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urement1\Desktop\ქვაბისხევი შეცვლილი\"/>
    </mc:Choice>
  </mc:AlternateContent>
  <bookViews>
    <workbookView xWindow="0" yWindow="0" windowWidth="28800" windowHeight="11610" activeTab="1"/>
  </bookViews>
  <sheets>
    <sheet name="კრებსითი" sheetId="50" r:id="rId1"/>
    <sheet name="ხარჯთაღ" sheetId="49" r:id="rId2"/>
  </sheets>
  <definedNames>
    <definedName name="_xlnm.Print_Area" localSheetId="0">კრებსითი!$A$1:$H$18</definedName>
    <definedName name="_xlnm.Print_Area" localSheetId="1">ხარჯთაღ!$A$1:$M$129</definedName>
    <definedName name="_xlnm.Print_Titles" localSheetId="1">ხარჯთაღ!$11:$11</definedName>
  </definedNames>
  <calcPr calcId="162913"/>
</workbook>
</file>

<file path=xl/calcChain.xml><?xml version="1.0" encoding="utf-8"?>
<calcChain xmlns="http://schemas.openxmlformats.org/spreadsheetml/2006/main">
  <c r="F119" i="49" l="1"/>
  <c r="M119" i="49" s="1"/>
  <c r="F118" i="49"/>
  <c r="M118" i="49" s="1"/>
  <c r="M117" i="49"/>
  <c r="F117" i="49"/>
  <c r="H117" i="49" s="1"/>
  <c r="M116" i="49"/>
  <c r="H116" i="49"/>
  <c r="F116" i="49"/>
  <c r="F115" i="49"/>
  <c r="L115" i="49" s="1"/>
  <c r="F114" i="49"/>
  <c r="J114" i="49" s="1"/>
  <c r="M114" i="49" s="1"/>
  <c r="F111" i="49"/>
  <c r="H111" i="49" s="1"/>
  <c r="M111" i="49" s="1"/>
  <c r="F110" i="49"/>
  <c r="L110" i="49" s="1"/>
  <c r="M110" i="49" s="1"/>
  <c r="J109" i="49"/>
  <c r="M109" i="49" s="1"/>
  <c r="F109" i="49"/>
  <c r="M112" i="49" l="1"/>
  <c r="L121" i="49"/>
  <c r="L122" i="49" s="1"/>
  <c r="J121" i="49"/>
  <c r="J122" i="49" s="1"/>
  <c r="H119" i="49"/>
  <c r="M115" i="49"/>
  <c r="M120" i="49" s="1"/>
  <c r="M121" i="49" s="1"/>
  <c r="M122" i="49" s="1"/>
  <c r="H118" i="49"/>
  <c r="H121" i="49" s="1"/>
  <c r="H122" i="49" s="1"/>
  <c r="M123" i="49" l="1"/>
  <c r="M124" i="49" s="1"/>
  <c r="M125" i="49" s="1"/>
  <c r="M126" i="49" s="1"/>
  <c r="J255" i="50" l="1"/>
  <c r="J248" i="50"/>
  <c r="J249" i="50" s="1"/>
  <c r="L224" i="50"/>
  <c r="F84" i="49"/>
  <c r="M84" i="49" s="1"/>
  <c r="E82" i="49"/>
  <c r="F81" i="49"/>
  <c r="F79" i="49"/>
  <c r="J79" i="49" s="1"/>
  <c r="M79" i="49" s="1"/>
  <c r="M80" i="49" s="1"/>
  <c r="F77" i="49"/>
  <c r="M77" i="49" s="1"/>
  <c r="F75" i="49"/>
  <c r="M75" i="49" s="1"/>
  <c r="F74" i="49"/>
  <c r="L74" i="49" s="1"/>
  <c r="M74" i="49" s="1"/>
  <c r="F73" i="49"/>
  <c r="J73" i="49" s="1"/>
  <c r="M73" i="49" s="1"/>
  <c r="F82" i="49" l="1"/>
  <c r="J82" i="49" s="1"/>
  <c r="M82" i="49" s="1"/>
  <c r="M83" i="49" s="1"/>
  <c r="M76" i="49"/>
  <c r="L75" i="49"/>
  <c r="L77" i="49"/>
  <c r="L84" i="49"/>
  <c r="F52" i="49"/>
  <c r="F105" i="49" l="1"/>
  <c r="M105" i="49" s="1"/>
  <c r="F104" i="49"/>
  <c r="H104" i="49" s="1"/>
  <c r="F103" i="49"/>
  <c r="H103" i="49" s="1"/>
  <c r="E102" i="49"/>
  <c r="F102" i="49" s="1"/>
  <c r="J102" i="49" s="1"/>
  <c r="E101" i="49"/>
  <c r="F101" i="49" s="1"/>
  <c r="J101" i="49" s="1"/>
  <c r="M101" i="49" s="1"/>
  <c r="M99" i="49"/>
  <c r="M98" i="49"/>
  <c r="H99" i="49"/>
  <c r="H98" i="49"/>
  <c r="F88" i="49"/>
  <c r="H88" i="49" s="1"/>
  <c r="F87" i="49"/>
  <c r="L87" i="49" s="1"/>
  <c r="M87" i="49" s="1"/>
  <c r="F86" i="49"/>
  <c r="J86" i="49" s="1"/>
  <c r="F96" i="49"/>
  <c r="H96" i="49" s="1"/>
  <c r="F95" i="49"/>
  <c r="H95" i="49" s="1"/>
  <c r="F94" i="49"/>
  <c r="M94" i="49" s="1"/>
  <c r="F93" i="49"/>
  <c r="M93" i="49" s="1"/>
  <c r="F92" i="49"/>
  <c r="L92" i="49" s="1"/>
  <c r="F91" i="49"/>
  <c r="J91" i="49" s="1"/>
  <c r="M91" i="49" s="1"/>
  <c r="M86" i="49" l="1"/>
  <c r="M88" i="49"/>
  <c r="L102" i="49"/>
  <c r="M102" i="49" s="1"/>
  <c r="M103" i="49"/>
  <c r="H105" i="49"/>
  <c r="M95" i="49"/>
  <c r="M96" i="49"/>
  <c r="M92" i="49"/>
  <c r="H94" i="49"/>
  <c r="H93" i="49"/>
  <c r="M89" i="49" l="1"/>
  <c r="M106" i="49"/>
  <c r="M97" i="49"/>
  <c r="F48" i="49" l="1"/>
  <c r="H48" i="49" s="1"/>
  <c r="E47" i="49"/>
  <c r="F47" i="49" s="1"/>
  <c r="F46" i="49"/>
  <c r="M46" i="49" s="1"/>
  <c r="F45" i="49"/>
  <c r="M45" i="49" s="1"/>
  <c r="F44" i="49"/>
  <c r="M44" i="49" s="1"/>
  <c r="F43" i="49"/>
  <c r="L43" i="49" s="1"/>
  <c r="F42" i="49"/>
  <c r="M42" i="49" s="1"/>
  <c r="F41" i="49"/>
  <c r="L41" i="49" s="1"/>
  <c r="M41" i="49" s="1"/>
  <c r="F40" i="49"/>
  <c r="J40" i="49" s="1"/>
  <c r="M40" i="49" s="1"/>
  <c r="M43" i="49" l="1"/>
  <c r="L46" i="49"/>
  <c r="M48" i="49"/>
  <c r="L42" i="49"/>
  <c r="H47" i="49"/>
  <c r="M47" i="49"/>
  <c r="L45" i="49"/>
  <c r="L44" i="49"/>
  <c r="M49" i="49" l="1"/>
  <c r="F66" i="49" l="1"/>
  <c r="J66" i="49" s="1"/>
  <c r="M66" i="49" s="1"/>
  <c r="E63" i="49" l="1"/>
  <c r="E61" i="49"/>
  <c r="E59" i="49"/>
  <c r="E58" i="49"/>
  <c r="E56" i="49"/>
  <c r="M54" i="49"/>
  <c r="H54" i="49"/>
  <c r="F51" i="49"/>
  <c r="E27" i="49" l="1"/>
  <c r="F22" i="49"/>
  <c r="F63" i="49" l="1"/>
  <c r="M63" i="49" s="1"/>
  <c r="F62" i="49"/>
  <c r="F61" i="49"/>
  <c r="F60" i="49"/>
  <c r="H60" i="49" s="1"/>
  <c r="F59" i="49"/>
  <c r="M59" i="49" s="1"/>
  <c r="F58" i="49"/>
  <c r="F56" i="49"/>
  <c r="J56" i="49" s="1"/>
  <c r="M56" i="49" s="1"/>
  <c r="M62" i="49" l="1"/>
  <c r="F67" i="49"/>
  <c r="H52" i="49"/>
  <c r="H63" i="49"/>
  <c r="L58" i="49"/>
  <c r="M58" i="49"/>
  <c r="H61" i="49"/>
  <c r="M61" i="49"/>
  <c r="M52" i="49"/>
  <c r="H59" i="49"/>
  <c r="M60" i="49"/>
  <c r="F57" i="49"/>
  <c r="M57" i="49" s="1"/>
  <c r="H62" i="49"/>
  <c r="J51" i="49"/>
  <c r="M51" i="49" s="1"/>
  <c r="M67" i="49" l="1"/>
  <c r="M68" i="49" s="1"/>
  <c r="L67" i="49"/>
  <c r="M53" i="49"/>
  <c r="L57" i="49"/>
  <c r="M64" i="49"/>
  <c r="F26" i="49" l="1"/>
  <c r="F27" i="49" s="1"/>
  <c r="J27" i="49" s="1"/>
  <c r="M27" i="49" l="1"/>
  <c r="F37" i="49" l="1"/>
  <c r="M28" i="49"/>
  <c r="F24" i="49"/>
  <c r="J24" i="49" s="1"/>
  <c r="M24" i="49" s="1"/>
  <c r="M25" i="49" s="1"/>
  <c r="F14" i="49"/>
  <c r="F18" i="49" l="1"/>
  <c r="F19" i="49"/>
  <c r="L19" i="49" s="1"/>
  <c r="F20" i="49"/>
  <c r="L20" i="49" s="1"/>
  <c r="F29" i="49"/>
  <c r="F36" i="49" l="1"/>
  <c r="F35" i="49"/>
  <c r="F34" i="49"/>
  <c r="F33" i="49"/>
  <c r="H37" i="49" l="1"/>
  <c r="L36" i="49"/>
  <c r="L35" i="49"/>
  <c r="L34" i="49"/>
  <c r="J33" i="49"/>
  <c r="J69" i="49" s="1"/>
  <c r="M29" i="49"/>
  <c r="L29" i="49"/>
  <c r="M22" i="49"/>
  <c r="L22" i="49"/>
  <c r="M20" i="49"/>
  <c r="M19" i="49"/>
  <c r="J18" i="49"/>
  <c r="J30" i="49" s="1"/>
  <c r="L30" i="49" l="1"/>
  <c r="L69" i="49"/>
  <c r="H69" i="49"/>
  <c r="M33" i="49"/>
  <c r="M18" i="49"/>
  <c r="M34" i="49"/>
  <c r="M37" i="49"/>
  <c r="M36" i="49"/>
  <c r="M35" i="49"/>
  <c r="J14" i="49"/>
  <c r="M21" i="49" l="1"/>
  <c r="M30" i="49" s="1"/>
  <c r="M38" i="49"/>
  <c r="M69" i="49" s="1"/>
  <c r="M14" i="49"/>
  <c r="M15" i="49" s="1"/>
  <c r="J15" i="49"/>
  <c r="G9" i="50" l="1"/>
  <c r="H10" i="50" l="1"/>
  <c r="G10" i="50"/>
  <c r="H9" i="50"/>
  <c r="H11" i="50" l="1"/>
  <c r="G11" i="50"/>
  <c r="H12" i="50" l="1"/>
  <c r="H13" i="50" s="1"/>
  <c r="G14" i="50" s="1"/>
  <c r="H14" i="50" s="1"/>
  <c r="H15" i="50" s="1"/>
  <c r="G12" i="50"/>
  <c r="G13" i="50" s="1"/>
  <c r="G15" i="50" l="1"/>
</calcChain>
</file>

<file path=xl/sharedStrings.xml><?xml version="1.0" encoding="utf-8"?>
<sst xmlns="http://schemas.openxmlformats.org/spreadsheetml/2006/main" count="324" uniqueCount="158">
  <si>
    <t>xelfasi</t>
  </si>
  <si>
    <t>#rigze</t>
  </si>
  <si>
    <t>normativis nomeri da Sifri</t>
  </si>
  <si>
    <t>samuSaoebis da danaxarjebis dasaxeleba, mowyobilobis daxasiaTeba</t>
  </si>
  <si>
    <t>ganzomilebis erTeuli</t>
  </si>
  <si>
    <t>raodenoba</t>
  </si>
  <si>
    <t>masala</t>
  </si>
  <si>
    <t>meqanizmebi da transporti</t>
  </si>
  <si>
    <t>jami</t>
  </si>
  <si>
    <t>sul</t>
  </si>
  <si>
    <t>erTeu- lis fasi</t>
  </si>
  <si>
    <t>kac.sT</t>
  </si>
  <si>
    <t>manq.sT</t>
  </si>
  <si>
    <t>t</t>
  </si>
  <si>
    <t>lari</t>
  </si>
  <si>
    <t>sul xarjTaRricxviT</t>
  </si>
  <si>
    <t xml:space="preserve">Sromis danaxarjebi </t>
  </si>
  <si>
    <t>sxva manqanebi</t>
  </si>
  <si>
    <r>
      <t>eqskavatori 0.65m</t>
    </r>
    <r>
      <rPr>
        <vertAlign val="superscript"/>
        <sz val="11"/>
        <rFont val="AcadNusx"/>
      </rPr>
      <t>3</t>
    </r>
  </si>
  <si>
    <r>
      <t>m</t>
    </r>
    <r>
      <rPr>
        <vertAlign val="superscript"/>
        <sz val="11"/>
        <rFont val="AcadNusx"/>
      </rPr>
      <t>3</t>
    </r>
  </si>
  <si>
    <t>normati-vis erTeul- ze</t>
  </si>
  <si>
    <t xml:space="preserve">kvleva-Zieb.         Kkrebuli             gv.557                cxr-17                   </t>
  </si>
  <si>
    <t>trasis aRdgena da damagreba</t>
  </si>
  <si>
    <t>km</t>
  </si>
  <si>
    <t>I. mosamzadebeli samuSaoebi</t>
  </si>
  <si>
    <t>II. miwis vakisis mowyoba</t>
  </si>
  <si>
    <r>
      <t>m</t>
    </r>
    <r>
      <rPr>
        <b/>
        <vertAlign val="superscript"/>
        <sz val="11"/>
        <rFont val="AcadNusx"/>
      </rPr>
      <t>3</t>
    </r>
  </si>
  <si>
    <t>adgilobrivi</t>
  </si>
  <si>
    <t>310-3                                       s.r.f.</t>
  </si>
  <si>
    <t>III. sagzao samosis mowyoba</t>
  </si>
  <si>
    <t>avtogreideri 79kvt</t>
  </si>
  <si>
    <t>satkepni sagzao 18t</t>
  </si>
  <si>
    <t>I-is jami</t>
  </si>
  <si>
    <t>II-is jami</t>
  </si>
  <si>
    <t>III-is jami</t>
  </si>
  <si>
    <t>III kategoriis gruntis damuSaveba xeliT</t>
  </si>
  <si>
    <t>krebuli   datvirTva    gadmotvirTvaze</t>
  </si>
  <si>
    <t xml:space="preserve">jami                      </t>
  </si>
  <si>
    <t xml:space="preserve">tvirTis transportireba nayarSi 3 km manZilze                                  </t>
  </si>
  <si>
    <t>III kategoriis gruntis damuSaveba eqskavatoriT  avtoTviTmclelebze datvirTviT</t>
  </si>
  <si>
    <r>
      <t>m</t>
    </r>
    <r>
      <rPr>
        <b/>
        <vertAlign val="superscript"/>
        <sz val="11"/>
        <rFont val="AcadNusx"/>
      </rPr>
      <t>2</t>
    </r>
  </si>
  <si>
    <r>
      <t xml:space="preserve">sagzao betoni m-300 </t>
    </r>
    <r>
      <rPr>
        <sz val="11"/>
        <rFont val="Amiran SP"/>
        <family val="2"/>
      </rPr>
      <t xml:space="preserve">B-22,5,                             F-200, W-6 </t>
    </r>
  </si>
  <si>
    <t>qviSa</t>
  </si>
  <si>
    <r>
      <t>m</t>
    </r>
    <r>
      <rPr>
        <vertAlign val="superscript"/>
        <sz val="11"/>
        <rFont val="AcadNusx"/>
      </rPr>
      <t>2</t>
    </r>
  </si>
  <si>
    <t>yalibis ficari</t>
  </si>
  <si>
    <t>wyali</t>
  </si>
  <si>
    <t>sxva masalebi</t>
  </si>
  <si>
    <t>1-22-9 jami</t>
  </si>
  <si>
    <t>1-22-9                                 s.r.f.</t>
  </si>
  <si>
    <t xml:space="preserve">1-80-3                          s.r.f. </t>
  </si>
  <si>
    <t xml:space="preserve">1-80-3 jami                      </t>
  </si>
  <si>
    <t>gv.133 p-119</t>
  </si>
  <si>
    <t xml:space="preserve">27-7-2              s.r.f.                       </t>
  </si>
  <si>
    <t xml:space="preserve">safuZvlis mowyoba qviSa-xreSovani nareviT sisqiT 10sm </t>
  </si>
  <si>
    <t xml:space="preserve"> gv.135 p-200            </t>
  </si>
  <si>
    <t xml:space="preserve">gv.136 p-222            </t>
  </si>
  <si>
    <t>sarwyavi avtomanqana 6000l</t>
  </si>
  <si>
    <t xml:space="preserve">gv.136 p-228            </t>
  </si>
  <si>
    <t xml:space="preserve">27-7-2 jami                      </t>
  </si>
  <si>
    <t>gv.30 p-223</t>
  </si>
  <si>
    <t>gv.30 p-221</t>
  </si>
  <si>
    <t>qviSa-xreSovani narevi</t>
  </si>
  <si>
    <t>27-29-1                                         s.r.f.</t>
  </si>
  <si>
    <t xml:space="preserve">27-29-1 jami                      </t>
  </si>
  <si>
    <t xml:space="preserve">minaplastikuri armaturis badis mowyoba                     betonis safarisaTvis                              </t>
  </si>
  <si>
    <t xml:space="preserve">gv.2 p-3            </t>
  </si>
  <si>
    <t xml:space="preserve">27-24-17,18                              s.r.f </t>
  </si>
  <si>
    <t xml:space="preserve">27-24-17,18 jami                      </t>
  </si>
  <si>
    <t>samontaJo mavTuli 2,2mm</t>
  </si>
  <si>
    <t>s.r.f.                            Ggv.7 p-28</t>
  </si>
  <si>
    <t xml:space="preserve">gv.48 p-138           </t>
  </si>
  <si>
    <t>temperaturuli nakerebis mowyoba</t>
  </si>
  <si>
    <t>grZ.m</t>
  </si>
  <si>
    <t xml:space="preserve">27-28-2                             s.r.f </t>
  </si>
  <si>
    <t>nakerebis saWreli manqana</t>
  </si>
  <si>
    <t>gv.138 p-326</t>
  </si>
  <si>
    <t>27-28-2 jami</t>
  </si>
  <si>
    <t xml:space="preserve">27-11-1       s.r.f.                       </t>
  </si>
  <si>
    <t xml:space="preserve">safuZvlis mowyoba fraqciuli RorRiT sisqiT 12sm </t>
  </si>
  <si>
    <t xml:space="preserve">gv.134 p-142            </t>
  </si>
  <si>
    <t>buldozeri 79kvt</t>
  </si>
  <si>
    <t xml:space="preserve"> gv.136 p-218            </t>
  </si>
  <si>
    <t>satkepni sagzao 5t</t>
  </si>
  <si>
    <t xml:space="preserve"> gv.136 p-219           </t>
  </si>
  <si>
    <t>satkepni sagzao 10t</t>
  </si>
  <si>
    <t xml:space="preserve">gv.136 p-229            </t>
  </si>
  <si>
    <t>qvis manawilebeli manqana</t>
  </si>
  <si>
    <t>gv.30 p-247</t>
  </si>
  <si>
    <t>RorRi (0-40)mm</t>
  </si>
  <si>
    <t>minaplastikuri armatura d=8mm  34660 X 0.08=2402.4kg                                            0.72 : 0.08=9,0lari</t>
  </si>
  <si>
    <t xml:space="preserve">IV. xelovnuri nagebobebi                                                                                                                                            </t>
  </si>
  <si>
    <t xml:space="preserve">6-1-20                 s.r.f. </t>
  </si>
  <si>
    <r>
      <t>betoni m-300</t>
    </r>
    <r>
      <rPr>
        <sz val="11"/>
        <rFont val="Amiran SP"/>
        <family val="2"/>
      </rPr>
      <t xml:space="preserve"> B-22.5, W-6, F-200</t>
    </r>
  </si>
  <si>
    <t>gv.48 p-138</t>
  </si>
  <si>
    <t xml:space="preserve">yalibis ficris fari </t>
  </si>
  <si>
    <r>
      <t xml:space="preserve"> m</t>
    </r>
    <r>
      <rPr>
        <vertAlign val="superscript"/>
        <sz val="11"/>
        <rFont val="AcadNusx"/>
      </rPr>
      <t>2</t>
    </r>
    <r>
      <rPr>
        <sz val="11"/>
        <rFont val="AcadNusx"/>
      </rPr>
      <t>²</t>
    </r>
  </si>
  <si>
    <t>gv.45 p-22</t>
  </si>
  <si>
    <t>Camoganili ficari III xarisx. 40mm</t>
  </si>
  <si>
    <t>6-1-20 jami</t>
  </si>
  <si>
    <r>
      <t xml:space="preserve">oTxkuTxa Raris mowyoba arsebul cxaurTan SesaerTeblad monoliTuri betoniT                              m-300, </t>
    </r>
    <r>
      <rPr>
        <b/>
        <sz val="11"/>
        <rFont val="Amiran SP"/>
        <family val="2"/>
      </rPr>
      <t>B-22.5, F-200, W-6</t>
    </r>
    <r>
      <rPr>
        <b/>
        <sz val="11"/>
        <rFont val="AcadNusx"/>
      </rPr>
      <t xml:space="preserve"> </t>
    </r>
  </si>
  <si>
    <t>s.r.f.                            Ggv.1 p-10</t>
  </si>
  <si>
    <r>
      <t xml:space="preserve">armatura </t>
    </r>
    <r>
      <rPr>
        <b/>
        <sz val="14"/>
        <rFont val="AcadNusx"/>
      </rPr>
      <t>a</t>
    </r>
    <r>
      <rPr>
        <b/>
        <sz val="11"/>
        <rFont val="AcadNusx"/>
      </rPr>
      <t>-I</t>
    </r>
  </si>
  <si>
    <r>
      <t xml:space="preserve">armatura </t>
    </r>
    <r>
      <rPr>
        <b/>
        <sz val="14"/>
        <rFont val="AcadNusx"/>
      </rPr>
      <t>a</t>
    </r>
    <r>
      <rPr>
        <b/>
        <sz val="11"/>
        <rFont val="AcadNusx"/>
      </rPr>
      <t>-III</t>
    </r>
  </si>
  <si>
    <t>s.r.f.                            Ggv.1 p-11</t>
  </si>
  <si>
    <t xml:space="preserve">30-3-2                       s.r.f.                  </t>
  </si>
  <si>
    <t>qviSa-xreSovani masala</t>
  </si>
  <si>
    <t>30-3-2 jami</t>
  </si>
  <si>
    <t xml:space="preserve">qviSa-xreSovani narevis mosamzadebeli Sris mowyoba oTxkuTxa Raris qveS                               sisqiT 10sm                                            </t>
  </si>
  <si>
    <t>oTxkuTxa Raris mowyoba</t>
  </si>
  <si>
    <t xml:space="preserve">8-7-4,5                s.r.f. </t>
  </si>
  <si>
    <t>liTonis cxaurebis mowyoba</t>
  </si>
  <si>
    <t>cementis xsnari 1:3</t>
  </si>
  <si>
    <t>sogmani</t>
  </si>
  <si>
    <t>kg</t>
  </si>
  <si>
    <t xml:space="preserve">8-7-4,5 jami                      </t>
  </si>
  <si>
    <t>gv.33 p-377</t>
  </si>
  <si>
    <t>gv.9 p-22</t>
  </si>
  <si>
    <t>tvirTis transportireba nayarSi 3 km manZilze                                  6 X 1,95=12t</t>
  </si>
  <si>
    <t>Tavebis, I, II, III da IV-is jami</t>
  </si>
  <si>
    <t>IV-is jami</t>
  </si>
  <si>
    <t>tvirTis transportireba nayarSi 3 km manZilze                                  109 X 1,95=213t</t>
  </si>
  <si>
    <t>gruntis datvirTva avtoTviTmclelebze xeliT                                                                                                           18 X 1,95=35,1t</t>
  </si>
  <si>
    <t>gruntis datvirTva avtoTviTmclelebze xeliT                                                                                                           18 X 1,95=3,9t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</si>
  <si>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</si>
  <si>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</si>
  <si>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</si>
  <si>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</si>
  <si>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</si>
  <si>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</si>
  <si>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</si>
  <si>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</si>
  <si>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 </t>
  </si>
  <si>
    <t xml:space="preserve">Tavi II. mSeneblobis ZiriTadi obieqtebi                                             </t>
  </si>
  <si>
    <t>1-1</t>
  </si>
  <si>
    <t xml:space="preserve">borjomSi, sofel qvabisxevSi (xididan) saavtomobilo gzis safaris mowyobis                                                                                                                                                                                                                                      samuSaoebi.                                                                                                               </t>
  </si>
  <si>
    <t xml:space="preserve"> - </t>
  </si>
  <si>
    <t xml:space="preserve">II Tavis jami                                         </t>
  </si>
  <si>
    <t xml:space="preserve">II-XII Tavebis jami                                   </t>
  </si>
  <si>
    <t xml:space="preserve">gauTvalswinebeli xarjebi - 3%                             </t>
  </si>
  <si>
    <t xml:space="preserve">sul                                            </t>
  </si>
  <si>
    <t xml:space="preserve">d. R. g. -18%                                               </t>
  </si>
  <si>
    <t xml:space="preserve">sul nakrebi saxarjTaRricxvo angariSiT                          </t>
  </si>
  <si>
    <t>/ 1997,221 /</t>
  </si>
  <si>
    <t>lokalur-resursuli xarjTaRricxva</t>
  </si>
  <si>
    <t xml:space="preserve"> borjomiს  municipalitetis sofel qvabisxevSi (xididan) saavtomobilo gzis safaris mowyobis                                                                                                                samuSaoebi                                                                                                                                   </t>
  </si>
  <si>
    <t xml:space="preserve">zednadebi xarjebi </t>
  </si>
  <si>
    <t>%</t>
  </si>
  <si>
    <t xml:space="preserve">gegmiuri dagroveba </t>
  </si>
  <si>
    <t xml:space="preserve">pretendenti </t>
  </si>
  <si>
    <t>xelmowera da beWedi</t>
  </si>
  <si>
    <t xml:space="preserve">lokalur-resursuli xarjTaRricxva                                                                         </t>
  </si>
  <si>
    <t xml:space="preserve"> borjomiს  municipalitetis sofel qvabisxevSi (xididan) saavtomobilo gzis safaris mowyobis                                                                                                                samuSaoebi                                            </t>
  </si>
  <si>
    <t>pretendenti</t>
  </si>
  <si>
    <r>
      <t xml:space="preserve">betonis safaris mowyoba                                    </t>
    </r>
    <r>
      <rPr>
        <b/>
        <sz val="11"/>
        <rFont val="Arial"/>
        <family val="2"/>
      </rPr>
      <t xml:space="preserve">B-22,5, F-200, W-6 </t>
    </r>
    <r>
      <rPr>
        <b/>
        <sz val="11"/>
        <rFont val="Academiury"/>
      </rPr>
      <t xml:space="preserve">                                                                      </t>
    </r>
    <r>
      <rPr>
        <b/>
        <sz val="11"/>
        <rFont val="AcadNusx"/>
      </rPr>
      <t>sisqiT 12sm</t>
    </r>
  </si>
  <si>
    <t xml:space="preserve">samkuTxa kiuvetis mowyoba </t>
  </si>
  <si>
    <t xml:space="preserve">qviSa-xreSovani narevis mosamzadebeli Sris mowyoba samkuTxa kiuvetis qveS sisqiT 10sm                                                                          </t>
  </si>
  <si>
    <r>
      <t xml:space="preserve">samkuTxa kiuvetis mowyoba monoliTuri betoniT                                        </t>
    </r>
    <r>
      <rPr>
        <b/>
        <sz val="11"/>
        <rFont val="Amiran SP"/>
        <family val="2"/>
      </rPr>
      <t>B-22.5 W-6 F-200</t>
    </r>
  </si>
  <si>
    <r>
      <t>betoni m-300</t>
    </r>
    <r>
      <rPr>
        <sz val="11"/>
        <rFont val="Amiran SP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</si>
</sst>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"/>
    <numFmt numFmtId="167" formatCode="#,##0.0"/>
  </numFmts>
  <fonts count="38">
    <font>
      <sz val="10"/>
      <name val="Arial Cyr"/>
    </font>
    <font>
      <b/>
      <sz val="11"/>
      <name val="AcadNusx"/>
    </font>
    <font>
      <sz val="8"/>
      <name val="Arial Cyr"/>
    </font>
    <font>
      <sz val="10"/>
      <name val="AcadNusx"/>
    </font>
    <font>
      <b/>
      <sz val="12"/>
      <name val="AcadNusx"/>
    </font>
    <font>
      <b/>
      <sz val="10"/>
      <name val="AcadNusx"/>
    </font>
    <font>
      <sz val="11"/>
      <name val="AcadNusx"/>
    </font>
    <font>
      <b/>
      <sz val="16"/>
      <name val="AcadNusx"/>
    </font>
    <font>
      <vertAlign val="superscript"/>
      <sz val="11"/>
      <name val="AcadNusx"/>
    </font>
    <font>
      <b/>
      <vertAlign val="superscript"/>
      <sz val="11"/>
      <name val="AcadNusx"/>
    </font>
    <font>
      <b/>
      <sz val="11"/>
      <name val="Academiury"/>
    </font>
    <font>
      <sz val="11"/>
      <name val="Amiran SP"/>
      <family val="2"/>
    </font>
    <font>
      <b/>
      <sz val="11"/>
      <name val="Amiran SP"/>
      <family val="2"/>
    </font>
    <font>
      <b/>
      <sz val="14"/>
      <name val="AcadNusx"/>
    </font>
    <font>
      <sz val="10"/>
      <name val="Helv"/>
    </font>
    <font>
      <b/>
      <i/>
      <sz val="11"/>
      <color indexed="8"/>
      <name val="AcadNusx"/>
    </font>
    <font>
      <sz val="11"/>
      <color indexed="8"/>
      <name val="Calibri"/>
      <family val="2"/>
    </font>
    <font>
      <sz val="11"/>
      <color indexed="8"/>
      <name val="AcadNusx"/>
    </font>
    <font>
      <b/>
      <sz val="11"/>
      <color indexed="8"/>
      <name val="AcadNusx"/>
    </font>
    <font>
      <sz val="14"/>
      <color indexed="8"/>
      <name val="Calibri"/>
      <family val="2"/>
    </font>
    <font>
      <sz val="10"/>
      <name val="Arial"/>
    </font>
    <font>
      <sz val="11"/>
      <color indexed="17"/>
      <name val="AcadNusx"/>
    </font>
    <font>
      <b/>
      <sz val="11"/>
      <color indexed="8"/>
      <name val="AcadMtavr"/>
    </font>
    <font>
      <i/>
      <sz val="11"/>
      <color indexed="8"/>
      <name val="Times New Roman Cyr"/>
      <charset val="1"/>
    </font>
    <font>
      <sz val="11"/>
      <color indexed="8"/>
      <name val="Times New Roman Cyr"/>
    </font>
    <font>
      <b/>
      <sz val="11"/>
      <color indexed="8"/>
      <name val="Times New Roman Cyr"/>
    </font>
    <font>
      <sz val="11"/>
      <color indexed="8"/>
      <name val="Times New Roman Cyr"/>
      <charset val="1"/>
    </font>
    <font>
      <b/>
      <sz val="11"/>
      <name val="Times New Roman Cyr"/>
    </font>
    <font>
      <sz val="11"/>
      <name val="Times New Roman Cyr"/>
    </font>
    <font>
      <b/>
      <i/>
      <sz val="11"/>
      <color indexed="8"/>
      <name val="Times New Roman Cyr"/>
      <charset val="204"/>
    </font>
    <font>
      <b/>
      <sz val="11"/>
      <color indexed="8"/>
      <name val="Times New Roman Cyr"/>
      <charset val="1"/>
    </font>
    <font>
      <i/>
      <sz val="11"/>
      <color indexed="8"/>
      <name val="AcadNusx"/>
    </font>
    <font>
      <b/>
      <sz val="11"/>
      <color indexed="8"/>
      <name val="Times New Roman Cyr"/>
      <charset val="204"/>
    </font>
    <font>
      <sz val="11"/>
      <color indexed="8"/>
      <name val="Arial"/>
      <family val="2"/>
      <charset val="204"/>
    </font>
    <font>
      <b/>
      <sz val="11"/>
      <color indexed="20"/>
      <name val="Times New Roman Cyr"/>
      <charset val="1"/>
    </font>
    <font>
      <b/>
      <sz val="11"/>
      <color indexed="11"/>
      <name val="Times New Roman Cyr"/>
      <charset val="1"/>
    </font>
    <font>
      <sz val="9"/>
      <color indexed="8"/>
      <name val="AcadNusx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20" fillId="0" borderId="0"/>
  </cellStyleXfs>
  <cellXfs count="21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2" fontId="3" fillId="0" borderId="0" xfId="0" applyNumberFormat="1" applyFont="1" applyFill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2" fontId="5" fillId="0" borderId="0" xfId="0" applyNumberFormat="1" applyFont="1" applyFill="1"/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1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Alignment="1">
      <alignment wrapText="1"/>
    </xf>
    <xf numFmtId="0" fontId="19" fillId="0" borderId="0" xfId="1" applyNumberFormat="1" applyFont="1" applyAlignment="1">
      <alignment wrapText="1"/>
    </xf>
    <xf numFmtId="0" fontId="18" fillId="0" borderId="0" xfId="1" applyNumberFormat="1" applyFont="1" applyFill="1" applyBorder="1" applyAlignment="1">
      <alignment wrapText="1"/>
    </xf>
    <xf numFmtId="0" fontId="1" fillId="0" borderId="0" xfId="2" applyNumberFormat="1" applyFont="1" applyAlignment="1">
      <alignment horizontal="center" wrapText="1"/>
    </xf>
    <xf numFmtId="0" fontId="17" fillId="0" borderId="0" xfId="1" applyNumberFormat="1" applyFont="1" applyAlignment="1">
      <alignment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Alignment="1">
      <alignment wrapText="1"/>
    </xf>
    <xf numFmtId="0" fontId="17" fillId="0" borderId="5" xfId="1" applyNumberFormat="1" applyFont="1" applyFill="1" applyBorder="1" applyAlignment="1">
      <alignment horizontal="left" vertical="center" wrapText="1"/>
    </xf>
    <xf numFmtId="0" fontId="24" fillId="0" borderId="1" xfId="1" applyNumberFormat="1" applyFont="1" applyFill="1" applyBorder="1" applyAlignment="1">
      <alignment horizontal="center" vertical="center" wrapText="1"/>
    </xf>
    <xf numFmtId="0" fontId="18" fillId="0" borderId="4" xfId="1" applyNumberFormat="1" applyFont="1" applyFill="1" applyBorder="1" applyAlignment="1">
      <alignment horizontal="center" vertical="center" wrapText="1"/>
    </xf>
    <xf numFmtId="0" fontId="18" fillId="0" borderId="4" xfId="1" applyNumberFormat="1" applyFont="1" applyFill="1" applyBorder="1" applyAlignment="1">
      <alignment vertical="center" wrapText="1"/>
    </xf>
    <xf numFmtId="0" fontId="18" fillId="0" borderId="4" xfId="1" applyNumberFormat="1" applyFont="1" applyFill="1" applyBorder="1" applyAlignment="1">
      <alignment horizontal="center" vertical="top" wrapText="1"/>
    </xf>
    <xf numFmtId="0" fontId="17" fillId="0" borderId="4" xfId="1" applyNumberFormat="1" applyFont="1" applyFill="1" applyBorder="1" applyAlignment="1">
      <alignment vertical="top" wrapText="1"/>
    </xf>
    <xf numFmtId="0" fontId="17" fillId="0" borderId="4" xfId="1" applyNumberFormat="1" applyFont="1" applyFill="1" applyBorder="1" applyAlignment="1">
      <alignment horizontal="left" vertical="center" wrapText="1"/>
    </xf>
    <xf numFmtId="0" fontId="18" fillId="0" borderId="4" xfId="1" applyNumberFormat="1" applyFont="1" applyFill="1" applyBorder="1" applyAlignment="1">
      <alignment vertical="top" wrapText="1"/>
    </xf>
    <xf numFmtId="0" fontId="18" fillId="0" borderId="4" xfId="1" applyNumberFormat="1" applyFont="1" applyFill="1" applyBorder="1" applyAlignment="1">
      <alignment horizontal="left" vertical="center" wrapText="1"/>
    </xf>
    <xf numFmtId="0" fontId="29" fillId="3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Border="1" applyAlignment="1">
      <alignment wrapText="1"/>
    </xf>
    <xf numFmtId="0" fontId="16" fillId="0" borderId="0" xfId="1" applyNumberFormat="1" applyFont="1" applyBorder="1" applyAlignment="1">
      <alignment wrapText="1"/>
    </xf>
    <xf numFmtId="0" fontId="16" fillId="0" borderId="0" xfId="1" applyNumberFormat="1" applyFont="1" applyBorder="1" applyAlignment="1">
      <alignment vertical="top" wrapText="1"/>
    </xf>
    <xf numFmtId="0" fontId="26" fillId="0" borderId="0" xfId="1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center" vertical="center" wrapText="1" shrinkToFit="1"/>
    </xf>
    <xf numFmtId="0" fontId="30" fillId="0" borderId="0" xfId="1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center" vertical="top" wrapText="1"/>
    </xf>
    <xf numFmtId="0" fontId="18" fillId="0" borderId="0" xfId="1" applyNumberFormat="1" applyFont="1" applyFill="1" applyBorder="1" applyAlignment="1">
      <alignment vertical="top" wrapText="1"/>
    </xf>
    <xf numFmtId="0" fontId="26" fillId="0" borderId="8" xfId="1" applyNumberFormat="1" applyFont="1" applyFill="1" applyBorder="1" applyAlignment="1">
      <alignment wrapText="1"/>
    </xf>
    <xf numFmtId="0" fontId="26" fillId="0" borderId="0" xfId="1" applyNumberFormat="1" applyFont="1" applyFill="1" applyBorder="1" applyAlignment="1">
      <alignment horizontal="center" vertical="top" wrapText="1"/>
    </xf>
    <xf numFmtId="0" fontId="26" fillId="0" borderId="0" xfId="1" applyNumberFormat="1" applyFont="1" applyFill="1" applyBorder="1" applyAlignment="1">
      <alignment horizontal="left" vertical="top" wrapText="1"/>
    </xf>
    <xf numFmtId="0" fontId="26" fillId="0" borderId="0" xfId="1" applyNumberFormat="1" applyFont="1" applyFill="1" applyBorder="1" applyAlignment="1">
      <alignment wrapText="1"/>
    </xf>
    <xf numFmtId="0" fontId="32" fillId="0" borderId="0" xfId="1" applyNumberFormat="1" applyFont="1" applyFill="1" applyBorder="1" applyAlignment="1">
      <alignment horizontal="left" vertical="center" wrapText="1"/>
    </xf>
    <xf numFmtId="0" fontId="26" fillId="0" borderId="0" xfId="1" applyNumberFormat="1" applyFont="1" applyFill="1" applyBorder="1" applyAlignment="1">
      <alignment horizontal="left" vertical="center" wrapText="1"/>
    </xf>
    <xf numFmtId="0" fontId="21" fillId="4" borderId="0" xfId="1" applyNumberFormat="1" applyFont="1" applyFill="1" applyAlignment="1">
      <alignment wrapText="1"/>
    </xf>
    <xf numFmtId="0" fontId="33" fillId="0" borderId="0" xfId="1" applyNumberFormat="1" applyFont="1" applyAlignment="1">
      <alignment wrapText="1"/>
    </xf>
    <xf numFmtId="0" fontId="26" fillId="0" borderId="9" xfId="1" applyNumberFormat="1" applyFont="1" applyFill="1" applyBorder="1" applyAlignment="1">
      <alignment horizontal="right" vertical="top" wrapText="1"/>
    </xf>
    <xf numFmtId="0" fontId="34" fillId="0" borderId="1" xfId="1" applyNumberFormat="1" applyFont="1" applyFill="1" applyBorder="1" applyAlignment="1">
      <alignment horizontal="right" vertical="top" wrapText="1"/>
    </xf>
    <xf numFmtId="0" fontId="35" fillId="0" borderId="9" xfId="1" applyNumberFormat="1" applyFont="1" applyFill="1" applyBorder="1" applyAlignment="1">
      <alignment horizontal="right" vertical="top" wrapText="1"/>
    </xf>
    <xf numFmtId="0" fontId="26" fillId="0" borderId="1" xfId="1" applyNumberFormat="1" applyFont="1" applyFill="1" applyBorder="1" applyAlignment="1">
      <alignment horizontal="right" vertical="top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6" fillId="5" borderId="19" xfId="0" applyNumberFormat="1" applyFont="1" applyFill="1" applyBorder="1" applyAlignment="1">
      <alignment horizontal="center" vertical="center" wrapText="1"/>
    </xf>
    <xf numFmtId="0" fontId="6" fillId="5" borderId="20" xfId="0" applyNumberFormat="1" applyFont="1" applyFill="1" applyBorder="1" applyAlignment="1">
      <alignment horizontal="center" vertical="center" wrapText="1"/>
    </xf>
    <xf numFmtId="0" fontId="1" fillId="5" borderId="20" xfId="0" applyNumberFormat="1" applyFont="1" applyFill="1" applyBorder="1" applyAlignment="1">
      <alignment horizontal="center" vertical="center" wrapText="1"/>
    </xf>
    <xf numFmtId="2" fontId="1" fillId="5" borderId="20" xfId="0" applyNumberFormat="1" applyFont="1" applyFill="1" applyBorder="1" applyAlignment="1">
      <alignment horizontal="center" vertical="center" wrapText="1"/>
    </xf>
    <xf numFmtId="2" fontId="1" fillId="5" borderId="21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9" xfId="0" applyNumberFormat="1" applyFont="1" applyFill="1" applyBorder="1" applyAlignment="1">
      <alignment horizontal="center" vertical="center" wrapText="1"/>
    </xf>
    <xf numFmtId="0" fontId="6" fillId="5" borderId="20" xfId="0" applyNumberFormat="1" applyFont="1" applyFill="1" applyBorder="1" applyAlignment="1">
      <alignment vertical="center" wrapText="1"/>
    </xf>
    <xf numFmtId="3" fontId="6" fillId="5" borderId="20" xfId="0" applyNumberFormat="1" applyFont="1" applyFill="1" applyBorder="1" applyAlignment="1">
      <alignment vertical="center" wrapText="1"/>
    </xf>
    <xf numFmtId="4" fontId="6" fillId="5" borderId="20" xfId="0" applyNumberFormat="1" applyFont="1" applyFill="1" applyBorder="1" applyAlignment="1">
      <alignment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0" fontId="1" fillId="6" borderId="30" xfId="0" applyNumberFormat="1" applyFont="1" applyFill="1" applyBorder="1" applyAlignment="1">
      <alignment horizontal="center" vertical="center" wrapText="1"/>
    </xf>
    <xf numFmtId="2" fontId="1" fillId="6" borderId="3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6" borderId="33" xfId="0" applyNumberFormat="1" applyFont="1" applyFill="1" applyBorder="1" applyAlignment="1">
      <alignment horizontal="center" vertical="center" wrapText="1"/>
    </xf>
    <xf numFmtId="0" fontId="6" fillId="6" borderId="16" xfId="0" applyNumberFormat="1" applyFont="1" applyFill="1" applyBorder="1" applyAlignment="1">
      <alignment horizontal="center" vertical="center" wrapText="1"/>
    </xf>
    <xf numFmtId="0" fontId="1" fillId="6" borderId="16" xfId="0" applyNumberFormat="1" applyFont="1" applyFill="1" applyBorder="1" applyAlignment="1">
      <alignment horizontal="center" vertical="center" wrapText="1"/>
    </xf>
    <xf numFmtId="10" fontId="1" fillId="6" borderId="16" xfId="0" applyNumberFormat="1" applyFont="1" applyFill="1" applyBorder="1" applyAlignment="1">
      <alignment horizontal="center" vertical="center" wrapText="1"/>
    </xf>
    <xf numFmtId="2" fontId="1" fillId="6" borderId="1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17" fillId="0" borderId="16" xfId="1" applyNumberFormat="1" applyFont="1" applyFill="1" applyBorder="1" applyAlignment="1">
      <alignment horizontal="center" vertical="center" wrapText="1"/>
    </xf>
    <xf numFmtId="0" fontId="17" fillId="0" borderId="19" xfId="1" applyNumberFormat="1" applyFont="1" applyFill="1" applyBorder="1" applyAlignment="1">
      <alignment horizontal="center" vertical="center" wrapText="1"/>
    </xf>
    <xf numFmtId="0" fontId="17" fillId="0" borderId="20" xfId="1" applyNumberFormat="1" applyFont="1" applyFill="1" applyBorder="1" applyAlignment="1">
      <alignment horizontal="center" vertical="center" wrapText="1"/>
    </xf>
    <xf numFmtId="0" fontId="17" fillId="0" borderId="21" xfId="1" applyNumberFormat="1" applyFont="1" applyFill="1" applyBorder="1" applyAlignment="1">
      <alignment horizontal="center" vertical="center" wrapText="1"/>
    </xf>
    <xf numFmtId="0" fontId="17" fillId="0" borderId="26" xfId="1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 wrapText="1"/>
    </xf>
    <xf numFmtId="0" fontId="22" fillId="0" borderId="11" xfId="1" applyNumberFormat="1" applyFont="1" applyFill="1" applyBorder="1" applyAlignment="1">
      <alignment horizontal="center" vertical="center" wrapText="1"/>
    </xf>
    <xf numFmtId="0" fontId="23" fillId="0" borderId="11" xfId="1" applyNumberFormat="1" applyFont="1" applyFill="1" applyBorder="1" applyAlignment="1">
      <alignment horizontal="right" vertical="top" wrapText="1"/>
    </xf>
    <xf numFmtId="0" fontId="23" fillId="0" borderId="12" xfId="1" applyNumberFormat="1" applyFont="1" applyFill="1" applyBorder="1" applyAlignment="1">
      <alignment horizontal="right" vertical="top" wrapText="1"/>
    </xf>
    <xf numFmtId="0" fontId="17" fillId="0" borderId="32" xfId="1" applyNumberFormat="1" applyFont="1" applyFill="1" applyBorder="1" applyAlignment="1">
      <alignment horizontal="center" vertical="center" wrapText="1"/>
    </xf>
    <xf numFmtId="0" fontId="26" fillId="0" borderId="32" xfId="1" applyNumberFormat="1" applyFont="1" applyFill="1" applyBorder="1" applyAlignment="1">
      <alignment horizontal="center" wrapText="1"/>
    </xf>
    <xf numFmtId="0" fontId="26" fillId="0" borderId="32" xfId="1" applyNumberFormat="1" applyFont="1" applyFill="1" applyBorder="1" applyAlignment="1">
      <alignment horizontal="center" vertical="center" wrapText="1"/>
    </xf>
    <xf numFmtId="0" fontId="26" fillId="0" borderId="28" xfId="1" applyNumberFormat="1" applyFont="1" applyFill="1" applyBorder="1" applyAlignment="1">
      <alignment horizontal="center" vertical="center" wrapText="1"/>
    </xf>
    <xf numFmtId="0" fontId="17" fillId="0" borderId="25" xfId="1" applyNumberFormat="1" applyFont="1" applyFill="1" applyBorder="1" applyAlignment="1">
      <alignment vertical="center" wrapText="1"/>
    </xf>
    <xf numFmtId="0" fontId="24" fillId="0" borderId="3" xfId="1" applyNumberFormat="1" applyFont="1" applyFill="1" applyBorder="1" applyAlignment="1">
      <alignment horizontal="center" vertical="center" wrapText="1"/>
    </xf>
    <xf numFmtId="0" fontId="26" fillId="6" borderId="19" xfId="1" applyNumberFormat="1" applyFont="1" applyFill="1" applyBorder="1" applyAlignment="1">
      <alignment horizontal="center" vertical="center" wrapText="1"/>
    </xf>
    <xf numFmtId="0" fontId="18" fillId="6" borderId="34" xfId="1" applyNumberFormat="1" applyFont="1" applyFill="1" applyBorder="1" applyAlignment="1">
      <alignment vertical="top" wrapText="1"/>
    </xf>
    <xf numFmtId="0" fontId="18" fillId="6" borderId="34" xfId="1" applyNumberFormat="1" applyFont="1" applyFill="1" applyBorder="1" applyAlignment="1">
      <alignment horizontal="left" vertical="center" wrapText="1"/>
    </xf>
    <xf numFmtId="0" fontId="24" fillId="6" borderId="20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center" vertical="center" wrapText="1"/>
    </xf>
    <xf numFmtId="1" fontId="24" fillId="0" borderId="14" xfId="1" applyNumberFormat="1" applyFont="1" applyFill="1" applyBorder="1" applyAlignment="1">
      <alignment horizontal="center" vertical="center" wrapText="1"/>
    </xf>
    <xf numFmtId="1" fontId="25" fillId="0" borderId="1" xfId="1" applyNumberFormat="1" applyFont="1" applyFill="1" applyBorder="1" applyAlignment="1">
      <alignment horizontal="center" vertical="top" wrapText="1"/>
    </xf>
    <xf numFmtId="1" fontId="25" fillId="0" borderId="14" xfId="1" applyNumberFormat="1" applyFont="1" applyFill="1" applyBorder="1" applyAlignment="1">
      <alignment horizontal="center" vertical="top" wrapText="1"/>
    </xf>
    <xf numFmtId="1" fontId="27" fillId="0" borderId="1" xfId="1" applyNumberFormat="1" applyFont="1" applyFill="1" applyBorder="1" applyAlignment="1">
      <alignment horizontal="center" vertical="center" wrapText="1"/>
    </xf>
    <xf numFmtId="1" fontId="27" fillId="0" borderId="14" xfId="1" applyNumberFormat="1" applyFont="1" applyFill="1" applyBorder="1" applyAlignment="1">
      <alignment horizontal="center" vertical="center" wrapText="1"/>
    </xf>
    <xf numFmtId="1" fontId="28" fillId="0" borderId="1" xfId="1" applyNumberFormat="1" applyFont="1" applyFill="1" applyBorder="1" applyAlignment="1">
      <alignment horizontal="center" vertical="center" wrapText="1"/>
    </xf>
    <xf numFmtId="1" fontId="28" fillId="0" borderId="14" xfId="1" applyNumberFormat="1" applyFont="1" applyFill="1" applyBorder="1" applyAlignment="1">
      <alignment horizontal="center" vertical="center" wrapText="1"/>
    </xf>
    <xf numFmtId="1" fontId="25" fillId="2" borderId="1" xfId="1" applyNumberFormat="1" applyFont="1" applyFill="1" applyBorder="1" applyAlignment="1">
      <alignment horizontal="center" vertical="center" wrapText="1"/>
    </xf>
    <xf numFmtId="1" fontId="25" fillId="2" borderId="14" xfId="1" applyNumberFormat="1" applyFont="1" applyFill="1" applyBorder="1" applyAlignment="1">
      <alignment horizontal="center" vertical="center" wrapText="1"/>
    </xf>
    <xf numFmtId="1" fontId="24" fillId="2" borderId="3" xfId="1" applyNumberFormat="1" applyFont="1" applyFill="1" applyBorder="1" applyAlignment="1">
      <alignment horizontal="center" vertical="center" wrapText="1"/>
    </xf>
    <xf numFmtId="1" fontId="24" fillId="2" borderId="29" xfId="1" applyNumberFormat="1" applyFont="1" applyFill="1" applyBorder="1" applyAlignment="1">
      <alignment horizontal="center" vertical="center" wrapText="1"/>
    </xf>
    <xf numFmtId="1" fontId="25" fillId="6" borderId="20" xfId="1" applyNumberFormat="1" applyFont="1" applyFill="1" applyBorder="1" applyAlignment="1">
      <alignment horizontal="center" vertical="center" wrapText="1"/>
    </xf>
    <xf numFmtId="1" fontId="25" fillId="6" borderId="2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6" fillId="0" borderId="0" xfId="1" applyNumberFormat="1" applyFont="1" applyFill="1" applyBorder="1" applyAlignment="1">
      <alignment horizontal="right" vertical="center" wrapText="1"/>
    </xf>
    <xf numFmtId="0" fontId="18" fillId="0" borderId="0" xfId="1" applyNumberFormat="1" applyFont="1" applyFill="1" applyBorder="1" applyAlignment="1">
      <alignment horizontal="center" vertical="top" wrapText="1"/>
    </xf>
    <xf numFmtId="0" fontId="15" fillId="0" borderId="7" xfId="1" applyNumberFormat="1" applyFont="1" applyBorder="1" applyAlignment="1">
      <alignment horizontal="center" vertical="top" wrapText="1"/>
    </xf>
    <xf numFmtId="0" fontId="15" fillId="0" borderId="0" xfId="1" applyNumberFormat="1" applyFont="1" applyBorder="1" applyAlignment="1">
      <alignment horizontal="center" vertical="center" wrapText="1"/>
    </xf>
    <xf numFmtId="0" fontId="36" fillId="0" borderId="0" xfId="1" applyNumberFormat="1" applyFont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0" fontId="31" fillId="0" borderId="0" xfId="1" applyNumberFormat="1" applyFont="1" applyFill="1" applyBorder="1" applyAlignment="1">
      <alignment horizontal="center" vertical="top" wrapText="1"/>
    </xf>
    <xf numFmtId="0" fontId="17" fillId="0" borderId="0" xfId="1" applyNumberFormat="1" applyFont="1" applyFill="1" applyBorder="1" applyAlignment="1">
      <alignment horizontal="center" vertical="top" wrapText="1"/>
    </xf>
    <xf numFmtId="0" fontId="15" fillId="0" borderId="0" xfId="1" applyNumberFormat="1" applyFont="1" applyFill="1" applyBorder="1" applyAlignment="1">
      <alignment horizontal="center" vertical="top" wrapText="1"/>
    </xf>
    <xf numFmtId="0" fontId="32" fillId="0" borderId="8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Fill="1" applyBorder="1" applyAlignment="1">
      <alignment horizontal="left" vertical="top" wrapText="1"/>
    </xf>
    <xf numFmtId="0" fontId="15" fillId="0" borderId="0" xfId="1" applyNumberFormat="1" applyFont="1" applyFill="1" applyBorder="1" applyAlignment="1">
      <alignment horizontal="left" wrapText="1"/>
    </xf>
    <xf numFmtId="0" fontId="18" fillId="0" borderId="0" xfId="1" applyNumberFormat="1" applyFont="1" applyFill="1" applyBorder="1" applyAlignment="1">
      <alignment horizontal="center" vertical="center" wrapText="1"/>
    </xf>
    <xf numFmtId="0" fontId="1" fillId="0" borderId="0" xfId="2" applyNumberFormat="1" applyFont="1" applyAlignment="1">
      <alignment horizontal="center" vertical="center" wrapText="1"/>
    </xf>
    <xf numFmtId="0" fontId="17" fillId="0" borderId="26" xfId="1" applyNumberFormat="1" applyFont="1" applyFill="1" applyBorder="1" applyAlignment="1">
      <alignment horizontal="center" vertical="center" wrapText="1"/>
    </xf>
    <xf numFmtId="0" fontId="17" fillId="0" borderId="33" xfId="1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 wrapText="1"/>
    </xf>
    <xf numFmtId="0" fontId="17" fillId="0" borderId="16" xfId="1" applyNumberFormat="1" applyFont="1" applyFill="1" applyBorder="1" applyAlignment="1">
      <alignment horizontal="center" vertical="center" wrapText="1"/>
    </xf>
    <xf numFmtId="0" fontId="17" fillId="0" borderId="12" xfId="1" applyNumberFormat="1" applyFont="1" applyFill="1" applyBorder="1" applyAlignment="1">
      <alignment horizontal="center" vertical="center" wrapText="1"/>
    </xf>
    <xf numFmtId="0" fontId="17" fillId="0" borderId="17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textRotation="90" wrapText="1"/>
    </xf>
    <xf numFmtId="0" fontId="6" fillId="0" borderId="13" xfId="0" applyNumberFormat="1" applyFont="1" applyFill="1" applyBorder="1" applyAlignment="1">
      <alignment vertical="center" textRotation="90" wrapText="1"/>
    </xf>
    <xf numFmtId="0" fontId="6" fillId="0" borderId="15" xfId="0" applyNumberFormat="1" applyFont="1" applyFill="1" applyBorder="1" applyAlignment="1">
      <alignment vertical="center" textRotation="90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sv.smeta-bugeuli-jvar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8016192-06FC-4AE5-83F3-1E51474CAEB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69A0F31-0B70-4B0E-9FE2-EE16580B46A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3870EEBD-6659-431F-9AEC-59EDD9D16DE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658EA87-3610-43E6-B805-D700E13CE0A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5424E1BD-AB1D-4D2E-A113-289D860CDBC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A4D3F6B7-87BC-46FD-B21B-2BCF7983123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BE8AB9F-9B5C-4FD7-B4C6-F3A63C29332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DFF047F8-1DC9-4819-BA0C-8EA1F52D77F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DF8DFFEF-71E3-4888-B2E1-4FBFC1C05BD2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FA10EA4F-926F-43E2-AED0-8D31F1B21A5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9F434944-D905-4459-8014-7C3CE18D92A0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40690BF5-EED7-40A1-8920-74B9C77189B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3C59D757-2769-41DC-8F8A-963D89E0F8D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5201E81-E8BB-4202-805C-FD310186B9C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94E54009-151D-4049-9132-265C19A0002D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1F487BB3-55D2-4ED6-BAF1-492EBFD4D4F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DC614927-9802-457B-8FC7-63DB27CF40BF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1DE9BA6F-02E3-45AB-A338-BCE898A49F5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B350A76-0CD2-4329-8621-32247B125F3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BE8E9725-F447-4BBE-9D6C-D1CEDE428CB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9C775B81-F8B1-43F3-9DDE-0299D172452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F7FAB5D3-6A3C-4915-B82F-87AC28DBD55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3CE87E85-4A69-45BE-9BE4-90CD68E001F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6721DA95-D669-4210-8449-1B8A01868A2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5AA5EE3-C75B-45C6-85A5-91F78F18620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E09CBC3B-7307-479C-BFC0-5BAD26337C9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8B2906BE-FFA9-4DAD-94A2-88FA32E8F0D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8CC13116-D84C-419B-9CD8-47738624E3C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EC8E782D-3F06-4684-BB49-86BA7928159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09CF134-CAA0-4178-ACC6-9B1AF88A16B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9454793D-6AC7-443F-8616-FD4CAED576D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6FFB5FD7-B3B8-4982-B08B-F0C879DFD7E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F63BD357-0198-473C-9206-B93713476B2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FC7AC0A-0AA6-4DC6-A4D2-D4106451309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2DBB7B8D-BAEA-4E89-9C84-87EF7244505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4ABAE757-5A9E-4A41-9645-D8DD14FF7A1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7F539209-46D0-4017-A5DA-F8010AD826E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FF7561CC-3DF0-4E9C-B113-64A860B946C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517DC1C4-08D1-4180-BF58-94FC486E14A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E3F1400B-65B1-4DCD-B12B-8EFBC9EBA8E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F2EF4881-115F-4BE3-87F7-BB365A197E5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134A7FD5-1DA9-4D94-9F4B-B34CD00C3F4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9735244-24FD-407E-A023-D5AD958915F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C504DF8B-A6CC-4468-AFFB-629547284B5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1B758E39-E84F-4696-BDAF-D4DA97FE80B9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BE2D0B2D-F4B6-4137-B6BA-72D139DEBAF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2E97858-C681-428C-A34D-05D59E41571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EFE438C0-33CE-4B21-8E09-BABEAF345F2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129D8991-DD0B-493C-AD19-A59F7B894B7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8596FD68-DB2B-4509-8E06-FA1ED7701BB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A0513AC8-039B-4CFB-BA21-0E1AB5BE2B8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587321D7-6EBB-4AF8-91F0-1065D820F6B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448A24BF-82B5-4AB9-9AA4-2E93B115314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BF2931AA-A91C-4436-8737-B229C4C3FDE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EB54C7E3-94F6-40CE-BCAB-4ED863525B5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C1AE1D76-A590-44CC-96FF-58ED71981C7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5CA53B6F-E31D-4F62-8F40-3F1EE79B89C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BAB7457-0FCD-4932-B8AA-88E0B85A5F1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7294FD2D-1C1F-4DF3-B223-1CFB3E4A77F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DB445141-B307-4E47-8199-1D9FE0FEFA7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8343E64-0E10-4869-8E64-2E2E01CFF03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B28CE83D-3B7E-403F-8233-2CE3219FAFA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DD19D166-6F46-4CC1-B6EA-D239165C2A6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85DE6280-9009-4AB0-B315-A221A888514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7448D469-9692-4057-9482-7F4681896DF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F0095DB5-8738-4872-9F22-2DD3FCCBFDD7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8D0FC9B3-C7CD-4851-9671-3E21D95E24D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9525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F848E7A4-4E72-4B20-87AC-972EEE18CE9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E75DA858-05BB-4D03-B3C3-E21F2650936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56487FB0-F485-4609-A4EB-4C658B67FB6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54336429-2711-45AB-AB99-E295697327A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633D64CE-3659-4F07-8DC7-4EBF305B9D5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336313FE-4BA3-4AD9-9E9F-8158DF6BB96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E134D34C-AC7C-4AAF-83DC-EDAE28C6516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97C64DC-2648-4D2C-A3B3-A3CBFCCE52A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BE448C6-BDC6-49AE-BBBE-07E49D0CF38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4744B328-595D-4511-A43C-CC07563D67C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3BB27905-CD46-4447-8738-DDC84A28F8F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11E8BF26-06F3-4241-8B27-C7F78BEA4B7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4900DF39-94B7-4DA8-B571-BC0048D5255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152477A5-B510-4FE1-8EBF-298864DBCC7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D0E6F059-7F24-4EB3-990C-5F8300500FB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8719C6E9-959B-4BFB-AC39-6B43538FF69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23665F23-BACF-4FE3-A3D1-2175B0F2DFE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623CA2D-B9E9-49AB-B999-7BC19D4E42F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427CFD24-CFD7-45D9-BF02-014360D0688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55541C7F-1D56-43B1-8415-E6687153ACD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1FAE4DB1-44F9-46FF-B96E-DF2118A1177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F2BDC3D6-9701-4D18-93E9-1A392CAC0F8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14BD6D5F-B9AA-44CD-822D-F514EBE1B9B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41E9D764-F9F8-44B9-BA19-86110C097AB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FB1031B1-FAC6-4ED5-8083-EBFC08BA252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3D04F00-5A5A-4950-98F6-776B5417B0F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4071716D-8006-407F-9442-C7735968C57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610BCDCA-454D-48CA-9454-E7E34ED2C93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60F1B8F8-977D-4C49-8194-9DE5441AF68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BB551A24-1459-4F51-9345-FB88B3D249B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4FB022F1-EB52-4137-A259-B37A10B58A39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B975639-E924-4065-B43C-5FD0A4C4EDC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5492438B-DA92-4735-B443-13FFD31C4BB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6848FFE3-9FC0-4DCE-B1AD-A273ED72256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82E3B24A-3F41-4C1B-AEF4-0ACA3380819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C4EA8162-24D5-4C8E-9E48-7F76A8324CC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BA2076E-A3DB-4189-B28D-45C7D8D91C5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70BAA722-0C98-41AB-8795-A750770DBB8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4D83D7E3-6855-47A0-BA0A-D4FE6568A580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B3166B3-AF79-4F7A-94C2-BBBD78B6532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D58E021B-F07C-4EFB-B466-053F01EBF38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71258F11-1293-4AA0-869C-A0D4DA1DDCE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F70A06C9-855C-4054-9323-39CFB221308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22A91A69-9491-44CD-B477-8835189E9EB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75F79057-56D7-4A23-AFED-33BF2536092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BA2DAC45-C8DC-4BCE-893F-B43F0A55FD5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C92926D-2E23-47C3-B9CF-B4BBA4FF499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105D73BC-EBF4-4D62-8E09-9BF8ECA5AD3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CB242A3D-0BBB-485B-B92D-4C143878295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04D0CDB-424F-4A3E-8EB6-41A8DFF6996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BF0ACFC5-5968-4B89-B9A6-D33917BB926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1D08340E-1B3E-4F8B-9151-A3FAAD88EB6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D5C3D4AD-1B7E-492A-A71E-A0F5903029D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F6042696-E04E-4929-BC32-3925A9C812A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ED11106-14CA-4F78-9C99-80EAAFE3E27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861892F-93C1-41BB-AC32-493345B4AA7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10BE8D6E-FC7B-4604-99B7-18B8D2D227A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D4EE88D8-1D01-4DBC-9A7F-C3A63BB5208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E09E6CFE-117E-4CC1-A3BE-EA2E511C7F8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3816A341-A0D2-4503-8A66-32C416C2468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55E0D463-ECB4-4DFD-ACC9-806AFF9BD69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948FB60D-2A24-45AC-B721-B09FB85E778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D4931D9B-A4E7-4699-BC91-F1BEE5BA472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EA80FFC-387F-47D2-B0AB-5A970211E3D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433319FB-8E20-4E57-89EE-6F96250DB0B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E4977EB8-7C61-454A-B723-57CBE80CBDF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E54EB5D2-18C9-4FE0-8EED-3611D1C0F58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A8C8C7C-830F-47EE-83E3-7FA82ED8F9A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9F69A6DF-8766-4245-B8B2-CAF46C8E5F7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108B671E-3A70-4C48-B9B8-AC452DDADDF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5EBFEFA2-1FF0-409D-904E-6E87949CA9A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80DCF801-4C09-40BD-AE6D-264ED8FFCDD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83A17D0A-C3A2-4A78-9365-7DCC7D5D320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7D41E3D1-354F-446A-A5EF-1D2F42E1746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BAFDBF65-A948-48CB-B5B5-D79204B2A8E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2EAA6F8-65C8-42D3-9E0D-C4CF20D7025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6956AF35-A2AD-456B-9A18-9396061BA88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A53FA2F5-D656-4EDD-83C5-1843780A96F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54217E21-45D7-4029-B2FB-EE4F6278260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B244CE63-ECF0-4786-B39B-AFB69D56BD9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65E9AA8B-C292-45EE-B390-54209783CB3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74C36F96-E501-4252-B701-AB1BE023F25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F6858210-9B24-4919-9821-8C6DB60C7FD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774D1205-929D-4820-85A4-6B1CCB4265A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F651AF55-6984-4A33-B56B-BBBB26EA1FA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939D79CF-3E66-467F-B82A-39E8295498D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28376838-685C-477C-BAEA-6495FFF8935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D449FA9A-EFB3-46E3-B352-335B18BA2E88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884169B5-F9A6-4D86-A0B3-36A3E3B6C79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571D4035-49F4-44DF-A775-F5FC75AE71B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2A3A16FD-C7B2-43C4-8E18-AAA9AD96DF8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25A9666A-A8E7-4033-9BAF-F107EF1D6E4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C9F69860-47CA-4FF3-B933-3A2409C0F1E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AA382281-9149-42BE-83B5-3DBCD525FBD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1D8E80B4-9DD1-4C2C-9437-892A26D982E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665457D0-0088-4CDD-8934-0CA16D2CBC2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3606682B-54B8-484D-AFDB-3BDDFADD19A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1CA87266-88EE-4F28-B11F-6A4933F59C9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F92F2354-1585-410F-95C8-041CA7C0CE2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B770B921-C05D-4A1A-AD3A-952A098E03A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97645B63-8FBE-4028-BB89-0AB532BE217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25E037D9-0DF0-4A76-93DD-C5946F56FC4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5DBFCC8B-257B-4E76-AD7C-ABDA031D858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AFA8ECBF-70DD-46D2-BBD2-C9709C5AA6B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53200B42-297E-4B54-99D2-C38A00CAE026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CBDBD300-0A83-4B7E-941C-937A08F7657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26AB3894-5F19-46F8-A729-5977902A203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482BD03E-FB7B-4176-9C6F-EC43E77090B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73428D4A-ED72-4E22-8FFD-B0489C61815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B1EC3123-AB2E-48D5-8E6A-DE44E0D69409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AE89CF9A-AAAF-48A8-849C-AC4E0CFFF5D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D2C4CBB2-BD7B-41AA-8AFC-3968946D02D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3809FDB1-3345-4AA9-BBC8-6B995B40024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5B120155-8DA6-41E1-87F9-4501B576778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A5BC779F-7046-40C0-9034-6F581E0BED44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9A9FA45F-A862-4671-8A99-E72EE8B5285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22DF6987-CCFF-4ABB-B5B8-FB76DD371FF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21FCCE34-D57E-4A21-8570-4373AAA1DE9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C29DC3E1-597A-4B65-AB91-FD73B14920F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93BE6FD3-55A9-4491-AFAE-0D73242891D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3D058B77-6D13-4507-BF35-6283E274C88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8DC3B5CA-7EA5-40A6-91CD-3913B3F17E48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A9FF36AE-649A-4A94-85A8-F73DC7608DB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19A9B843-4BFE-4191-8799-997E2C01FA6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F7A95622-D75C-4A18-BC24-742AFA6712B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B4826FFC-F720-4366-8BD6-FADD310A587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9525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54F7BF68-9E5C-4C14-94AC-10B5FD3CDEC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C3435534-91E1-4E50-81B8-5D45F2652C1D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C3A680C4-BAA4-4161-831A-DAF82851028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F6BE9C64-DA88-4A8A-A43D-EA4D376A823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3F17DC04-3D8C-4524-B4F0-E97E2B22B6E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700A95B3-21B6-4837-ACE3-5FD32269027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2AB6D8D9-6EB9-4D6D-99DC-5ED93587969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2382AAC-2B45-4D2E-821B-42C946A5245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B55FF292-4FC2-42BF-BB17-30121F11D43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479DEDC6-EA3A-4886-9FC6-96A45D0F641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29F8A6CF-9407-4ED7-AA31-8FD90F166EA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9AA604EF-26B8-4632-9CAE-538FBE184FB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477CC18A-A2D7-4193-8D03-4B190BEE684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DAC68EBE-22AB-490B-8E74-79557C79E74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BA9C1A06-B783-4D81-9874-F8141483F76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10BC6CEE-2EE6-428A-BE89-C9D8EFCA58C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B98479A8-3D10-4891-AA52-BE5059805AD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941595EE-9644-4CF7-8EA5-3176792F2C70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3DE8091D-3F59-431E-8A59-85B0163F228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8A5EB8C0-299A-4C51-92BA-21F38FF22FB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66CE4703-DBF6-4613-8FFD-EC4EE974702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EB680AB4-2EF6-49D7-9A02-56CF94BB734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3771E53E-8942-40A3-ADB7-6B236961683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5F413A42-0B58-4883-AE17-6EEEAF5E53A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AF08EE0-0E6B-4AFB-A394-D1A29AECC03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69808FF0-AEA5-4CE2-8A06-C32319142FC1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C3F1C51F-8971-4707-8B1A-5DF9DD4ADBA7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3624C938-1630-4311-9C06-9575C2C3D13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B2A866D3-4F60-4303-84EC-0290362D9DB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A9FF9371-E97E-47C7-931F-694C4434997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86BCE664-200E-425A-A12D-A234C48DD863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12B25DD9-0022-402C-8F41-7D56BB207924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B71A3A96-1D2B-478E-8516-B487685BA7B6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84E12441-9E62-49E8-B147-4E174D00BA9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D07BF9E4-F4B4-4E87-A8C4-0159953B677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B0639DC9-B971-4664-A18F-504AB704DBB7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E3F31A3A-F122-4072-A7C2-359AB1C50CD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5A729785-C433-4575-B430-3A1083C1A51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40C79577-CAED-48ED-818F-8312BC7A0FF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77D2AEAB-875B-484C-BC2C-97EF39E21F4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F90704D4-A1EE-424D-B04E-C75FF7A4E04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3AA58AC9-F92D-4D00-849B-BC4BF20C568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A985D963-9688-40E2-9FE3-399EE2F0564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58BE9594-9B3D-4701-BF9C-89F4C0192BD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5475526F-93D7-49FF-9332-CD44C9F153B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62C761B0-C337-4E0B-BB70-749EC370310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D7CACF7B-BDB8-4CB3-9065-301E4531A96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38A66384-BEC3-4AB6-86F8-37D84F24347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7B480F7B-CF34-48BE-8AB2-D9B982B0F875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5CA85123-60B6-41E4-A289-9608A68DF23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7DF707B1-6C91-468F-8E36-6D1518BE35E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FA15A57C-41A3-49D6-973D-C47259573FF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DA8B6987-FBA6-46D0-9A9E-5CAE839BDFC4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9B12EC90-D4D1-4092-BC31-53BB2CC471A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6D87976B-2066-4363-9048-148213C66D11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D6483C89-0A13-4912-BC23-810E02BF979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A950E228-3672-412A-9534-D01075A55AA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4F5ADD0D-10A7-4D56-9D79-909D4256F1C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1E8BC8C0-AE58-4751-9382-0A5595A8C0CC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70D4387E-AE87-4B4E-A419-73BF6C793B3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8E14AA34-1D7B-4556-B07E-DC34F0080ABF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A7D0E0AF-763C-4840-BAC6-66FE8C01622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21D87B06-B4A6-4BEB-8D4B-FE962D6E63A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F97DA5E7-29C1-4432-9346-4004D104EA7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A6589841-DB13-4E04-8658-8652EAE240C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9D6AE808-D7DF-4D10-A1A4-932E9E63747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709FF8CB-739A-4011-837D-A05278318C2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E9E8E6BE-2EC6-4ABE-A15A-8E75815B08E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5CDFFB67-54A3-4700-95A1-1E84CB356D3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569624B5-908F-4C80-8F16-DF968BA7245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C239B86E-16A4-49C3-93D9-4BE87227115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84423355-6583-4D74-8882-10C62256985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70D74C7-8CD6-405B-9DF8-40422813038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C975784D-E128-4426-9637-C4AB35B4516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7250897C-BDD4-422E-84B7-CE458AF7F32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C8D41B3D-FA0C-4B64-AD2A-371EC32984F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71DE7B9C-543D-41E2-AC71-F357FB00FC7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FE017E7A-7A79-41C0-B19C-9B9BCD8A762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8D309CF3-AD4B-4EF0-B00D-DC3610ADAFB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C0951689-5261-4317-94C2-49F990A2F1C7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AACED8FF-EF78-49B8-8CE0-B4B71F37642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808A60FA-DB4F-43F2-A1C1-114C38F09EF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113C9E22-0984-47E4-8349-C479C5685C9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37B94686-4A98-4373-923A-4A187F44354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E47CCD1A-5E5D-4DBE-A302-D005373168B9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B5AEFC2B-6D35-4F33-AC01-DED36B6D993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B814D458-ED1A-408D-B146-9B98522CA6E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DD47239A-3331-4263-BDD3-D5974D82BB27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40A638BB-4B1B-4BFD-A318-81B492C60AA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9F31E7F9-AA88-4870-AA6B-45365DF6C84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544BD399-21FB-4253-BC55-76250AD7BA2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436C92B8-6F2A-49B6-A05A-F9B23F7F00F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4D30431D-91B2-438E-BC31-89E74EC34745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A6F8E038-DDAD-4C55-91F8-B3C18586BC7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6A9523E1-4E9A-4A4A-8D5C-C0F2BF9323B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B36FA949-82CA-4B05-BE7A-4F2F409CEFB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9D4DA31-2924-43AB-8D02-925DA3C7385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E66CF006-E2D1-4BFD-A911-06310E5F9EB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184F8013-7125-4CF8-BCDC-9309F1B65DF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9BB9365C-6456-40EE-9791-CFF6AF9A998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3EFC3872-3047-4094-8582-6ECE62960F93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DC2118AF-AF50-4D4D-8D75-39B3EE06EBB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8BC74DAB-96A9-4A33-9B88-41D81A884B8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BC7569A9-D351-44ED-B526-8298129FA2A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9D5F06-2F84-4EDE-86B0-32495C34E29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6FC620DA-AB8E-4B84-AEA3-027E03D292E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44A23417-A41A-4F82-8494-67CB5A6597C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3E95563F-1711-407C-AC13-9BB32E72DEA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E762CBE-66B3-4A1C-99D6-B3C995DE0B2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397BF73C-1052-48F2-B996-A030A13FCA7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DD2ED031-CA85-4680-B2CA-9654EE07B3B7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D8295D53-4597-4386-B54E-40D9B0208B7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7949DD2D-B4D8-488E-87AD-68E14BD55B2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32352989-D283-4C7D-993E-3F9FA12E0C5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D215BDB7-F251-435F-A4BE-74C7E09EEB6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9525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280063E7-DB72-4397-8DFE-1AE16667FD3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D07466C2-413A-479C-B3CD-82BCD1D153D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D7F23847-5AFE-40ED-84FB-5445C3BFA6D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97672A96-331A-4030-AFB5-D6DED3C1B75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E43DC45C-8887-4DA4-8605-EEB13BCD637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F338435D-ABA4-4D8C-9652-033D36D5255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1832F698-1A20-40BB-9723-2AFB1FBC464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C9A69DE7-3C61-4F0E-87E1-6F72032A501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6377EF82-5379-4DAB-BB23-A4E46D5430E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DA7B65BE-045D-4FCD-849C-9A394B450E6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6615E038-20C5-4041-8B70-0D975F7C428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88C97A51-BB81-44D5-82EE-5B5ED903CB6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E6936BC-DC46-4584-8B44-659888D3C65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DCEDF850-865F-4DE7-9269-F0827E6A1D8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7812960B-5E57-4289-8783-2758BB0FB00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72BB090-E436-4B5D-A152-96F934464E4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3303E8BA-5431-43B8-9094-ED49966A8DD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831D6322-C581-40F2-A233-04129DBB485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B3C65FFD-D065-4DDA-B3EB-F31A2EA7EF5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E8C4642F-C359-4371-AC00-4E2BB065D63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3FF0A794-37BB-4CF4-938D-A64CC8D8DF9D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67EDDA1C-A1A3-4583-9EBF-F4B7E2E1847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C9104200-3EFB-4A41-8EEC-FEC787A70AA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DABEEC04-A22E-490E-9A17-CEFC71CFC2B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255B4DA0-6D6D-4639-B15E-5145994759C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A3E2ECBB-14D5-4362-9E35-8906FC8225F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E3865888-4178-4BB3-BF5E-146E1848354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4C768B18-FD38-4E75-8180-CB8B5C53B8F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4D272C51-F699-4431-93AC-EB06FD481C7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979256D3-5022-4EC8-8E74-9CE0F8CD1DD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A80AE5F3-4D84-42F0-B353-EB753383498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527D6D8A-B60D-493E-A00F-B3ACF9A3258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EC735CE2-548F-49AC-AAB7-C20F916478A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9579FB17-83EE-47E2-BDD8-6E799EC6A84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F96E951B-CB85-48B8-A0E0-AA336F53063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9DE4B863-D37F-41D2-A9D8-BDB4FCBEBF9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6F53BB60-E916-4AF2-8BFC-CB18D97AA40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D5E027EA-F56D-4BEE-9F2D-374B8112008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67580B14-7F72-4D8F-86E7-923BCEB3C98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EB7A3143-F81E-4304-9BF1-B53AF5EC20C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D068EA45-97B4-4445-B7A8-FAE20EECBBC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69FF4CF2-6E3A-4265-8A07-C3386C3734A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8B1BB24D-0996-4779-9397-882DDBAD109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8D85EBB6-55F9-45AF-B073-09FA2C67DFD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3D5935C6-F7A3-4C7D-AB2F-7ECDF99F2EC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6B67B0DE-6A0C-408A-9B8A-CBEEE2F9B9A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616DE4DB-C69E-44B2-87BD-B8862F51889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61877D8F-11EF-4CBA-A38F-713A1D94E2F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DC9FE3C8-B7DD-4532-8958-8E49FE795DB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D9AFDF33-9312-4CA2-8EA9-F5DA87CE40F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75DC3550-E424-4472-B9D5-473F17A580B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AE154999-0640-4E11-B37E-ACB0BCC815A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CFDC5050-A192-4EF1-80E5-B4B58F9ADAE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ADACA65F-9BDA-4813-9699-40E8A33F5F69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FBE7E581-8901-4B0A-ACCD-401527B0F91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6B2BDABA-7D2A-4D40-930F-B2726D9991A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24E6140E-DBA4-435D-84C4-9772146CD8A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381FF2F1-14DA-497D-82CB-F4FA2846847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EAF0566E-9A72-41CE-96A6-E35A8315FBE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8B76654A-1664-4969-BA07-4EB78774956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510913D4-5A49-4D41-A611-D862B4B6BCD7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D128FE9F-A39F-4748-92C7-A4BF7F01232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8476D139-6F50-4374-887A-7D2C60B0F05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E307B3EB-0876-4FDE-A144-C65BB8FC55C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DA34B0BF-B295-4980-8D3F-0356AE9B16B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EB0FCEFD-933E-4620-96C5-598C70B72769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C2FC473D-91D2-401F-806F-20ACB55C6F3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875F7C86-31A4-4AE3-B8CD-03955067CA6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AC0853AA-CC0B-43BF-8332-7747ECB6C84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78ED3A8A-688E-4DD8-971B-E18E7F7A167B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1994954E-BA21-40CE-9C74-FD965BF742A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AA9AD569-2121-4472-B3D5-E40A71008C6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C3FE0193-EE7F-40D6-8A62-B83C996F3A6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51FF29FB-9051-4A12-B74F-2A71632B7B8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84EF1BF9-2499-42D1-9C4F-1FE9CD7816C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F3E98A8-3815-4005-8744-3055C942B19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CAB63C10-A518-4431-97BA-280FF7AD136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AC658EBB-4FB5-45F1-8A5B-6E816844225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3495DE9B-7584-4EC7-A2CE-1BD5908F5D6F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3F3C14F1-3F79-48F4-8660-8EC92C96FD6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FA1906D6-3303-4D6B-9EE1-31E7F7FF110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D0224807-3BCF-4470-A3BE-4F94A0AD325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16723F14-51DB-4816-AD43-2410B59D334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9FB2106-E412-4674-B7EF-D5723D44F2F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2D416998-B285-43D0-B826-2E7DA1165CC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3F761B1F-077F-4229-831F-96CE0B9F255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2F982F2E-7CCB-4D83-BE36-2CF3C244953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E381ECBD-BA59-466B-AE75-1265E4D88C5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554A3C17-D788-41C1-881B-71C727FDD27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6FB4463A-A90D-482E-A841-B5F8CD350D8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F57D9493-44EC-482A-ABB0-E76AD82526C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E1CFE6AC-A0D7-4CEB-AAFF-249C0A3A0E2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C3988F9E-F55D-468B-B93C-D33AB98C42B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CBEA46F0-0A83-4AF7-A5FF-220924830E6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6146B097-B67B-479E-9FB8-1024DEAA956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91290FD6-D22E-4AAF-8409-1658F63E31C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34DCEC75-A865-45E1-B395-F506B319324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33948923-7A37-40A5-9680-23B1865CA41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2B5CB811-3497-4274-8063-65A2447DC45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5CD8E1DE-3CBF-434A-B744-E29B03E1976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FF3F13BD-89C1-4A18-AEF9-7B86283CBCE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66E8A8C7-134B-48CD-B940-10341454E1D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1F25FFF1-1AF4-4E6A-95E2-4E82E7DCD89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B948688A-B3C5-4837-ADEE-AD9C09D2135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FF876C9A-7F75-435F-86C1-0BBC1412083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22109C72-BD2F-475D-9F93-9DF74BA6F4D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6845AE3C-A976-4C0D-AC8B-3DFBBAABC57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822AF788-7D0D-4996-BF40-F6ECB7FC5FD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A19D0CD5-BDBD-483F-8119-FB26D675D3D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350A8992-655C-4664-A959-B6B418E1A64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A6D0474C-23B3-4D17-9BD1-63B7D2573AF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114372A6-A93C-4737-A675-FECA5F425DF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3467BE76-A222-408D-9B10-3F749F21549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35EBD67B-0C82-42A2-923C-C09EE20131A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DFF32E7A-DE61-4206-AB6A-2C620DDD75C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BB0FC255-B3AE-4F0A-8305-A7E0A365DBD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239CB74D-5EB5-4634-8A07-E78350C0201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B06DDBD4-6281-451B-922D-6A0C46A92DC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3F4FDC9B-EBF5-4F2E-A4BD-ED16F1A698B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5A91CA5F-96FB-4AFE-A7C8-F2C16099E46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30FBD062-2D64-41D0-80E8-4284709595A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682A94F3-EE6E-408E-AB2B-F28EB59C9F9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9942F3DF-4F72-4342-9517-8D033494288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C58B51B3-527B-4795-BEC9-8E58D5D8B45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96E3F5F7-92BC-4D34-A38B-2C3540E62E7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2FB3D338-4AA4-4625-B13C-1C99038BE94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D9FA8AFC-6A7E-40D8-91A5-46091915B91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4EC4B0B2-BF31-4158-9EEE-1B145BFB521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E2CE998A-E477-4BB9-9CF1-EF859D644EA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9FB14916-C957-48A5-89A7-4C92CE80C40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F752F299-8AAC-49F6-AE4D-F0B757A2982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BF39B3F8-5710-4211-AC16-D14D61E6CBB1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F3B26B65-48E1-4AC7-828D-4F6DB511EE1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56ADDB-9883-4AE5-AA3F-7672E3C5598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9AD7F788-E51F-4AB5-B7F7-904D0128C79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53873EC7-4FC3-486D-850D-03B0A41C592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CBDE647E-D3CC-467F-9232-6AD22E49811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2A74BA2D-33EF-4A46-AFD4-3C5A39B90FC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1B599470-F92E-439C-9F0A-0BDC7261ACE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3EF1EAD2-81E2-43C2-AAF5-60EED47F330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7821D07C-BCC8-4947-AB54-2FFBEB25B43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138F995B-AD13-417E-AECE-2540F238084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5FBF2C29-A74D-40EB-BA85-A155C5D26B5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9784DF4-FDC2-46DA-A695-8AF8ED5336C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B95CCAE0-7256-4D2A-9756-980DA697553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7C28E52C-37D1-43B8-9F8D-D87DAD23016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BB4A43A3-FC10-44A0-8DB6-D66F9DE6068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E9B96CCB-9700-44B7-87B0-2F7844B5641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67D34329-1824-4362-894A-91325E42FE6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669DC59F-59A8-48D5-9876-0C7B51EF09A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21A44C26-B5CB-4006-AB40-AAECFD64BE9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B17506FF-52CF-4DCF-801F-76F0C920D6D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5BD512F0-8A66-46FB-8509-851718DED09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C735BF94-8D15-461A-90CA-6CDD7BA34FC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60127678-4E76-4709-A5CE-1DC96751E11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CADF68F5-54E4-402F-B1CA-5EA2D8D2FEF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B5FA2E89-9A3D-410D-825E-68FDC8456C5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138F0806-FF5F-4127-A831-A0477D41E75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41A5076E-1C72-4F6D-97B0-79CD87ADDDD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9613F93A-131D-4812-A374-FE513283B2D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DD048625-8458-41BD-91A2-20BE366578F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B6353E0-9EB1-42B1-A953-54D7A7564E6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59E91C7E-9D51-44D9-BE11-2D8AD19E215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444BE6B4-332D-4538-921B-6A79DEB1DD27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6961F9EB-132E-4E6A-80B5-226DB7F7C7D7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8BDECAEF-CF83-4BA2-9E04-F8EAD2E00ED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F78B056F-E615-4B39-BC0C-D7594AD82C6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404537E1-6A22-4E62-B21A-40FEC579B0E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6EA2BCC6-5C25-4B3B-8242-632FC765823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3CCEECA9-ABFC-45FA-9CA2-A071BDE38CE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4722AFFD-877E-4508-860E-7A3585CE829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74EF940B-339C-4461-84A4-CE93877F6D3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40C6B88D-279F-4192-A87B-A4081CA1ED3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399AE378-6852-483E-9AC6-4CC8D18F79E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85F07DD4-C711-444F-9879-EA2BB0A653E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1D26CC50-7CEB-444B-A349-34900129314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16A71A32-2254-4EC2-A6C9-F1CE6843401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92803E19-52C2-4AAD-8AA8-FBFD022C5D4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7B679B33-B4B6-4DCD-89D4-BB4368D92AD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FCD6518-8254-4224-8BDB-BC9E68A7E83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41C17D8A-9458-4B8F-87DD-7D4903EF9D9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8CE77B00-BBDF-40B9-AF2C-CB90F33F68E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4F5B2F42-F96A-4B3A-8176-BE6D09855BB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4A79C3BF-41DA-4373-8EFA-F9B3104A8A67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4F6D09F4-DD0B-4471-9554-986875E48BF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422DB999-0AB6-4D71-8611-0DBBB111CA3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E0BE6010-C528-40C7-A6FF-18FC6667927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F98D5218-86F7-40B6-8399-C13EA301F67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8399946C-E18A-4B13-9BFB-CC77F44932B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B4E9D798-7D68-4E6C-B26E-42358AFB912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1879DE90-96DD-436B-AD38-12502CFC01B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772E3AAD-2EF7-4800-93A9-2FF5314A26E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175DCB6E-7FA8-40EF-BD66-249490F62C3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14EC9F48-1D7A-40C2-80C2-26054513D45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A2067C84-165F-46F9-8417-D9750AF060B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9343CAF8-9DE1-4E36-BA3E-7CF3B10DD75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A7FDC2EE-4C7B-48F6-B7D2-75B06942EB9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7CCDA334-F5C1-4712-A49D-65AADCA71C9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D060FD23-6C28-4A21-BF1A-1DA6BA9CFDB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2D44514E-FC99-42A7-ABC0-D4E41D78279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3D610535-0549-496C-9BC4-92EF8BEF67D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39C32A04-E8AE-42E7-8C6D-0BAFB970795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55B52E2-F188-4126-BCC1-80A31A8A966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14D66C2B-C311-4A28-815F-799FEE25EEAD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ACFE7319-564B-4390-8DF9-4A2A6EBE7F8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AA04A6D4-8F02-4D7E-A73D-69002F9D587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487B9EFB-1CA9-4A1C-BE19-8BAF12F5B80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3EAF83F3-D652-4166-B7AE-BEEFFD1E6EB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DDA26A4D-8E5C-47BF-A250-003FB70955C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428F0249-CED2-404F-8B80-F34BB78D4C4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ACE0B3A-80DC-4C47-9976-F0FA96AF565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6155005C-E3E8-4268-9F61-E62275533FA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CA20A117-1299-4635-8E44-B54445D024C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A59732FE-0746-4894-BD3D-E5516AC4243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53426BEE-183E-49C9-99F1-DAFCEC93889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93F5EF9B-AC16-417D-A0E8-FD56B3952DA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83D71F0F-28DE-45EC-B49B-6D8BE110BB8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6534B28-EC18-4210-8DC3-3BC06371DE8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39B67879-259C-444B-A302-9CA85E82C85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873757A4-6259-4D0A-8841-6E2CC85CEDB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E3950E0-4D64-4199-9773-3D9138CF8A7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D213B19F-D10E-4075-98A7-DA2164D6F43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D943551C-428C-45AF-818B-E96968E2CFE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135CFEDF-357C-4EA7-8215-18EF9094CF7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9FE01FD6-605B-41F2-8EDD-D4824CCD8A9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A81ED448-D524-42AB-90D6-C68B2F47B919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BCF67DF5-2BF4-4D38-89E4-F84657645A6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48D62576-CF1A-42B4-A2F3-1171B0E83C8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220CF878-5561-48D4-8D02-3CDF63746DA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656C0169-A4CB-411C-B216-0775459E73A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9525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F98C6FB6-4D87-4C7A-868C-F2D60F2FC70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810DD22B-BBAD-4DF1-9D2F-FBBFB65B2940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9E16F037-C511-42B2-94B4-AB5A4B50A3F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A895B247-6863-4C04-AB96-9D68BA82859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DA6F2DB1-8FA6-4FBD-B568-18139CFF6DB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292C0A37-277B-4A79-A69B-B8E39351235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4CB3E2EB-0F59-43DD-8989-DEA7D07D560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BE738B99-FE96-4352-8DC8-32692E6A7F70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D1876552-0500-4171-BA27-90DB79052FE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6D845826-ECF9-45D9-9A0F-A6E09E1F4A4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DB84B264-9CE6-4992-8352-49968FA611A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71B767F2-7732-4201-B2E0-BF82E2E94A7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2C389268-FB9E-4BC5-9D33-BD6ABACFD9F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B4F76A6E-2032-4D1F-A8B8-62F8BE78BFB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26F8299E-BDF5-4515-B8C8-8436A181AAC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36116987-B552-458C-B87A-65BE6168BA7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3B1BCA7-E954-4BEC-B666-E68A6F15BD1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CA77B31-32B1-402A-A7F5-D7CFEA7C767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A185412E-3C9B-4940-B65D-7CE030C680F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F3722E5B-EB82-40D8-BBC7-1AEDBEE8C68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D254AA69-C91D-48DA-B20E-339E1AB33BE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2D0DD14F-BA06-432C-915E-7AB03188F9B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C1790DD5-9153-4019-9652-6821AEFC7D6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9A7FE57B-EE4D-48C2-89C4-73449D06689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2CE8E2B-5688-469A-98C7-60CFBA85DBB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2DB9C642-A3E7-4610-BAFF-F2D504E0FF2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202F389F-97B8-4FFF-B948-FDCF5262F32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3FF44DF2-F85D-4476-8964-BF398452098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454072E8-5D4B-4747-897F-2BDA44B6062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8DA4F265-447E-41AB-B6C3-AE96B1BCA19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329FACFF-838A-4239-841B-D32EFEF5686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CA45B05D-68BD-45F9-9EEB-5F2EC70BD7E9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4F3F9994-E656-45CA-9115-820AAC5A478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95303D74-EF5D-460A-8376-A52A1A28F34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C4943FF5-A7F0-4CFC-A7B3-E1C586ED771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DB88D138-2C1B-44A3-BC67-3792A64DF2C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79109FDD-E4E1-4AD4-824B-9BD65BAD192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D842346-AB37-4E2E-BE5A-2DE82B18BF3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91CB79D3-D14E-4B95-827E-96B4B6ADDE0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2EE06385-A17D-4520-98E4-3F2D012A1D2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F282EA3B-1F0D-4A6D-B270-C762AC2E2E7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ADE583F6-8854-4284-B35F-5274F5C176C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A917B88D-315F-4526-95D7-B6226A43A38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4D171C98-6DE2-4116-9955-54BF5BE4371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3C063958-EF5F-43FA-B5F6-E9BB053AEF8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D3B73A19-ACA9-4360-96C4-621C818CA7C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9C37A395-1D83-4132-A272-9EE6E8E084F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3EC6820A-305B-4257-BC31-08174366EA7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32100376-A4E2-4187-8B88-4E2C365324A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16424A2-53F0-425F-BEB8-43192C6B477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C22DE3F4-1F14-48DA-9816-B11C011FFCC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5D21BD3D-2183-47E4-BD9A-F69F0FB42BD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507D18D9-7A5D-48D7-ADD9-1436D806C20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2C32E466-455E-4968-B306-76CC427EB13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8695DEDD-A367-4EEC-8DEA-08E7A8DA2E9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63A92719-A475-4F6B-ACCE-449C68079D3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47BC937B-F2A2-4830-ABED-EDD0097132A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DC0981-E8B8-4FC7-B1C7-0F6ED2D502B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A7DB2673-5FB6-4889-99CD-71697DE7C7E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9B31517C-3C9F-4FF8-9280-878D71E0F2B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9D2C9FBF-C245-43F2-9E58-FC063EEDED8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21DF128-3FF8-48E8-9D20-444DC18D34E9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AB89791C-F375-4E7E-A5FC-DCD6B72A200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8872B983-3233-4621-BBA9-09557F58F4E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41E543C8-B183-4A17-856C-D830E6A386C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5534E4F6-CD57-4F74-8C87-F31E55CE361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540E4747-53E3-4371-A30C-DE22343A135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C0048CEA-36EB-471E-87FA-F8B0A37522B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3D0F47D7-BDFA-4576-B9B4-9E6FCDA6270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F62FBD83-C644-47B4-8E2A-A028D04078C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6A13568-8B54-4380-9EF0-0DA010E7B5A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ADD31CDF-0B01-4489-B34F-7F595139758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D1118CAC-A548-4169-8B10-D86EDB9E709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806F9590-1E72-4A46-A7A2-7BC20AA87B8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506CCCAD-2194-4F6E-80B7-7EA40D17AF4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1A729283-543E-45E0-BA38-49C5A5EB4CE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358D1926-FEE1-4059-9E0C-B38FAA869997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33330D10-8BE9-425C-90E5-680A1006D06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53589805-E4AF-4FFA-B4D0-17EE6D30342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D6341CD1-BB7D-4BB4-9123-84A802DA4B9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2CA2061B-FFB9-4072-98DA-E1C60F7F985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B8D3CF61-79BF-4803-BF58-1D7C5550F6A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4AF110A9-DA4A-4671-A20D-390F68FE9699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6878871-FB48-4F0D-8BA8-70AC34E0D1F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B88567C9-CA9B-4938-A3E1-CB439271379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B2612C2F-CB01-4E78-AA4B-278F2AF2068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89E412C-E761-4DC6-B248-2AF7CE4F7BD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6F0AF946-CD14-452D-A871-93347B9599F0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FF32F291-CF6C-47BB-ADBF-8B83B7D93A8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626DBDB-2EFC-466F-8350-6CD1E930221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684180A1-4CB8-4D1C-B19E-6AD91A68559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86F2A517-2AC8-47ED-9AF3-BB60A764CF3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92C25E7E-D64B-4F6B-A913-FD68D97B63B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1CEE20DA-DD51-42E4-9080-E2D6D8C3AD1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A473DCCE-DF24-4C80-9CFE-859BCBB0523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4475BE85-9129-4A63-B056-E28FCDCEF38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D80706CA-F554-4DBD-8F88-77140CDED9C9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C364600C-FFCB-48E2-9A38-E79EB64D965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493FAF2F-5922-45C8-9FA5-9E7C47C07C8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9475E8BD-97B0-41B1-AEE5-055F8B7533D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77289896-8FDE-4205-B0CF-464E9C96275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ECCB523C-1D9F-4571-B7AC-956DAF2E07A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9A1D46FB-571F-47F4-9E29-CA4809BCAAB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ED93ABC4-D47E-42E0-9A7D-35A8DA886A0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5587D442-2215-4AFC-B036-8FE8C568632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6F37DD70-B7C8-4FC3-B406-C66DD489EA6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C5AD21E3-2AD4-413B-AACE-7CF8DCDB689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213CDF83-547E-46A6-999E-056242CF685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4D5D253C-8EF7-4D98-B49D-1AAE91269FA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48EAE4CA-127D-4E4E-B4E8-A8CD64EF0CF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A6D012E2-878C-4F5B-B0BE-850B19F2205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E5E9955D-573C-4460-B7BD-AA8E8077058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A07347E9-436B-4712-8F7D-2DEEBFFB015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76A5D741-698E-430C-B332-7FCF1A583F1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C8968808-1183-4C29-ADAA-ACBFB14764B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59D25B93-8335-4CAD-ACFE-F2C8E72AC04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96FFB4E0-4AF4-4994-A4A3-B1DE336BA4F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5EBAC3B8-4DCB-4FF4-B7EC-A40B24F3D7D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2B53D92C-0E3D-4BD3-A681-FFC28C511B5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A18AC850-FF78-490B-A0F3-5D4324FE625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5378BAF4-2FC6-4483-BC4C-098BE817DDE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1D39929E-1F54-44C0-BFF2-344A0012DF7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F572C71C-7269-4EE0-9A0B-07CC53D39B5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57E19167-D4C8-47F0-9A5E-DEADF564102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CF7F7899-C93E-46FC-9E58-3F1E82C9D55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81AD1968-98BB-4829-B451-EB55E03C9CF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E61518A1-599C-47AD-976A-17FAA3F77AC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7BD32CD9-24DD-434B-B9AD-0F21957F7D3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856B868A-926C-46B2-97D4-3E6A7F84E1E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2F3C8A92-85D6-4998-BEBB-24018F2C785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3EAF9B0B-BFF8-49FA-A113-B784A575EFF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49FFC2C-D4FB-4C77-8CB8-9B1DBF37DAF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64C8B8C0-21A8-436A-90C8-3B01B2E5A2E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CFF65891-1241-4CA5-9589-B2D03238DE0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415BD790-7B10-4623-AAAA-1C3C27E3A6F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6D9F953D-B2B0-499D-9028-5D5C8B2978E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645082C-8010-49A9-8A11-6B34D388FB0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5F548EAE-ABBD-4261-B20F-ECD4F6F3205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7E13D5DA-9885-4744-A846-E49D4F89C0E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C8E1E530-DBD4-488C-A17C-DA0A670BC66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EE59ACF5-4C9D-4342-8215-B9E15BC2D7F7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2D2EA7E2-C0C1-4F3A-B395-9B2C7E25D43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ECEA29D4-C8D4-4456-B9C9-938053940F0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B5A119B9-D248-4E99-BAC9-D1E3AF0FB40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96F7FA7F-9391-4069-80F5-6221E409E7F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103961F3-7AAF-4118-9DCA-D5A135DEC4EE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DF22DDA-24ED-442E-998D-20B5D87E8771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DF07F2AA-AE67-4571-99BA-DFDD1E771D90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5BC7A314-3934-41D8-ABDC-25067B1572C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7FC131F9-61FC-4B86-873C-ED6F89FE729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2116BE6A-3689-4492-8975-CEC6DE8B202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A11041DE-7D98-49B6-8BE3-2A36A51F8C4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2924175</xdr:colOff>
      <xdr:row>10</xdr:row>
      <xdr:rowOff>28575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CE74DCD3-A6C5-4794-A3C0-5C0D7E04DEA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447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9D2A4475-4801-47C9-A175-E636AD7DD04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541A2965-7C26-476E-A1A6-285968F9C3A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C7E5BC0A-B5C3-4FE7-8EAF-3E40B4CC9FE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16F5D82E-0551-49B7-BEAA-AE06255BD95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BCCCAB34-6CD0-4F32-A5FA-66923A23FAA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8A795373-7F04-4E88-8A16-3B03C7FF5C2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933B02C5-CE4E-4682-A9E1-6602149191A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4B8460CF-66F2-4414-A4B2-4ADBFE78E39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39BD25AE-A412-403C-A796-D69CCA49D4E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4CE38D39-E52D-42F7-A622-0E8B9F7A455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74A9F4B3-065C-4389-B00A-4A885328E87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DD52DFDB-6950-4055-B606-44C4EE063F7A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31BF4359-E955-4CEF-A8D7-C03C6F5E4FA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2F290907-E92E-47B4-9226-4094D3DA5AD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E8D98C2E-09CA-413F-A8EE-3FCFD6FBF43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382BC6C3-35DF-4E43-B2C3-B39DAF23B2DD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A427876D-4002-4863-ADC1-9D8BA05B06B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6545E4B1-4140-4C19-A5FF-C680E10701F4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D42C082F-5225-4542-B507-10345F5BC5E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36F7B269-BBC4-43B0-ACA6-94D4026A062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CD47ECB6-CD20-40B4-8CEC-7160A50C903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1D802A17-52CA-4740-A31D-3B6BCEDF36C6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F7E89DBE-AEC5-45F8-8193-80BE1CB500A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47625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1B01E2CA-96C8-42C5-8916-6287C0524ABD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DEDEF859-B8FF-4821-BD82-F6332AFC624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8324C92C-AD4D-444D-9666-D8B9DEA14FB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12D60DD8-D67E-46C0-8E60-DA5CA0DC571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285AF834-B7C6-47A4-851B-72D10D56603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E7320A3-6270-4E52-8330-819D137AC1C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AC085578-A6E2-4457-8F8F-340AD7F3819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F547DB91-0A7C-40A8-8EE9-936FB56F45E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E26E1962-2EF4-45F8-9B66-7927E9DC2F8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A6764782-834D-4D11-B758-5D21FA8117E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37FA0BB1-E428-454B-8A0F-A947FD6FDBA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53681951-8C1D-4F86-A6A3-1E209A6D3AF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22FA464E-25A9-4CA3-8DCF-BCA60CF6617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B26F82B9-AF94-425E-BED0-AB56C8D650B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92DFDFE1-CCB9-4186-B116-931A0689942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E7231259-FDD6-4C8D-BA63-9E71F096CDB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36BC5D95-F769-4F32-B937-231049939EF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93598A55-027A-4E21-AF9B-6E6009E9279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DD6CD345-012B-4280-BF0D-4773F7C657F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843159-BF81-45F2-914D-FD11209453C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E8ED3A7E-846C-4BA9-B6EB-D4EAF3E113E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4B3DDB9F-95EA-4CDF-A59E-3AB5EE22682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EB8AEC74-4AEA-4C24-B0A1-0EBAC5D0DEB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FB5CEBC4-902B-48D6-86F4-28B24A7E8DC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C8FB4C24-630B-453F-AEC2-C150AC611D9B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D888255A-8066-4D86-8A6C-833F410EB67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852777CF-ADB5-40C6-8C41-85F81217A13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9F184F36-6897-434F-A818-6DD769EB325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A5F7F2D3-1C68-46A9-A6F1-3DF628B134E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8AEB25D1-0B0B-4DDE-AD76-699D3FEC146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587FFE4-02CC-4C7D-B477-729A435AE55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D8D5D46C-FC6C-4EC0-9984-0CF73369A71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4365E3D5-B7A7-4C56-8AED-B1C1A8E23D69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E59FCBD2-DEE4-4520-B75C-188928DE2DA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C301A86D-5385-434C-88CE-9181E6E155F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1D30E61-3ECC-42FE-83D4-995FB1CF95A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6195A689-D3F7-4A9A-AD4B-26536FBDFA3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65B954B8-9CE1-477B-AE81-CAF8CCEF721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72C5F8C9-B244-46C1-B8EE-7AF4BC77467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92663904-F9BE-45F9-BBDF-FCBF63D1CB4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AFD1F10C-61DD-4884-A2F4-828D05CCCE3C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ADDBE58E-3FC4-4B44-8805-818D09F5593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12CFF9EA-BCF0-49B6-9373-94C895E0B9A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F4755BC9-A54E-4952-BB17-91E44389C21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2A4E3797-0E09-4FB5-AFA0-292F8EFB072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542D2EB4-2164-49C4-815C-0D5B3A97121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C004BFF9-D2CC-4998-B7E9-2737CB19411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14D6A964-AE48-4466-BDB5-48C4F9B77F2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39D3BB8-2627-445A-ABC2-B569044FC12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15F4D6B1-00C6-4A9F-836C-988BA1AB5F7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5DFE1968-6A53-4F8C-B5E5-425E4ADA210A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6F87B59C-33B4-45F5-85FF-0147086ED767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BBDAC10B-8B26-4C0D-8045-78436109E2D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C9966359-37DE-4D24-87F5-2AE05E059DA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FEB53CCA-2164-454B-B926-EC46C008A5D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9525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9FEC2131-495F-4401-BD63-97D08775571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9B358FB9-8BC4-4A72-AADA-D5847790CDE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B3800519-494D-4AB2-9B66-8DC5C33903D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ABFD91A1-1586-4F65-A8C5-9F0ED93687E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6676EE32-C1C3-4536-BE9C-BE25FC1422A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804AF235-92F1-472A-969E-42DDDD91FFA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B3C6CE54-CD0D-4CBE-94DD-71BCDCF7DC7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498501E5-478E-4356-B5C2-6AD5533A2BF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570D14F5-6C28-49F2-AE28-64B0467A7E1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68A64DF7-2439-4346-B952-53C43D4735D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DEBD280D-322F-4C3B-B49F-A3840274405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A321A70F-A9E3-4ECA-9E8C-3984C73FA92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4D74BD3-98B9-4410-B425-103AB93A54C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BE98B0F5-CE04-4D08-B845-AABAC4B8038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8981442B-7B7B-47E3-AAC7-0C3C7797F9A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3305BE8D-8918-4314-99F9-6BAE0D1FE59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C6400663-6BD0-4E18-8A32-F6076EBD023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474AAF77-569D-445F-A87D-57F5B6E63B6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D255B74A-D577-409A-B7B4-FFFE73EBDDE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7DF7984D-C10A-48FC-AB38-0836262D9D1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A25C441C-E350-403E-945F-CA6E509FED06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451A8D4E-3C97-4A55-8A22-A2E0FDE1096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2D4E78C5-E732-4727-A42C-6817133204F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D1FCCE3C-5E8F-4ACD-A6A4-6855FE57AFC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2EC81572-5852-467E-88F5-62DE006128F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66A81822-72EC-4A64-B599-CCF46BDDFD7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3AACC721-F7ED-4FEA-8AAD-BCD5A285BFA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26F6FB52-B886-42FE-8C4E-48783E1B80B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85DC86B8-D122-4724-A6E3-F86A4481935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804ECC80-E9D4-43C2-B5F5-C9BC8DC3764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664AC38A-3F6C-4331-BC90-E508C22C2D0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6DF23BC4-244F-4263-853D-29F3D3411FF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F425D2D5-F501-4D4A-8E7F-73ED27563A5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51E2902E-AD98-404F-B6A4-93DCB78C5B5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E0B8F244-2636-4A2F-813C-6BBCECA0B67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4C65B977-08DC-46B9-8C05-536D87B01F4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B960D479-03DC-490B-BA4E-A3780215CAB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7735910A-13EB-496B-995F-042B25732F6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EA9584AB-4F6A-4AC5-9F6E-531E26F8EF6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DCF5C42C-81F9-4648-AB3E-E10179EBBD2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145397B4-C867-4F31-8CE7-6D2D9E38660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A35994A6-C38A-4B82-967C-5E9258F6C6E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F1147620-134D-4EC1-B128-8C06CB4BF61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3871FFA2-C1A9-4D7A-AD55-29DE8EB506C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ED02A766-1C2B-4552-BAC3-2C3862DC06D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111217CA-85A9-490D-9C34-B0F29F5CABC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CC5DD759-A5AD-4207-9705-57B1A26BC35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C727D90F-AA86-49CD-9DE6-12473194466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7FCBC77D-657D-4A90-835D-BEFE406009B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4AEE2374-60A2-423A-B1E5-74F44052131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A647F105-969A-4D05-BE7A-DA901650B81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E469915C-7B6E-4F55-A626-C9DE35770AF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6CBF5628-8579-48CC-BB48-95DC68A51A3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7FBDE951-6493-4D61-901F-3F693D79F66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98BD5E94-1B13-4EEF-8033-CA2C86E32C4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A69445EC-8D9C-4A2C-B53E-EF5B64AD9A1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3ECB710F-2D4D-48C9-90C1-39EA03918F8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62F34C9B-F4D5-4B5E-8C86-6C3E6C27D9F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B8937009-D070-4B07-8FA0-7BCD4ED7352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1990BBAB-F329-4992-B894-4130308EB2E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640691F7-085D-4305-AD51-876806B410CF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B5BFE790-A66A-499B-ACE9-923E8B71A0F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E08FB3AA-AA10-46AA-946D-972B8ED36DC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4CDE60B-BCBF-4BA4-90F5-06F09C53B42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6109E723-C5E8-46CD-84FB-1E43A6F3165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FF23F839-4881-4290-AAD9-B65FE22C134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D46FD655-20AC-4CD2-A571-DFA23703D179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3E0CA282-30EC-45B5-8405-614C3E8C601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8A061403-470B-4EA7-8C4A-CDDEA6287CC9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14316EBC-6125-4720-A413-70514578E51A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AFCA514B-4176-4486-BC73-4E028766C6C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447BF471-6E80-4C61-96AE-6B76242CB22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2D92606E-DEEB-45C0-8C4D-FBA0AF8FB26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3BCFD447-8165-4405-B497-0BAAC91FEAA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84A232E-FECB-4E0D-9C02-20DC57EECDC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B7A1B3BD-D650-43F5-A0C5-15C40C9478B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EFE1DA30-4AF6-48BA-87BA-64CD06EF52A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E6EF7399-9EE3-4CDE-983D-F2E0541409B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17B84DC-40CE-4EF1-86E9-252916883C9B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2BB720-2C4D-4903-8098-63CBBF1B77A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DDDA72A7-553B-4030-8EA4-B9CDDD6782D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F7B5FCC8-16EC-4C23-8BF5-E4159AF5F3A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D5888E5C-DCBA-47B4-82C0-C049712BC39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7C0DABCA-9F0A-4B11-8FD7-85234C40EA5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85DC0439-0FE4-4018-95CA-BCFEBBACC4F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26926FAA-2C20-403A-B5FA-C87ABF56A839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11CA5E9D-923E-4EA5-BC08-12CD6C49577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4449405-85FF-465A-BEF9-8EC283BF82E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C9FE0D9D-583A-4730-978B-A993E65179A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99C6D404-D21E-4D2C-A30E-86C493E6EEB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C3B7D502-CD5C-4383-9174-B7D5E8E9E270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AEC94DDA-601D-46F1-B975-9C8264F24CA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BC765062-64D8-477A-8DD7-C960BEF17CE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1C0A236E-9981-41CB-AC9A-4AD5507D215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9C1EA166-D8E5-4E64-8A90-FFD6B733961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3596A31A-5AD2-476B-8DC8-16E0E7C8CB27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DE4A94D1-C064-463B-A2B6-7387864864D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521F3715-9CF8-4E23-B942-464D9383317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76EDE907-6CD3-49F2-8C77-2C00B81D51A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8C0E2055-B4DC-4A7D-9C27-7FEA075804E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77B35413-5BFF-4C72-BAFA-FE6F601FCCC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1630B3D1-FA45-4CF6-AEA5-3A240443E4B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9839BB6F-FDAF-43B1-A65F-D81B26CE0F7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EA59AB03-C1EE-46CC-92C6-256E36BD4A1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F47C01E6-0840-4922-BBC6-08D2F40FB5D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8E9E7F57-C9A4-432E-8A03-2B966B49334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E8306F87-D939-421A-890B-759DF618F00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DA363D58-FFD7-46D5-8FAE-AACEC5492DF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EA3BD7B0-FD64-4AE2-BC44-46539BFEF45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E227196C-42EF-4727-A7C8-FA7EB5C6371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96CB72D8-6C7E-43DF-B659-4C68AE23CE9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97A91E86-B870-4169-B521-717126D1F4C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F6C19665-8F66-4734-8AA3-7B840C9ABB8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E6739041-A301-4495-A575-3479E716A5C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C6CC6744-69B0-4D7F-9353-74A12942FEF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5ED903A5-7B15-471D-B245-443AA31DCBD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1E0E37F9-46F5-49F3-B19C-100216A8018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CCAD61E7-7AA1-44D4-95CF-DFA59071DC1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CA18E5C7-6CC8-4AAA-9FD3-60C582D84F9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C42CA6-2A9D-4480-8EB6-783F3ECEB5F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13AF03E6-F3B2-4BB3-A029-F0242599AC7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F76B2010-8B92-4804-BCDA-EBB30D95C5F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FBF51F58-5F13-4C8A-9762-DD9FC87F2A8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B3882906-246C-4B55-AE7A-5EECEFD8A29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93FD4387-0416-4C07-854E-49DC2BA99F9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601A2D82-8F29-4A81-B4F1-E242DCB614B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D5412808-C323-4A24-B512-60168AB4B84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E06F979-EB7F-42DE-8369-2FE382D756F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3CC9C01A-8D1F-4FD9-BE9D-B44221D8727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A0C2D1BA-06A8-4A9B-90AB-556FADE41AD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9D34534B-AFB8-41F5-A020-56853997275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54A31CA8-45A8-488F-940F-E8985C32B84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58A0AC67-25A3-488A-8134-B0EE3D111D7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7A9B309F-F879-4559-98CA-D5F1CDC5DBAD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F77CE70-1239-49D9-90DA-DF64869CE09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EA78182E-0D92-4DF5-BFD3-98FA92E27C4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5BB0387C-EA42-4BA7-8A16-00B8389D7C3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CA8FB6C9-5A66-4A71-8E7D-5A813A0891A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7FBEAAAD-2564-4D8B-AA38-F251FAA2243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A63294EA-888B-4BCC-9A33-AC6F0E6C00A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BEC878D1-58F1-43B8-82ED-8F304CDA253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A9E1A315-E314-4704-BB5A-940A6EDC8AC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9DC3ECCF-27FB-4488-AD8E-0AA0B671679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17C569D3-2BBB-42BD-998B-3031D279D8B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4CE1970A-383F-437D-9228-32D62057F84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BDE41729-7A3B-4AD4-8E96-9AA6616BE18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AE1EE7F7-E126-48C4-8FB6-402142DE51B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7AD41E98-B1FB-48CC-97F3-693B71363D2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51315DF7-ED96-4896-917E-44E1E393A32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CD602904-8756-417E-86E3-15B4392278C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E4093783-03FB-4178-AF2F-55284D4D199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A85DACE-0689-48E6-9126-D43C160F86A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A077AD50-7BD1-4C5E-8D0A-D396DEA71D8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4C27ADD6-6866-41EA-9BE3-2B20A15C5C6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7B2B689-9E56-4145-9568-CD2966E94B6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C1D0A892-386D-4784-8CFA-A36CB95868D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F1E922BE-F79D-4153-AA27-6BFC77BEC8C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7C2DC8E9-D34E-4EC9-8AF5-8F27309A709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1667CBCC-2CE8-4483-A8B0-B382B3371DA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225D3A09-E1AA-4B55-AE0B-DF888D9705D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A5AF784E-6F42-464C-8B08-51F4617A085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9330DF1E-6155-42C1-9BAC-6916F0315C9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878BDA8C-52FC-49C9-A9EF-684FFCE2891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C58A4793-4E6D-461E-B664-F7C75870388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C5A38ACA-2DB1-4FB9-9BDD-54CBE9D0F14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3743D7F5-FCBC-489A-954F-368DA9DF876C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AF9348E3-59C7-41DD-A812-1C4C9FD7564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677EAB4E-6F44-43F6-B0BF-56AE6E96851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8B5954B7-3F99-4F7F-BBB1-0C8F5EC5CEE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57B9F504-754B-49D8-8FE1-556EB8826D0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5837E72-0712-43CF-9EF6-EFC3636153F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764D7B9A-C180-4933-9DAE-678D56E0AF7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D5A4165C-A98E-41BE-A2A8-88378769135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36936FE5-45F3-41CD-A4E3-9E3387E295F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4D8E8616-1619-4DF7-8674-3445854F42C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2F2994F5-0EE7-4AD2-BD5F-6398ECE6A87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5FBAB282-D1A7-4D19-B571-33080829A00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422B140E-439B-44A1-BC99-15EEAA62FB8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39896D34-5942-4D26-B63B-A5AAF48DD1B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64EE0BF5-1F3F-4EE6-A7F2-0CFBFB255D9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DE8B096A-49BB-4DBD-8012-4DEF6774080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D861F957-D2DF-4DD2-94D0-1A12CC665B2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C575102B-9CBF-4015-8598-A22015238A0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115D6984-02BB-40EB-A0C0-AB92D94555E9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AE2600E2-165C-4C62-9491-EAAB87DFDC2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B8AEA0C1-4540-4547-92DB-288DE09DE958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C1E8D538-96FC-483A-9E2B-EBF556491AF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52647E0D-21AA-406C-AD3C-C073D6F50F2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6DB75AA0-0B5E-496A-B449-0F8A58CBB01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7A164115-7603-47A8-BC75-B85D98B709C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7FF50CEC-970C-4DD9-B28A-2B5345E4044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DC65E59E-0D98-4E6D-B20E-984CDA0FD40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2620B980-8186-4CAB-AA92-EA87E3CBEA2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806493D2-709E-421D-8638-9D34299BA24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33763456-1D68-479D-85DF-9BC59EF42D3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CDC731E7-493F-4A84-AF7F-87F72BAA94D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26115CDA-9392-473D-853D-AC9A605B5EB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B690530C-4D98-40F7-A907-950FC4774A2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C5A6B44F-2FDE-4C3B-ACCA-C40D14A2D3B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E5C780B7-18C3-491D-A894-B546843775C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6B5BE98E-EC21-4BCA-8B0C-6259D6F01D7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5A56741E-238A-4FB2-8992-75D3DE0FBCF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B7D92AB5-0678-44E5-85A0-A5D6F91C825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F13820CD-3F88-4365-B5A8-ED4DA24B335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E8DAA3FD-DDD5-42F5-8A50-55FB195C1A8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2F2029D1-84FB-4FD8-8AA2-893D8BAA3CC2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AC4D5CD1-DE0F-4134-9115-DB9FD2D0E5B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3E7CBEB9-D83B-415C-B6F1-D4E57D1FD3B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BA392165-919F-4B73-87B5-E29EC9554B27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5E41B347-CF4A-438C-8C61-24B5A02DF66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5A47EEF4-9633-4CFB-8E42-456FF4287D7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9633EE10-D58F-4D26-8F69-C6DC15BCB48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D05E331D-6D3C-47E0-A594-D65A1DAE481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A72EEA68-1D67-4D32-86AF-2C230084B50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BD9F4547-81C3-4C1A-B3BF-24443FDCD4F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53BE9E0D-D188-438E-AAC4-F483E98C0B9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95E73915-212B-4E23-B412-389DA178B9C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B9A1B6D2-363A-4855-8863-F42AA42AF17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B8E09335-D6AA-4E7A-8002-E124C8CF06B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E818B2F4-ADE0-4E0B-A3AF-17A93945B18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EF5F71-2796-4C7A-B340-2112C3B4C9B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2F7DC844-F27B-4F52-9603-AA0A6AEDC0C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E6C46315-337B-4284-819E-5E03B9CF8CF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67C7C105-07EF-45E5-A7DA-886C82BD2E5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C6CC87FE-AA77-4DBE-B563-8A899F1FCA5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77CA9D11-90B4-47D1-B036-09A44594723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52B46182-426C-4CDC-9AED-B7CE68EA671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10560394-DC20-4161-B6DE-5964806B2850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3E404637-CC44-4D78-A55E-5D51457550C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253E0F7D-41AB-4C15-AA5C-FC664D71D78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4643C271-7A28-4E0A-B49C-D76EDE763E1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5F3E531-C56B-47DC-B59D-3EA75F6F4A7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9525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E9E8A73A-23D5-4927-B66F-0FCF7CC38AC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1A3D8058-0F5F-425A-B4F2-3083096F23A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ADBB20D3-2BEE-4A72-A38A-CC1F2029F5A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7A913BF2-0E82-4A1D-9401-E8F904402ED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A4ADF385-B359-4BC4-965F-47FAF915B65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7623C3DE-DD48-4E78-8125-6095452E4A8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CDEB6449-1A51-4E56-A8FB-3D8324731B4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CE0C47EB-FDB5-46D2-B08C-3D011F9B38F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BF70B36A-A09D-48EF-8C45-F554BB21D62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729DBD49-4AAE-4A92-A069-E53B3A2682F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F6A12AD1-8360-4A11-82C4-42088CADDEB0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74AD1ABA-D573-4D2B-B80B-1C5D297F6E5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34F80CFC-A218-4FD5-9F40-340F8C4597D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B4779B74-1BEE-4F54-963A-21FBA03BA8B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65F81B17-5BC0-4382-B9C7-0734AC5A665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3C7F0A11-A3CA-40BA-89F5-4EA352F14B2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1804F0D3-A27E-4D04-80E9-C3B77018ED4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2ECFAFD3-AF8D-4E40-8168-13A27F83133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4AB3F709-56CE-45C0-8DF8-C3E46E957E0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6C812CE-DEA4-4F0C-BB79-A79D5C15BB7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D259770E-89D8-4C1B-8507-CAF0500453C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FC6C912-915C-4778-97DD-AA311E6A2D1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FBA6E626-921B-47B7-9475-0D16D036D06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E8CA06A-BEE7-4F5B-B78F-BFA56D81DE8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5FB98354-E180-4925-A44C-5A275281571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82C32C5D-BA86-4001-BB2E-D1CC95D9CB2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F05A15DA-B27F-4B2F-AD48-9C6C366EB31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490069A2-8FD6-4E5E-8972-76B13C45158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9E720797-AFFB-45F2-969A-81B9532163B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CA93176A-6811-43C2-B357-995D4A3DDD3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D7139BB9-0A4B-488C-83CA-0B3A575BC61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2FCC482A-9D4F-4B2E-9336-B692136C56B2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51D91E16-9798-4FAE-ABAA-9C712486F4A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8C55D7FB-3108-41C4-BCA1-DFA37EBC134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A2017D7F-9B3A-4BFD-A862-0FF35B082B7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803639E8-7E25-4DBF-9C3F-83D6532601A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D2A5FCED-A573-4EA6-9917-DE8AFC36253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BF010BF6-9AE0-4809-8932-F7054E79E43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9F72DEE7-7660-4D58-A352-9325864F90A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34C392E-A66E-4F63-BDC6-AA36E3D894D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D85D51B9-EEE4-4ED2-BC54-5DD614613A0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82E31DAA-9191-489F-892D-0DCB29EACED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F25A84BF-EA02-4B4A-A18B-9EDF25DCAA6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9DCFF878-0EFA-477E-BA37-D74A0A30298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DBEABDA-5B59-477B-B4D4-03B3113B2DE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B74ABD5D-810C-4E5F-8A36-AB541656DAC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FEED913B-17B2-4452-A2EE-62843B70BBA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5FA8EA7D-B910-4498-8CF2-0A1F28F327F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81D27864-A7C5-46F3-9507-B28D8C5C803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E01D0ED3-64E8-4184-86FC-2A31891E2AD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41C6E6E0-780D-4349-A48C-C7C33259FF6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E073DC8-ABED-41F0-9F96-32B2C46FA92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941E22F3-7007-4781-A896-2B8941E5CDA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5EE0C47D-EB18-47E9-ACFD-0D936BC7079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DCD1DD8E-4EDE-412D-9C08-79D57DF4428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1465CCEF-AC21-42A5-A8AD-2DA7BE71B5C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B39A5A8A-B50C-4938-BB1E-45FF84E9FBE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80E9D4FB-09AB-45B5-A254-891405366C2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CDAA9758-C580-4E7B-B9B6-CB8598DFDBB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FAAEA3AB-9F95-4DBC-8454-260719CC8C4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16033049-BEB6-43FF-A89E-9E952205463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90C8A53B-25CF-4FDA-956F-7863E78C853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81F4F50F-7FA2-400D-AEFF-98399CE8939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B8CDF451-082E-41E3-92B8-ED6BC56413E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184D5036-B59D-4352-B714-CCA68CFE2F1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842AB811-CFAE-4CAD-A16E-FAF11BED54E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85F1E5E0-AF24-4D7A-99C0-0A3C4A3D259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393C818E-F7D9-4DF7-92D3-58F4C8AC03F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D7439355-9E06-4A04-9A59-7451B66BD79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B95ED348-ED1B-4BDA-A1B0-72FAC5E0792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F55F8CFA-663F-4074-AD9E-A387BAC0058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CD3729C8-5889-4353-B53C-58AEE613B83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A0778C1D-0E32-4174-AC3A-DA1A5E8EDC6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B7648646-D8BF-4756-9CAF-11CA5A42539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38450E53-7D5C-4F4E-8E96-EFA3893BE01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546059AE-B3E7-4774-86B1-A445523F314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7ACE9DDB-8BAC-4938-BD4A-50268669C3B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D80E0C08-5AAE-441A-9FD5-54B792FE7F8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B94CFDE9-A274-403C-8CAD-2B73BF2AC92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92B20BDD-7BDD-4EAD-8E39-506E0EF3639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EF6DD6D4-ED7F-4AD2-B3BD-F2600EBED91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F2736D01-2C98-419E-BCED-C4CAB6AA7A5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369321A3-CF2D-4388-8255-CC53B379EF2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6DF747A5-2795-48CC-961B-625FBBF21F4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A4C29EF2-422D-43D5-B5A6-4CDA6385D790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2F816994-F0E8-4227-A574-222F23F2EC4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59318A45-00CA-40E0-A151-B3F576E6761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C2428679-141C-43E2-B15A-DADBB335DA1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FD5E7C37-6DA5-4229-A5C0-4F0C153D527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5DD07B64-1C1C-4033-9FFD-811050789DD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F964A70C-B168-4395-AF58-5C0E29E700B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BFEEA030-0E19-4D1A-9B82-6AA5BCCCC3E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E8023CE6-16A4-41E0-BB90-FCEA1E3109B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978E8192-BA4F-4406-B022-F30C22EA86F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7E34BC0A-A3DE-476A-BEC3-9A8C3D92A05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AE7DFDD6-AE94-44FE-95BF-C9C76C18330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CF62EBBF-251E-41F6-B199-3D20ADBCBB2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D8EC1157-B344-4F97-82AB-BEBB8351391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B2D1C084-88E6-4024-8CD1-3853C374B68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4E9B33D5-E85D-4C64-82C3-8A8E7820A14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E19EBC33-274A-4882-9D41-BCA2D11CB769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5583FEF6-157F-40F4-BFEB-C0BEC3D639A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17094169-69A2-4A6F-976D-07C47C53DFC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53A4BED5-C9AE-44E3-B703-DFE5ABD0E9E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B0F0425A-3DC9-4BEE-A038-7BA4583442D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597E76E7-08EF-4B68-9D05-A60D1DD418F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68404A75-C379-4AD7-8FF4-19639673A0D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8433BF1-A41A-4D43-9436-B70CC96BAFA9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F1F72E3C-C67C-4BC0-B9B6-6E870F4E65B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CBF04ECF-A8D5-4D92-B3E9-FE8D5286D45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C0BFF72C-B645-4FE6-B2E0-AF5E4F218D7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51D87698-419C-49B5-97B2-B7073FE5FDA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98A1783D-2C86-45E2-AA0D-4966B80151F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90D79CEF-2DA0-4C92-BCBD-C9411DF3F4B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81A0D7A9-BB34-479D-87D6-EF2A56FAFA1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C3C73F30-E829-4ED4-96CE-3DC7797A8C2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21121263-1BB2-4F3E-9B4E-DCC0B61F009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C796E647-E416-455F-9715-23A18ABC6F5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ADE7CFC5-BC1E-4E03-94B1-429E89EABC4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45EB3D81-366B-43B3-8FFE-9D1CA1309D49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EE8D1EDE-FAF2-4E77-93BC-037B39CD820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47625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3533D89C-C682-4BE6-8262-CF114166510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2DE7D6A2-0432-4C9D-A21B-B88E51DD50B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9597CC9B-CBD8-4803-9F9A-37B7F64CACE5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47625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5B795A1E-2C36-4EDC-9905-2C86A4E5672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E8255168-5EFE-493B-B57D-9865902CEA4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AD428172-6ACB-4917-AB0C-41DCB849869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FA9A6E47-56F2-42F5-A74F-45F5AB13AFE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F03A939F-FE6B-4549-A9B2-2CE1C2E038B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9B93A816-988E-4D09-A51A-99C20CF76C2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7C932B8A-1D46-4B14-A471-8541EF2EE6E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5A4EF58-1BD8-4715-8EC5-F7D7C9B8370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CDC8503-6CE1-4958-9BF4-4F581AC5EE5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2B9BD4E6-86DE-4121-9F01-23EA4A05B80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2DC969B5-8325-482E-96FF-757D15F9318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8A837512-B953-497F-B937-A2D8E0B832C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2857500</xdr:colOff>
      <xdr:row>10</xdr:row>
      <xdr:rowOff>47625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51BA91E8-0349-412E-9E26-536410C7EC4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494BA318-91D1-435D-A91E-2E7337E9BE5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47625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3B001D63-5A4E-4CDF-92BA-819939CD133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F4C06C46-D3F2-4A41-A98D-0582E3211C3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FEC78D9B-6293-48C5-BD78-EC37E74E1018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EE6F0B03-8491-4242-ACDB-66A19B28D79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C2048E11-2B9D-4D91-A0EA-1AD764E1D77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5D230831-1A80-4780-B70A-0D331D66FA97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7C1DC245-4865-464B-A772-779F91954FA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804E1681-B6F8-4BDF-B7B5-B532953EC439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ECF1F48C-D5EB-4BF8-B8BD-9036356F83B3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47625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BC47CA7D-0A97-42B5-9229-75FF3056CF7F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C7AA04CD-FF2F-4218-8722-C9660762CA7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C4568241-2273-41AF-96F0-0744A053F14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47625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112B1A02-6C69-4DDF-B8A0-38B13AE7676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47625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CA1D2AE3-0DFE-431C-B205-3A0B834C889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2EB1D052-BD58-495A-9797-E1CF09FF142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E5CFBDFB-B931-4179-98A2-97A390D7EBB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4D300502-66B1-4E5A-8570-75B6947BE2B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2890FC8-5173-4DC2-8B4C-5447B24EC7C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E068B68C-6AED-45AC-B8A8-5D0EB4F1CDE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A51EFF2-34E9-4D30-BB29-3AD571F4716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6BF8214E-2429-4495-8B47-852749BF937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B67CE1E8-E93C-42F0-BB17-05C26EBCE09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3FF8D0A2-1084-457C-ADF7-77944CF570E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71E40D8E-144D-4C4E-A709-884FB5FE801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E2892543-9A6B-4BE9-961F-04A9B4AF9B8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39C5BAA3-DC4D-4A25-8B60-81D2E35D873E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2C980E05-43FC-460E-8F1C-64ACC7C12B7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905E2C19-AE6F-44E7-9420-403D39E3B3A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9123CE0A-F02A-4848-B61A-B8C09F0E6C4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2CAC6F10-DD6E-429D-B7B4-EEFA798223D8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D49FF2E4-AAC8-4D50-ABDE-C092E40E66D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A7259C06-306E-4402-AD6C-8CBD7F7FC821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B1BA2C07-A916-4432-901A-E300113C9C9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E0241EAC-D1B2-47C4-9672-3C9D4B14FEA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45C88FA6-E6FB-4CEA-8F10-12A7B95D819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6B319947-D298-4C09-B8C4-3B6E30C7E88B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818FB85C-3856-453F-BBC3-BA6100311C8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10</xdr:row>
      <xdr:rowOff>0</xdr:rowOff>
    </xdr:from>
    <xdr:to>
      <xdr:col>2</xdr:col>
      <xdr:colOff>3924300</xdr:colOff>
      <xdr:row>10</xdr:row>
      <xdr:rowOff>38100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8B916F92-C5A2-4DB2-AD47-7C72C626CFC6}"/>
            </a:ext>
          </a:extLst>
        </xdr:cNvPr>
        <xdr:cNvSpPr txBox="1">
          <a:spLocks noChangeArrowheads="1"/>
        </xdr:cNvSpPr>
      </xdr:nvSpPr>
      <xdr:spPr bwMode="auto">
        <a:xfrm>
          <a:off x="3105150" y="4838700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6C1DC22F-5473-4B34-805F-9B6D1DA5A2C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EA5989F3-CCA3-4C61-AEE6-5581D7ED9C3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4CD42F86-8708-41ED-B4F8-AFFC2AD0F4C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4953B84F-1071-467E-8666-2FF22787F34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57E8657F-F8CA-4A9F-B2D3-832D58090DD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74F66DD5-B418-4AB5-9765-119ADA58871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4E627A20-CAF0-4714-8E12-30089243504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D63A0F93-AC63-437E-B53A-02C769BC24E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D4FD48F3-CAEC-4636-8719-05D86E6BB14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169E1A79-00E0-4061-B729-F0F8E4BFEB6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51613DDC-F548-496A-BB39-669CA43CF5A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DE9C9D98-79AD-4130-8658-332195BAE2D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215209AC-3749-4A6A-8D96-9AAF31123E1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6A55997-5C86-47D1-9BED-CA0FE43E08B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FB1B0DA2-675D-46D5-8884-1E9F17D0087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EBCEE9D8-94E0-435D-AC31-CDD1F719D24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54B3485-67FC-421E-BF82-84B63E553A8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9CFB348D-03BC-4A3C-AD42-37E5DC1425D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DC868C02-B4A6-4EC9-9F14-2CA7C13615F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EF278020-C1D7-4C85-8BF4-12EAF3D2067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B347BB49-BC3D-4979-A6C9-F8B8112A664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9BE00467-B964-417D-8BC7-3757E2746E1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50094EA-32B4-4626-8DE0-AA37C71EAF3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D9FAA078-3503-426B-8208-91BAB5B16C3E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43926DBB-7E81-40C5-A705-0D75184C692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7CCD969B-4593-4C81-9B0C-951FF9F3455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DB75BAA0-3C3C-48F5-A06D-7FBA6B990C9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4AD4340F-2A00-448D-92BE-2E6C81EA5B7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23C38C6F-B188-4756-BCF8-2CAF872BA38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F4A28881-695A-4FF5-AC7A-65B1AEDBD599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EF90A528-43A6-4E3D-8DEC-CBCA325B338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26E5CF09-76EB-4E48-957B-C34BCAAD1514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73FD466B-2CF6-4713-89C8-F452B1DE9E9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1572D0D6-4B16-46A4-8A20-0B7F12E90F0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35484FEC-0BCD-42F2-A6C9-D0222902CCE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64289CBE-8738-43AA-A311-1536798C777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A3FA35F5-C876-4262-9B11-19180C334D5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25D624B5-EE6A-4414-A00C-7A29234F1F2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81BE7314-1D9D-4319-9DD6-9AFCC114BDD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A9F5BAB4-775A-4BCC-A222-A2375821D336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AAF0852F-00D9-42C9-88D5-FD146C965B9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69A83973-BDCF-4132-B68F-BACE2EC44C8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E95BFD8D-57B2-406D-836C-859CBB4080A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5A850F8C-18DF-482B-A0BC-B4556F9EDFF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2B9C1212-58AE-451C-B076-B948D6DEC87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66D1E90C-4073-49F0-8CC3-1B393350905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ABF0E60E-02C2-42D5-B1AB-761FC313DF8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5BAC5FEF-5F41-4EE9-A736-66DA3A5CD0C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3C30D86F-5080-4449-80AC-D2F7B8A0DE0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5027DC51-B680-4266-8653-223B53A52B96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316BE83B-0699-45FB-94D4-DE714F70F7B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B56608FE-FEB3-434A-88A3-682823FF4F0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1DEDD0F7-9C4F-4A5D-A1EC-2A2538BA4AF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6D283828-D685-40B9-AF8E-186174FD6B1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9525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CCCFF2E2-A6AD-46D6-8723-6E850B78787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93FB06A1-CADC-48AF-BAD6-53E9B1AC649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6C8F578D-B7FD-4447-998B-3D6014BDEF0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103EAD1-E2B3-4F91-B965-BDB37DA90D9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29879D64-D1BF-4303-8531-08F16E8B9CF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A4C921B3-656F-491E-A312-B9DA3A8B4C1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A04E214C-005C-4003-9DCE-CD70FB11F8C9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C65EBC50-541B-4C02-8BA6-CFBAAEC8C59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F9BE7273-CA91-496B-8127-44E61D658F9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AFF08B8A-4B2C-4F2F-9695-D03AA5882FC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BD96AB05-D21E-44BA-9B69-32913C79F6B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487477A9-054F-4BCB-9825-B7DA2EF9A71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A4A28E7B-8BD4-4BC3-BC73-19FA58CD1CE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1B83D0AC-BF42-48C5-96DB-0C5B65B0E3E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966EC14D-A5E0-47A4-95E8-0A5914EBB5B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4F0A027B-20C7-482F-9E3A-08D2633FDA39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F74F940F-8928-49AD-A4D4-59511FA1715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6CB5B52E-2918-4DAB-83F5-0425CA3B25E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C9D5EC3E-BB24-4EA1-9A40-856108D9962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60CBB6EE-6ABE-4221-8A13-09E08741142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C7137CF3-6E95-49F1-8F8C-1E19FC096261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B29AAA8C-2833-4891-B9DA-39502D9860E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1C2CCFF0-C0B4-47C6-A401-46C64E1BEB3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C297CADC-83CE-4576-9262-FA4B6354285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8FB3870B-F63E-453A-AB32-2195C8D6340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60E6727-382B-4F4D-8520-4BFEBD0FEFE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B170E1B7-5A10-4B0E-9FC0-0F797ABCA198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626A38B8-59AD-4F7A-858A-DB69762C4B3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F710E629-3DAD-4DE2-8EEE-88B02BE0704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107317A9-A308-47A2-A21F-E4FD47645ADC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DFBE0986-B3E4-455D-928A-07FD044CE1F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8C65B0CF-EFC4-46D7-86D8-BF35D0E84FE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F6479742-D402-4542-BBFA-A185E8291D9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AF96CFBF-4CB9-422A-8370-707FA867B6A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84283F1F-594D-4C47-A2F3-283F98A8B977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F4B00973-6641-432D-957F-2CDBC9A81ED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D109854E-FEF8-438B-BE2D-873B747991F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31DE3890-EA55-4050-B875-711CE7495A3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91EFB1EB-9324-49E6-B552-DEC3EC862B2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E33BBD01-C7EF-43CB-B54F-50D6FD413EF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B7F3EB6C-4E99-449F-8C38-186CB1C433B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8F0CE8F5-266E-43A1-B69C-3BC3ABC75BF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AE64C6B3-282C-47B2-BA95-8D4EC587F49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B6E62FC-9424-4298-8D70-55C9D5AC323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D475475B-2D7F-492E-8826-CFD45D87F4F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CC638B1A-4A8F-44B9-9106-208DD725FBE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1622048-F005-4E11-A7F5-D2607F1FAC4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6DF711A1-E66D-40F3-A6AF-FEFD13EB59B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A040BA58-B9D5-4CEC-89FD-DD97AC0E722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CE377BA9-E0A4-4189-B8D6-2010289356E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31D560B8-617A-47C6-B1E6-93DA7E6EAC8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D5B5CB26-9EAF-42F2-9304-17AD0D0C440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B71EB9E-072D-47C7-9B82-1C0242107AE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AA69D371-53AA-4493-96AC-06BEA43AE74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7F5BA37E-7B28-4602-BC29-C29F8397BE8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8E9521DA-033D-4D00-8446-B43B80112ACF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4BD60625-D159-413E-BD63-54FE855D863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DF3C6F09-DBA4-4AA3-9D17-BFA64DCE19A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9CAC9693-4CF0-48E9-A658-FFA89ED7C1F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CBCF9A30-9CF0-4105-953D-847D7035623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B7BD89C5-8614-4AD9-8746-900017B9A792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9CE03013-171A-4DC2-9482-0A9578D9EB78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A9FC8878-75CD-46A5-8CF8-9283A0C1461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4BCD4C80-CFAC-4B61-BF29-EF8EABFCAC6B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687358E0-D6A9-4A50-A9CA-84AE10F837F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4321EEB2-996A-4446-8415-AB19B27F39E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50DA70E-63E8-40C6-B39A-D6A970AF440F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18AC1406-1014-416C-BA70-80617B69676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4E7CD465-DB03-4E71-B7CA-4039F3A8EC7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D576CE29-EF2B-47E3-BB14-43CD525C21B3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2D2409B-81DE-4349-BB0A-82B6F3FA2C51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9F2599C3-C5BD-4723-9B79-60A71872D64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B3962F14-3B30-4A12-A9D9-BAABA606F3D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E2E2774E-90FF-4C79-A6F2-A6A2B2C595F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8D43B8D9-258B-4F80-97DE-73CC1EB7D763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7E9265AE-D4F0-411E-A405-D782FDD003D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310F1DB-88DB-44A8-BF3C-7DEC39E27C44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C7F64514-9B6B-4E92-AB82-76A8A54F7A9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C03FE9C5-4936-4821-9A1F-CE5BF797F584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6AE1F4D0-99A4-447A-8B02-1DF09414F732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D1094AF2-DC48-4FC2-BFFA-B1A694428B3B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EC97C46C-E7BB-4A1B-820B-1033AB158515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C8E86E9D-CCB2-4143-8846-8F10522F27BD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8E9E1F-A7EC-425C-A3AA-809322E2753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37C00244-6B1C-4894-9788-17F2BEC58EDA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F6034A1E-E53F-4D8D-A935-21BD65D67677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C4ADEE6F-DF1D-4A4B-AA64-200A6722439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2A91807D-C2A6-4E85-BF0F-1FF5E2B4485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80D13239-8317-4FDB-AD0D-C140C0988845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2BDFB161-688F-494F-9A58-C09A461D80D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73C2B800-A89E-4E45-877B-586498A44536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A857CB0-00C7-46C5-8BF5-FAE352023C8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56BE4B65-3239-4D29-9831-12CA4B86644E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381000</xdr:colOff>
      <xdr:row>10</xdr:row>
      <xdr:rowOff>38100</xdr:rowOff>
    </xdr:to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21EE5BE2-6CCC-49BC-BE27-722DC3789100}"/>
            </a:ext>
          </a:extLst>
        </xdr:cNvPr>
        <xdr:cNvSpPr txBox="1">
          <a:spLocks noChangeArrowheads="1"/>
        </xdr:cNvSpPr>
      </xdr:nvSpPr>
      <xdr:spPr bwMode="auto">
        <a:xfrm>
          <a:off x="1219200" y="4838700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5D10770A-505A-46DC-8AD7-57E25A7EFA9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36970948-354E-4421-83DD-817A1433ECE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412B0F9F-30FC-43C1-9126-919D1C03230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BECF6F5F-D5E7-40E8-B882-C238E6C988E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ABFBEB5-EDA5-4ED4-81C6-CD91AFB323F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C378D974-4573-4F60-8176-0678660949D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3C716A32-65AD-4F94-8DA9-8CC887A16A2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52CF382B-72C6-4114-842A-846A15B2605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E97FA6DA-CF5E-49AA-B587-D2D344CA6CC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E5C07B1F-F2C7-42FF-985B-B6C309DF6FD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20F5D57-9F28-4D44-A416-4C1338D9D3E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CC3967DC-4336-4396-8CE3-5D17844110F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38E718E1-1D21-4492-B09C-7AF920AA8C7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30752704-756C-4BF9-BD14-88E1AED9EB8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BBD00F2D-7114-4DBC-ADC7-522F4CC2AC7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4C64DBCB-4790-4E8E-8917-C3AE6FE7C10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F9870CEC-443C-4DB1-B21B-93DD27817EB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9CDF0628-51BA-4C62-B7D0-8A795700706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F1CCC87B-702A-4B3E-815D-7AAFD844A961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B9F077F8-ACC8-408F-BC84-457514A367D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A5621102-80FE-449A-BDD4-ECE327789CF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4225AC46-B221-4A8A-8F26-2F134B50656D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E6F38243-DCD9-482D-BFCE-CC083A667EA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66FE16CF-0B7F-4098-A601-939EDFF3377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58F4209B-D201-4436-8672-F3E35C3818E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85FA746C-C8D7-4FEA-8D46-A7C5EA5DB09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FD4F1D38-DDF4-4D7E-9B38-63452D56CBD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1740A15D-B39B-4239-AEB1-B5C26F0AFAC0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27285BDA-C3BB-4474-9A65-BC90CC4DEA4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A0EA7B8E-80AE-48A2-80ED-0F8AD92AB9AC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6E439DDF-0803-4653-9F1E-3F0B5D032DE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A3746B89-2903-472B-85BB-372F6BEF41E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E4BE59AC-8670-4357-ADE1-4B59C2A0568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2543B1AF-3511-4F11-AA05-C8C6419B7CA3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215AFB8C-A01F-44D0-9E01-9F8569C734F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02D1DE68-3B35-41A7-81EB-B4DD71D07DF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600434E0-CBC8-4481-953D-66D43D3F99D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99A8B30A-B02C-429C-B93A-110C0EB6936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330CB0A9-A893-4048-A528-4EE7D8EAD31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13D2B30D-59FF-4B80-AD13-409CA09D382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4F090C1D-F254-4DEB-A7CE-05D64889432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1CA59AC0-9459-475F-831A-353D45EB4663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B7537E28-C9CC-4839-822D-0DC082F0223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71619A95-E5A6-4853-894F-DA72D71A872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3E6722D8-4F10-4D67-ACB4-1DC5ACFC48B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145F09FE-D7A8-4CDE-ACDA-6E6F02B1B4F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D566441C-8143-49CA-9342-6A6601A25DA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18159872-80B9-4688-8513-E560BCE7B7E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6C14C703-128E-4542-B1DD-C737B3E93F85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9A9410B1-2F3F-49DC-AD97-DB9282ABEFC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B1FC5DE9-0310-4FF1-A709-88760149905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F85F8045-1761-4CEF-A1B5-2EBD6F1DE0D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9667B897-C04B-4EB2-B2A9-6DED74AF8730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A2079E3F-F511-48AA-B5F2-2F835667993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27C52D32-EA7C-459A-857C-18DC15B7B79C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81CCBD47-C0F7-4DC3-BA8D-C16E52858DCA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18B4DA4B-9079-40D6-BF09-2075164FC40E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A8FBB7DF-8C72-4D5C-8ACB-F8AA994E81A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D167E958-05D2-42C1-AD50-5BDEA03E626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3FDF60CA-A1F6-4FA8-83F6-003E1B32DF9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D82D3D33-78BE-4939-BEC6-F1CBB9F811E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F7419761-611B-48D3-9DA3-65984D260EE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2F4F7C2E-91F8-4FAF-B946-8824733C419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B8A42987-A5FA-40F9-891B-5AE7E1057407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B6B690F9-C2BF-400E-A776-23FD100B462E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1064F591-3137-4F20-9576-8E53FC4E5F9A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1037B498-D6DA-45AB-911E-F9D834172B87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CC443807-2707-41B0-9C7F-7B69BFD106B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1781ED3-E2CF-4ECC-9D67-9946A87B541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D4A0FD2D-C3E2-4E6C-B47C-54B3ADD7F7D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3CBD0276-92B1-4CE8-B461-8A6C935AC80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BAF26014-0DBB-4BEF-85B4-E88FFE156DB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C19C5E57-FDB9-47DE-8736-3139ED325B1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6232BA34-BEF7-4B7F-B07C-BB3A20AC3FD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1637C777-01E0-4931-A185-C3B25E9A7B1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4B2E0D44-6A36-411B-8D4B-D5139762AF20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82D4B759-A9F5-4A73-98D6-96FE8C0399F1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5CA28D47-3459-4149-B6CF-15360D105E6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2CE19D5E-1D6A-49D7-A13E-58E1714DC26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6A48D7D9-2033-496A-BDAA-4773E4E99429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91EC9996-0FFA-438C-9986-F8AF1B18F32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9525</xdr:rowOff>
    </xdr:to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2515C352-59A2-41FF-83E7-74940D432327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C10A37B-D440-4381-A53D-12960140D0F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E7C34338-754D-4F90-9CA1-B99E943607E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E9DD209A-A1DE-4DAF-9E99-7A048DC1281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0606D44C-FE22-4C83-9C22-D2468F07E29C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5539A147-E8E0-4DA4-9614-FF4B03E81DF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2C84A28-48B0-4D16-845F-54F57907BE3E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64C3FF12-474E-4357-BC69-D293CA3E863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C6DBF03F-4077-456C-BF2E-AC3AA874145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C56DBA13-5425-452A-B7D9-CC0721AC5D0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BB21BAB6-AE23-4DC3-B889-B33B2A62A186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27CBAF8-358D-433C-BE27-4930B80B2863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C34F5C2E-01F8-4118-A568-0D816D34B3D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5243BE96-3F7D-49EA-BE90-4A3B596AC8FD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8FA17242-EB3F-43E2-B8BA-D0ADE44765A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71C8D181-5729-49DA-9A87-7643B4DEE6F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CC2094FF-B000-40F9-AB82-41ABE002EA6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7EB010BA-0FEE-4B5A-9D80-B70B61C0F99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7BBAB365-2562-4632-830E-B9A2593878F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7F9CCC7D-C220-4A3E-AB10-82FE9DDF3E8B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886B1AA0-703A-48F0-826A-F47701EDE9C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13610EFB-C132-4C7D-938B-C80375B53B9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7928BC08-6CC7-424E-A2D1-5537AD5BC2C9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7F80D78D-2A89-4C77-AAF9-0855C035D448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1ABAD9C2-2C26-44A8-8967-B52903C0958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511B2443-A9F0-45ED-8549-2EE68E49102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A0033481-B313-47D7-94E6-1F07881C852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AC9A250A-A8AB-4905-9350-8845EB2B28C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15A70EC5-AB2E-484F-A0D6-8EC36D26C3A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79DFEB68-786F-4C6F-9926-39E8B3D3AA6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209EA7E2-CCED-47C2-AAAA-9E779D162AA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8A6680AB-1908-4076-807C-F0A063ABD79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29B8083C-B2D3-4A73-AC9D-75ECACD2D75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D6972891-F895-4486-8C10-FAE61E7B1CD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657A3A94-1914-4960-A6F8-8A632B8256F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D44D6784-24CD-434F-981D-60959A7E689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D6AC9229-D113-47A7-BF3A-9142BE265C14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C5F3180D-2046-4861-AE72-8AD76B6022F4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FE6B3F43-6153-4B59-A56A-20E4FA22E45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E1386F91-3D5B-40D0-8A9A-1643AED0194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FB0A46-4B77-4CEF-ACC4-3FFC4BB92E7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D77855FA-E00F-4E3C-AC48-2D2F8FA0A78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DCC1E395-878B-4150-9688-F39E5A69324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D85B7F1D-5ABC-48B6-9881-DE0369F2E337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715C40B7-4F9E-4FA4-BFD9-5E3578DD3F1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45338C1F-7B09-446C-BAFF-3B0E340850F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BA0E9C9-BBB3-4914-8979-CCE2238FB038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1A521674-9F90-459F-B9C9-DF4158E4080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A3D91EEB-6B34-4918-9698-ECD21148EFC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FF40FD74-7A92-4995-B7C0-E931BF852C39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7CC1727F-3CA7-4181-990C-CB60865ED5E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7D398415-A933-44E6-9950-EBCF19F2E1A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F449D435-357A-46E3-822F-F5C5C4585D43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60161CC7-3DCA-4C35-8869-486A0B9099CA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AC9091C0-1822-4C04-9B70-0BED519A18D9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45B96946-2FC9-4514-BBB7-8209150E6C36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CBE7505C-96DC-4F10-916E-DAA37FC1E69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7EE2FEA1-3197-4B7E-B56F-2A0576340A7B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498DFB5F-E04B-4190-8A68-39E329BA6F32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FCAF181F-8A33-47BE-9249-B8FA8F8485D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80FE27A0-C824-4E24-9B61-C939B2973411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38100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DFEE1D05-7CBC-4961-B3A2-A7AA7A960779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6AD6BA89-2321-47FB-AC13-D5F7F9B3C424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2A524F84-F962-4FCE-B969-2A3F8F499B00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E21440E6-A29D-4FB5-9EAC-2FE5B3CC77AD}"/>
            </a:ext>
          </a:extLst>
        </xdr:cNvPr>
        <xdr:cNvSpPr txBox="1">
          <a:spLocks noChangeArrowheads="1"/>
        </xdr:cNvSpPr>
      </xdr:nvSpPr>
      <xdr:spPr bwMode="auto">
        <a:xfrm>
          <a:off x="1047750" y="4838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27194B7-6B44-481E-88E5-1C62E428249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EBC1E5AB-626F-4EF6-9558-D1A4F34F2662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D52B070F-7DA5-4256-A9B9-A680B3E6979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726ABFD7-22F2-4C9C-87A8-CAF26D2BF52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41B25176-C407-43A3-910C-5B381C7A786D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40D015E3-75CC-41E3-8483-1985CF9C450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C32E81A5-D34B-463D-A0B5-CD1BE5D8997E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81123B89-5895-4E2B-9EAC-5D7C3934FED2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3C0B79D9-AE53-412D-9EA3-E077DA9D1E5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CB02EE30-5C77-40F3-A64C-4E6788DA675F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E529888C-EDFB-4BEC-84BC-807DC0719C0F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1CA2E512-52A0-4942-A8C6-0B92B9BFC987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69205904-5228-4C36-BF77-E3730DCB66C4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733425</xdr:colOff>
      <xdr:row>10</xdr:row>
      <xdr:rowOff>38100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D51B711E-8D38-4EB3-8E67-EE4FD235B115}"/>
            </a:ext>
          </a:extLst>
        </xdr:cNvPr>
        <xdr:cNvSpPr txBox="1">
          <a:spLocks noChangeArrowheads="1"/>
        </xdr:cNvSpPr>
      </xdr:nvSpPr>
      <xdr:spPr bwMode="auto">
        <a:xfrm>
          <a:off x="1390650" y="48387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EA5A1714-715E-4941-9F2A-6DA9949F2011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80E340D9-9CEC-4908-912E-CD4C5804D27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2847975</xdr:colOff>
      <xdr:row>10</xdr:row>
      <xdr:rowOff>38100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9171C89B-900E-420F-8C0E-287D60C26CA6}"/>
            </a:ext>
          </a:extLst>
        </xdr:cNvPr>
        <xdr:cNvSpPr txBox="1">
          <a:spLocks noChangeArrowheads="1"/>
        </xdr:cNvSpPr>
      </xdr:nvSpPr>
      <xdr:spPr bwMode="auto">
        <a:xfrm>
          <a:off x="2524125" y="4838700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38100</xdr:rowOff>
    </xdr:to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8449B87E-666B-423F-AFA7-D786E569E161}"/>
            </a:ext>
          </a:extLst>
        </xdr:cNvPr>
        <xdr:cNvSpPr txBox="1">
          <a:spLocks noChangeArrowheads="1"/>
        </xdr:cNvSpPr>
      </xdr:nvSpPr>
      <xdr:spPr bwMode="auto">
        <a:xfrm>
          <a:off x="3143250" y="48387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view="pageBreakPreview" topLeftCell="A4" zoomScale="130" zoomScaleNormal="100" zoomScaleSheetLayoutView="130" workbookViewId="0">
      <selection activeCell="G9" sqref="G9"/>
    </sheetView>
  </sheetViews>
  <sheetFormatPr defaultRowHeight="15"/>
  <cols>
    <col min="1" max="1" width="5.140625" style="45" customWidth="1"/>
    <col min="2" max="2" width="10.5703125" style="45" customWidth="1"/>
    <col min="3" max="3" width="59.7109375" style="45" customWidth="1"/>
    <col min="4" max="4" width="13" style="45" customWidth="1"/>
    <col min="5" max="5" width="11.85546875" style="45" customWidth="1"/>
    <col min="6" max="6" width="12.140625" style="45" customWidth="1"/>
    <col min="7" max="7" width="10.5703125" style="45" customWidth="1"/>
    <col min="8" max="8" width="15.85546875" style="45" customWidth="1"/>
    <col min="9" max="9" width="3.28515625" style="45" customWidth="1"/>
    <col min="10" max="10" width="12" style="45" hidden="1" customWidth="1"/>
    <col min="11" max="11" width="9.140625" style="45" hidden="1" customWidth="1"/>
    <col min="12" max="12" width="14.7109375" style="45" hidden="1" customWidth="1"/>
    <col min="13" max="13" width="12.42578125" style="45" bestFit="1" customWidth="1"/>
    <col min="14" max="14" width="11.85546875" style="45" bestFit="1" customWidth="1"/>
    <col min="15" max="15" width="9.28515625" style="45" bestFit="1" customWidth="1"/>
    <col min="16" max="256" width="9.140625" style="45"/>
    <col min="257" max="257" width="5.140625" style="45" customWidth="1"/>
    <col min="258" max="258" width="10.5703125" style="45" customWidth="1"/>
    <col min="259" max="259" width="59.7109375" style="45" customWidth="1"/>
    <col min="260" max="260" width="13" style="45" customWidth="1"/>
    <col min="261" max="261" width="11.85546875" style="45" customWidth="1"/>
    <col min="262" max="262" width="12.140625" style="45" customWidth="1"/>
    <col min="263" max="263" width="10.5703125" style="45" customWidth="1"/>
    <col min="264" max="264" width="15.85546875" style="45" customWidth="1"/>
    <col min="265" max="265" width="3.28515625" style="45" customWidth="1"/>
    <col min="266" max="268" width="0" style="45" hidden="1" customWidth="1"/>
    <col min="269" max="269" width="12.42578125" style="45" bestFit="1" customWidth="1"/>
    <col min="270" max="270" width="11.85546875" style="45" bestFit="1" customWidth="1"/>
    <col min="271" max="271" width="9.28515625" style="45" bestFit="1" customWidth="1"/>
    <col min="272" max="512" width="9.140625" style="45"/>
    <col min="513" max="513" width="5.140625" style="45" customWidth="1"/>
    <col min="514" max="514" width="10.5703125" style="45" customWidth="1"/>
    <col min="515" max="515" width="59.7109375" style="45" customWidth="1"/>
    <col min="516" max="516" width="13" style="45" customWidth="1"/>
    <col min="517" max="517" width="11.85546875" style="45" customWidth="1"/>
    <col min="518" max="518" width="12.140625" style="45" customWidth="1"/>
    <col min="519" max="519" width="10.5703125" style="45" customWidth="1"/>
    <col min="520" max="520" width="15.85546875" style="45" customWidth="1"/>
    <col min="521" max="521" width="3.28515625" style="45" customWidth="1"/>
    <col min="522" max="524" width="0" style="45" hidden="1" customWidth="1"/>
    <col min="525" max="525" width="12.42578125" style="45" bestFit="1" customWidth="1"/>
    <col min="526" max="526" width="11.85546875" style="45" bestFit="1" customWidth="1"/>
    <col min="527" max="527" width="9.28515625" style="45" bestFit="1" customWidth="1"/>
    <col min="528" max="768" width="9.140625" style="45"/>
    <col min="769" max="769" width="5.140625" style="45" customWidth="1"/>
    <col min="770" max="770" width="10.5703125" style="45" customWidth="1"/>
    <col min="771" max="771" width="59.7109375" style="45" customWidth="1"/>
    <col min="772" max="772" width="13" style="45" customWidth="1"/>
    <col min="773" max="773" width="11.85546875" style="45" customWidth="1"/>
    <col min="774" max="774" width="12.140625" style="45" customWidth="1"/>
    <col min="775" max="775" width="10.5703125" style="45" customWidth="1"/>
    <col min="776" max="776" width="15.85546875" style="45" customWidth="1"/>
    <col min="777" max="777" width="3.28515625" style="45" customWidth="1"/>
    <col min="778" max="780" width="0" style="45" hidden="1" customWidth="1"/>
    <col min="781" max="781" width="12.42578125" style="45" bestFit="1" customWidth="1"/>
    <col min="782" max="782" width="11.85546875" style="45" bestFit="1" customWidth="1"/>
    <col min="783" max="783" width="9.28515625" style="45" bestFit="1" customWidth="1"/>
    <col min="784" max="1024" width="9.140625" style="45"/>
    <col min="1025" max="1025" width="5.140625" style="45" customWidth="1"/>
    <col min="1026" max="1026" width="10.5703125" style="45" customWidth="1"/>
    <col min="1027" max="1027" width="59.7109375" style="45" customWidth="1"/>
    <col min="1028" max="1028" width="13" style="45" customWidth="1"/>
    <col min="1029" max="1029" width="11.85546875" style="45" customWidth="1"/>
    <col min="1030" max="1030" width="12.140625" style="45" customWidth="1"/>
    <col min="1031" max="1031" width="10.5703125" style="45" customWidth="1"/>
    <col min="1032" max="1032" width="15.85546875" style="45" customWidth="1"/>
    <col min="1033" max="1033" width="3.28515625" style="45" customWidth="1"/>
    <col min="1034" max="1036" width="0" style="45" hidden="1" customWidth="1"/>
    <col min="1037" max="1037" width="12.42578125" style="45" bestFit="1" customWidth="1"/>
    <col min="1038" max="1038" width="11.85546875" style="45" bestFit="1" customWidth="1"/>
    <col min="1039" max="1039" width="9.28515625" style="45" bestFit="1" customWidth="1"/>
    <col min="1040" max="1280" width="9.140625" style="45"/>
    <col min="1281" max="1281" width="5.140625" style="45" customWidth="1"/>
    <col min="1282" max="1282" width="10.5703125" style="45" customWidth="1"/>
    <col min="1283" max="1283" width="59.7109375" style="45" customWidth="1"/>
    <col min="1284" max="1284" width="13" style="45" customWidth="1"/>
    <col min="1285" max="1285" width="11.85546875" style="45" customWidth="1"/>
    <col min="1286" max="1286" width="12.140625" style="45" customWidth="1"/>
    <col min="1287" max="1287" width="10.5703125" style="45" customWidth="1"/>
    <col min="1288" max="1288" width="15.85546875" style="45" customWidth="1"/>
    <col min="1289" max="1289" width="3.28515625" style="45" customWidth="1"/>
    <col min="1290" max="1292" width="0" style="45" hidden="1" customWidth="1"/>
    <col min="1293" max="1293" width="12.42578125" style="45" bestFit="1" customWidth="1"/>
    <col min="1294" max="1294" width="11.85546875" style="45" bestFit="1" customWidth="1"/>
    <col min="1295" max="1295" width="9.28515625" style="45" bestFit="1" customWidth="1"/>
    <col min="1296" max="1536" width="9.140625" style="45"/>
    <col min="1537" max="1537" width="5.140625" style="45" customWidth="1"/>
    <col min="1538" max="1538" width="10.5703125" style="45" customWidth="1"/>
    <col min="1539" max="1539" width="59.7109375" style="45" customWidth="1"/>
    <col min="1540" max="1540" width="13" style="45" customWidth="1"/>
    <col min="1541" max="1541" width="11.85546875" style="45" customWidth="1"/>
    <col min="1542" max="1542" width="12.140625" style="45" customWidth="1"/>
    <col min="1543" max="1543" width="10.5703125" style="45" customWidth="1"/>
    <col min="1544" max="1544" width="15.85546875" style="45" customWidth="1"/>
    <col min="1545" max="1545" width="3.28515625" style="45" customWidth="1"/>
    <col min="1546" max="1548" width="0" style="45" hidden="1" customWidth="1"/>
    <col min="1549" max="1549" width="12.42578125" style="45" bestFit="1" customWidth="1"/>
    <col min="1550" max="1550" width="11.85546875" style="45" bestFit="1" customWidth="1"/>
    <col min="1551" max="1551" width="9.28515625" style="45" bestFit="1" customWidth="1"/>
    <col min="1552" max="1792" width="9.140625" style="45"/>
    <col min="1793" max="1793" width="5.140625" style="45" customWidth="1"/>
    <col min="1794" max="1794" width="10.5703125" style="45" customWidth="1"/>
    <col min="1795" max="1795" width="59.7109375" style="45" customWidth="1"/>
    <col min="1796" max="1796" width="13" style="45" customWidth="1"/>
    <col min="1797" max="1797" width="11.85546875" style="45" customWidth="1"/>
    <col min="1798" max="1798" width="12.140625" style="45" customWidth="1"/>
    <col min="1799" max="1799" width="10.5703125" style="45" customWidth="1"/>
    <col min="1800" max="1800" width="15.85546875" style="45" customWidth="1"/>
    <col min="1801" max="1801" width="3.28515625" style="45" customWidth="1"/>
    <col min="1802" max="1804" width="0" style="45" hidden="1" customWidth="1"/>
    <col min="1805" max="1805" width="12.42578125" style="45" bestFit="1" customWidth="1"/>
    <col min="1806" max="1806" width="11.85546875" style="45" bestFit="1" customWidth="1"/>
    <col min="1807" max="1807" width="9.28515625" style="45" bestFit="1" customWidth="1"/>
    <col min="1808" max="2048" width="9.140625" style="45"/>
    <col min="2049" max="2049" width="5.140625" style="45" customWidth="1"/>
    <col min="2050" max="2050" width="10.5703125" style="45" customWidth="1"/>
    <col min="2051" max="2051" width="59.7109375" style="45" customWidth="1"/>
    <col min="2052" max="2052" width="13" style="45" customWidth="1"/>
    <col min="2053" max="2053" width="11.85546875" style="45" customWidth="1"/>
    <col min="2054" max="2054" width="12.140625" style="45" customWidth="1"/>
    <col min="2055" max="2055" width="10.5703125" style="45" customWidth="1"/>
    <col min="2056" max="2056" width="15.85546875" style="45" customWidth="1"/>
    <col min="2057" max="2057" width="3.28515625" style="45" customWidth="1"/>
    <col min="2058" max="2060" width="0" style="45" hidden="1" customWidth="1"/>
    <col min="2061" max="2061" width="12.42578125" style="45" bestFit="1" customWidth="1"/>
    <col min="2062" max="2062" width="11.85546875" style="45" bestFit="1" customWidth="1"/>
    <col min="2063" max="2063" width="9.28515625" style="45" bestFit="1" customWidth="1"/>
    <col min="2064" max="2304" width="9.140625" style="45"/>
    <col min="2305" max="2305" width="5.140625" style="45" customWidth="1"/>
    <col min="2306" max="2306" width="10.5703125" style="45" customWidth="1"/>
    <col min="2307" max="2307" width="59.7109375" style="45" customWidth="1"/>
    <col min="2308" max="2308" width="13" style="45" customWidth="1"/>
    <col min="2309" max="2309" width="11.85546875" style="45" customWidth="1"/>
    <col min="2310" max="2310" width="12.140625" style="45" customWidth="1"/>
    <col min="2311" max="2311" width="10.5703125" style="45" customWidth="1"/>
    <col min="2312" max="2312" width="15.85546875" style="45" customWidth="1"/>
    <col min="2313" max="2313" width="3.28515625" style="45" customWidth="1"/>
    <col min="2314" max="2316" width="0" style="45" hidden="1" customWidth="1"/>
    <col min="2317" max="2317" width="12.42578125" style="45" bestFit="1" customWidth="1"/>
    <col min="2318" max="2318" width="11.85546875" style="45" bestFit="1" customWidth="1"/>
    <col min="2319" max="2319" width="9.28515625" style="45" bestFit="1" customWidth="1"/>
    <col min="2320" max="2560" width="9.140625" style="45"/>
    <col min="2561" max="2561" width="5.140625" style="45" customWidth="1"/>
    <col min="2562" max="2562" width="10.5703125" style="45" customWidth="1"/>
    <col min="2563" max="2563" width="59.7109375" style="45" customWidth="1"/>
    <col min="2564" max="2564" width="13" style="45" customWidth="1"/>
    <col min="2565" max="2565" width="11.85546875" style="45" customWidth="1"/>
    <col min="2566" max="2566" width="12.140625" style="45" customWidth="1"/>
    <col min="2567" max="2567" width="10.5703125" style="45" customWidth="1"/>
    <col min="2568" max="2568" width="15.85546875" style="45" customWidth="1"/>
    <col min="2569" max="2569" width="3.28515625" style="45" customWidth="1"/>
    <col min="2570" max="2572" width="0" style="45" hidden="1" customWidth="1"/>
    <col min="2573" max="2573" width="12.42578125" style="45" bestFit="1" customWidth="1"/>
    <col min="2574" max="2574" width="11.85546875" style="45" bestFit="1" customWidth="1"/>
    <col min="2575" max="2575" width="9.28515625" style="45" bestFit="1" customWidth="1"/>
    <col min="2576" max="2816" width="9.140625" style="45"/>
    <col min="2817" max="2817" width="5.140625" style="45" customWidth="1"/>
    <col min="2818" max="2818" width="10.5703125" style="45" customWidth="1"/>
    <col min="2819" max="2819" width="59.7109375" style="45" customWidth="1"/>
    <col min="2820" max="2820" width="13" style="45" customWidth="1"/>
    <col min="2821" max="2821" width="11.85546875" style="45" customWidth="1"/>
    <col min="2822" max="2822" width="12.140625" style="45" customWidth="1"/>
    <col min="2823" max="2823" width="10.5703125" style="45" customWidth="1"/>
    <col min="2824" max="2824" width="15.85546875" style="45" customWidth="1"/>
    <col min="2825" max="2825" width="3.28515625" style="45" customWidth="1"/>
    <col min="2826" max="2828" width="0" style="45" hidden="1" customWidth="1"/>
    <col min="2829" max="2829" width="12.42578125" style="45" bestFit="1" customWidth="1"/>
    <col min="2830" max="2830" width="11.85546875" style="45" bestFit="1" customWidth="1"/>
    <col min="2831" max="2831" width="9.28515625" style="45" bestFit="1" customWidth="1"/>
    <col min="2832" max="3072" width="9.140625" style="45"/>
    <col min="3073" max="3073" width="5.140625" style="45" customWidth="1"/>
    <col min="3074" max="3074" width="10.5703125" style="45" customWidth="1"/>
    <col min="3075" max="3075" width="59.7109375" style="45" customWidth="1"/>
    <col min="3076" max="3076" width="13" style="45" customWidth="1"/>
    <col min="3077" max="3077" width="11.85546875" style="45" customWidth="1"/>
    <col min="3078" max="3078" width="12.140625" style="45" customWidth="1"/>
    <col min="3079" max="3079" width="10.5703125" style="45" customWidth="1"/>
    <col min="3080" max="3080" width="15.85546875" style="45" customWidth="1"/>
    <col min="3081" max="3081" width="3.28515625" style="45" customWidth="1"/>
    <col min="3082" max="3084" width="0" style="45" hidden="1" customWidth="1"/>
    <col min="3085" max="3085" width="12.42578125" style="45" bestFit="1" customWidth="1"/>
    <col min="3086" max="3086" width="11.85546875" style="45" bestFit="1" customWidth="1"/>
    <col min="3087" max="3087" width="9.28515625" style="45" bestFit="1" customWidth="1"/>
    <col min="3088" max="3328" width="9.140625" style="45"/>
    <col min="3329" max="3329" width="5.140625" style="45" customWidth="1"/>
    <col min="3330" max="3330" width="10.5703125" style="45" customWidth="1"/>
    <col min="3331" max="3331" width="59.7109375" style="45" customWidth="1"/>
    <col min="3332" max="3332" width="13" style="45" customWidth="1"/>
    <col min="3333" max="3333" width="11.85546875" style="45" customWidth="1"/>
    <col min="3334" max="3334" width="12.140625" style="45" customWidth="1"/>
    <col min="3335" max="3335" width="10.5703125" style="45" customWidth="1"/>
    <col min="3336" max="3336" width="15.85546875" style="45" customWidth="1"/>
    <col min="3337" max="3337" width="3.28515625" style="45" customWidth="1"/>
    <col min="3338" max="3340" width="0" style="45" hidden="1" customWidth="1"/>
    <col min="3341" max="3341" width="12.42578125" style="45" bestFit="1" customWidth="1"/>
    <col min="3342" max="3342" width="11.85546875" style="45" bestFit="1" customWidth="1"/>
    <col min="3343" max="3343" width="9.28515625" style="45" bestFit="1" customWidth="1"/>
    <col min="3344" max="3584" width="9.140625" style="45"/>
    <col min="3585" max="3585" width="5.140625" style="45" customWidth="1"/>
    <col min="3586" max="3586" width="10.5703125" style="45" customWidth="1"/>
    <col min="3587" max="3587" width="59.7109375" style="45" customWidth="1"/>
    <col min="3588" max="3588" width="13" style="45" customWidth="1"/>
    <col min="3589" max="3589" width="11.85546875" style="45" customWidth="1"/>
    <col min="3590" max="3590" width="12.140625" style="45" customWidth="1"/>
    <col min="3591" max="3591" width="10.5703125" style="45" customWidth="1"/>
    <col min="3592" max="3592" width="15.85546875" style="45" customWidth="1"/>
    <col min="3593" max="3593" width="3.28515625" style="45" customWidth="1"/>
    <col min="3594" max="3596" width="0" style="45" hidden="1" customWidth="1"/>
    <col min="3597" max="3597" width="12.42578125" style="45" bestFit="1" customWidth="1"/>
    <col min="3598" max="3598" width="11.85546875" style="45" bestFit="1" customWidth="1"/>
    <col min="3599" max="3599" width="9.28515625" style="45" bestFit="1" customWidth="1"/>
    <col min="3600" max="3840" width="9.140625" style="45"/>
    <col min="3841" max="3841" width="5.140625" style="45" customWidth="1"/>
    <col min="3842" max="3842" width="10.5703125" style="45" customWidth="1"/>
    <col min="3843" max="3843" width="59.7109375" style="45" customWidth="1"/>
    <col min="3844" max="3844" width="13" style="45" customWidth="1"/>
    <col min="3845" max="3845" width="11.85546875" style="45" customWidth="1"/>
    <col min="3846" max="3846" width="12.140625" style="45" customWidth="1"/>
    <col min="3847" max="3847" width="10.5703125" style="45" customWidth="1"/>
    <col min="3848" max="3848" width="15.85546875" style="45" customWidth="1"/>
    <col min="3849" max="3849" width="3.28515625" style="45" customWidth="1"/>
    <col min="3850" max="3852" width="0" style="45" hidden="1" customWidth="1"/>
    <col min="3853" max="3853" width="12.42578125" style="45" bestFit="1" customWidth="1"/>
    <col min="3854" max="3854" width="11.85546875" style="45" bestFit="1" customWidth="1"/>
    <col min="3855" max="3855" width="9.28515625" style="45" bestFit="1" customWidth="1"/>
    <col min="3856" max="4096" width="9.140625" style="45"/>
    <col min="4097" max="4097" width="5.140625" style="45" customWidth="1"/>
    <col min="4098" max="4098" width="10.5703125" style="45" customWidth="1"/>
    <col min="4099" max="4099" width="59.7109375" style="45" customWidth="1"/>
    <col min="4100" max="4100" width="13" style="45" customWidth="1"/>
    <col min="4101" max="4101" width="11.85546875" style="45" customWidth="1"/>
    <col min="4102" max="4102" width="12.140625" style="45" customWidth="1"/>
    <col min="4103" max="4103" width="10.5703125" style="45" customWidth="1"/>
    <col min="4104" max="4104" width="15.85546875" style="45" customWidth="1"/>
    <col min="4105" max="4105" width="3.28515625" style="45" customWidth="1"/>
    <col min="4106" max="4108" width="0" style="45" hidden="1" customWidth="1"/>
    <col min="4109" max="4109" width="12.42578125" style="45" bestFit="1" customWidth="1"/>
    <col min="4110" max="4110" width="11.85546875" style="45" bestFit="1" customWidth="1"/>
    <col min="4111" max="4111" width="9.28515625" style="45" bestFit="1" customWidth="1"/>
    <col min="4112" max="4352" width="9.140625" style="45"/>
    <col min="4353" max="4353" width="5.140625" style="45" customWidth="1"/>
    <col min="4354" max="4354" width="10.5703125" style="45" customWidth="1"/>
    <col min="4355" max="4355" width="59.7109375" style="45" customWidth="1"/>
    <col min="4356" max="4356" width="13" style="45" customWidth="1"/>
    <col min="4357" max="4357" width="11.85546875" style="45" customWidth="1"/>
    <col min="4358" max="4358" width="12.140625" style="45" customWidth="1"/>
    <col min="4359" max="4359" width="10.5703125" style="45" customWidth="1"/>
    <col min="4360" max="4360" width="15.85546875" style="45" customWidth="1"/>
    <col min="4361" max="4361" width="3.28515625" style="45" customWidth="1"/>
    <col min="4362" max="4364" width="0" style="45" hidden="1" customWidth="1"/>
    <col min="4365" max="4365" width="12.42578125" style="45" bestFit="1" customWidth="1"/>
    <col min="4366" max="4366" width="11.85546875" style="45" bestFit="1" customWidth="1"/>
    <col min="4367" max="4367" width="9.28515625" style="45" bestFit="1" customWidth="1"/>
    <col min="4368" max="4608" width="9.140625" style="45"/>
    <col min="4609" max="4609" width="5.140625" style="45" customWidth="1"/>
    <col min="4610" max="4610" width="10.5703125" style="45" customWidth="1"/>
    <col min="4611" max="4611" width="59.7109375" style="45" customWidth="1"/>
    <col min="4612" max="4612" width="13" style="45" customWidth="1"/>
    <col min="4613" max="4613" width="11.85546875" style="45" customWidth="1"/>
    <col min="4614" max="4614" width="12.140625" style="45" customWidth="1"/>
    <col min="4615" max="4615" width="10.5703125" style="45" customWidth="1"/>
    <col min="4616" max="4616" width="15.85546875" style="45" customWidth="1"/>
    <col min="4617" max="4617" width="3.28515625" style="45" customWidth="1"/>
    <col min="4618" max="4620" width="0" style="45" hidden="1" customWidth="1"/>
    <col min="4621" max="4621" width="12.42578125" style="45" bestFit="1" customWidth="1"/>
    <col min="4622" max="4622" width="11.85546875" style="45" bestFit="1" customWidth="1"/>
    <col min="4623" max="4623" width="9.28515625" style="45" bestFit="1" customWidth="1"/>
    <col min="4624" max="4864" width="9.140625" style="45"/>
    <col min="4865" max="4865" width="5.140625" style="45" customWidth="1"/>
    <col min="4866" max="4866" width="10.5703125" style="45" customWidth="1"/>
    <col min="4867" max="4867" width="59.7109375" style="45" customWidth="1"/>
    <col min="4868" max="4868" width="13" style="45" customWidth="1"/>
    <col min="4869" max="4869" width="11.85546875" style="45" customWidth="1"/>
    <col min="4870" max="4870" width="12.140625" style="45" customWidth="1"/>
    <col min="4871" max="4871" width="10.5703125" style="45" customWidth="1"/>
    <col min="4872" max="4872" width="15.85546875" style="45" customWidth="1"/>
    <col min="4873" max="4873" width="3.28515625" style="45" customWidth="1"/>
    <col min="4874" max="4876" width="0" style="45" hidden="1" customWidth="1"/>
    <col min="4877" max="4877" width="12.42578125" style="45" bestFit="1" customWidth="1"/>
    <col min="4878" max="4878" width="11.85546875" style="45" bestFit="1" customWidth="1"/>
    <col min="4879" max="4879" width="9.28515625" style="45" bestFit="1" customWidth="1"/>
    <col min="4880" max="5120" width="9.140625" style="45"/>
    <col min="5121" max="5121" width="5.140625" style="45" customWidth="1"/>
    <col min="5122" max="5122" width="10.5703125" style="45" customWidth="1"/>
    <col min="5123" max="5123" width="59.7109375" style="45" customWidth="1"/>
    <col min="5124" max="5124" width="13" style="45" customWidth="1"/>
    <col min="5125" max="5125" width="11.85546875" style="45" customWidth="1"/>
    <col min="5126" max="5126" width="12.140625" style="45" customWidth="1"/>
    <col min="5127" max="5127" width="10.5703125" style="45" customWidth="1"/>
    <col min="5128" max="5128" width="15.85546875" style="45" customWidth="1"/>
    <col min="5129" max="5129" width="3.28515625" style="45" customWidth="1"/>
    <col min="5130" max="5132" width="0" style="45" hidden="1" customWidth="1"/>
    <col min="5133" max="5133" width="12.42578125" style="45" bestFit="1" customWidth="1"/>
    <col min="5134" max="5134" width="11.85546875" style="45" bestFit="1" customWidth="1"/>
    <col min="5135" max="5135" width="9.28515625" style="45" bestFit="1" customWidth="1"/>
    <col min="5136" max="5376" width="9.140625" style="45"/>
    <col min="5377" max="5377" width="5.140625" style="45" customWidth="1"/>
    <col min="5378" max="5378" width="10.5703125" style="45" customWidth="1"/>
    <col min="5379" max="5379" width="59.7109375" style="45" customWidth="1"/>
    <col min="5380" max="5380" width="13" style="45" customWidth="1"/>
    <col min="5381" max="5381" width="11.85546875" style="45" customWidth="1"/>
    <col min="5382" max="5382" width="12.140625" style="45" customWidth="1"/>
    <col min="5383" max="5383" width="10.5703125" style="45" customWidth="1"/>
    <col min="5384" max="5384" width="15.85546875" style="45" customWidth="1"/>
    <col min="5385" max="5385" width="3.28515625" style="45" customWidth="1"/>
    <col min="5386" max="5388" width="0" style="45" hidden="1" customWidth="1"/>
    <col min="5389" max="5389" width="12.42578125" style="45" bestFit="1" customWidth="1"/>
    <col min="5390" max="5390" width="11.85546875" style="45" bestFit="1" customWidth="1"/>
    <col min="5391" max="5391" width="9.28515625" style="45" bestFit="1" customWidth="1"/>
    <col min="5392" max="5632" width="9.140625" style="45"/>
    <col min="5633" max="5633" width="5.140625" style="45" customWidth="1"/>
    <col min="5634" max="5634" width="10.5703125" style="45" customWidth="1"/>
    <col min="5635" max="5635" width="59.7109375" style="45" customWidth="1"/>
    <col min="5636" max="5636" width="13" style="45" customWidth="1"/>
    <col min="5637" max="5637" width="11.85546875" style="45" customWidth="1"/>
    <col min="5638" max="5638" width="12.140625" style="45" customWidth="1"/>
    <col min="5639" max="5639" width="10.5703125" style="45" customWidth="1"/>
    <col min="5640" max="5640" width="15.85546875" style="45" customWidth="1"/>
    <col min="5641" max="5641" width="3.28515625" style="45" customWidth="1"/>
    <col min="5642" max="5644" width="0" style="45" hidden="1" customWidth="1"/>
    <col min="5645" max="5645" width="12.42578125" style="45" bestFit="1" customWidth="1"/>
    <col min="5646" max="5646" width="11.85546875" style="45" bestFit="1" customWidth="1"/>
    <col min="5647" max="5647" width="9.28515625" style="45" bestFit="1" customWidth="1"/>
    <col min="5648" max="5888" width="9.140625" style="45"/>
    <col min="5889" max="5889" width="5.140625" style="45" customWidth="1"/>
    <col min="5890" max="5890" width="10.5703125" style="45" customWidth="1"/>
    <col min="5891" max="5891" width="59.7109375" style="45" customWidth="1"/>
    <col min="5892" max="5892" width="13" style="45" customWidth="1"/>
    <col min="5893" max="5893" width="11.85546875" style="45" customWidth="1"/>
    <col min="5894" max="5894" width="12.140625" style="45" customWidth="1"/>
    <col min="5895" max="5895" width="10.5703125" style="45" customWidth="1"/>
    <col min="5896" max="5896" width="15.85546875" style="45" customWidth="1"/>
    <col min="5897" max="5897" width="3.28515625" style="45" customWidth="1"/>
    <col min="5898" max="5900" width="0" style="45" hidden="1" customWidth="1"/>
    <col min="5901" max="5901" width="12.42578125" style="45" bestFit="1" customWidth="1"/>
    <col min="5902" max="5902" width="11.85546875" style="45" bestFit="1" customWidth="1"/>
    <col min="5903" max="5903" width="9.28515625" style="45" bestFit="1" customWidth="1"/>
    <col min="5904" max="6144" width="9.140625" style="45"/>
    <col min="6145" max="6145" width="5.140625" style="45" customWidth="1"/>
    <col min="6146" max="6146" width="10.5703125" style="45" customWidth="1"/>
    <col min="6147" max="6147" width="59.7109375" style="45" customWidth="1"/>
    <col min="6148" max="6148" width="13" style="45" customWidth="1"/>
    <col min="6149" max="6149" width="11.85546875" style="45" customWidth="1"/>
    <col min="6150" max="6150" width="12.140625" style="45" customWidth="1"/>
    <col min="6151" max="6151" width="10.5703125" style="45" customWidth="1"/>
    <col min="6152" max="6152" width="15.85546875" style="45" customWidth="1"/>
    <col min="6153" max="6153" width="3.28515625" style="45" customWidth="1"/>
    <col min="6154" max="6156" width="0" style="45" hidden="1" customWidth="1"/>
    <col min="6157" max="6157" width="12.42578125" style="45" bestFit="1" customWidth="1"/>
    <col min="6158" max="6158" width="11.85546875" style="45" bestFit="1" customWidth="1"/>
    <col min="6159" max="6159" width="9.28515625" style="45" bestFit="1" customWidth="1"/>
    <col min="6160" max="6400" width="9.140625" style="45"/>
    <col min="6401" max="6401" width="5.140625" style="45" customWidth="1"/>
    <col min="6402" max="6402" width="10.5703125" style="45" customWidth="1"/>
    <col min="6403" max="6403" width="59.7109375" style="45" customWidth="1"/>
    <col min="6404" max="6404" width="13" style="45" customWidth="1"/>
    <col min="6405" max="6405" width="11.85546875" style="45" customWidth="1"/>
    <col min="6406" max="6406" width="12.140625" style="45" customWidth="1"/>
    <col min="6407" max="6407" width="10.5703125" style="45" customWidth="1"/>
    <col min="6408" max="6408" width="15.85546875" style="45" customWidth="1"/>
    <col min="6409" max="6409" width="3.28515625" style="45" customWidth="1"/>
    <col min="6410" max="6412" width="0" style="45" hidden="1" customWidth="1"/>
    <col min="6413" max="6413" width="12.42578125" style="45" bestFit="1" customWidth="1"/>
    <col min="6414" max="6414" width="11.85546875" style="45" bestFit="1" customWidth="1"/>
    <col min="6415" max="6415" width="9.28515625" style="45" bestFit="1" customWidth="1"/>
    <col min="6416" max="6656" width="9.140625" style="45"/>
    <col min="6657" max="6657" width="5.140625" style="45" customWidth="1"/>
    <col min="6658" max="6658" width="10.5703125" style="45" customWidth="1"/>
    <col min="6659" max="6659" width="59.7109375" style="45" customWidth="1"/>
    <col min="6660" max="6660" width="13" style="45" customWidth="1"/>
    <col min="6661" max="6661" width="11.85546875" style="45" customWidth="1"/>
    <col min="6662" max="6662" width="12.140625" style="45" customWidth="1"/>
    <col min="6663" max="6663" width="10.5703125" style="45" customWidth="1"/>
    <col min="6664" max="6664" width="15.85546875" style="45" customWidth="1"/>
    <col min="6665" max="6665" width="3.28515625" style="45" customWidth="1"/>
    <col min="6666" max="6668" width="0" style="45" hidden="1" customWidth="1"/>
    <col min="6669" max="6669" width="12.42578125" style="45" bestFit="1" customWidth="1"/>
    <col min="6670" max="6670" width="11.85546875" style="45" bestFit="1" customWidth="1"/>
    <col min="6671" max="6671" width="9.28515625" style="45" bestFit="1" customWidth="1"/>
    <col min="6672" max="6912" width="9.140625" style="45"/>
    <col min="6913" max="6913" width="5.140625" style="45" customWidth="1"/>
    <col min="6914" max="6914" width="10.5703125" style="45" customWidth="1"/>
    <col min="6915" max="6915" width="59.7109375" style="45" customWidth="1"/>
    <col min="6916" max="6916" width="13" style="45" customWidth="1"/>
    <col min="6917" max="6917" width="11.85546875" style="45" customWidth="1"/>
    <col min="6918" max="6918" width="12.140625" style="45" customWidth="1"/>
    <col min="6919" max="6919" width="10.5703125" style="45" customWidth="1"/>
    <col min="6920" max="6920" width="15.85546875" style="45" customWidth="1"/>
    <col min="6921" max="6921" width="3.28515625" style="45" customWidth="1"/>
    <col min="6922" max="6924" width="0" style="45" hidden="1" customWidth="1"/>
    <col min="6925" max="6925" width="12.42578125" style="45" bestFit="1" customWidth="1"/>
    <col min="6926" max="6926" width="11.85546875" style="45" bestFit="1" customWidth="1"/>
    <col min="6927" max="6927" width="9.28515625" style="45" bestFit="1" customWidth="1"/>
    <col min="6928" max="7168" width="9.140625" style="45"/>
    <col min="7169" max="7169" width="5.140625" style="45" customWidth="1"/>
    <col min="7170" max="7170" width="10.5703125" style="45" customWidth="1"/>
    <col min="7171" max="7171" width="59.7109375" style="45" customWidth="1"/>
    <col min="7172" max="7172" width="13" style="45" customWidth="1"/>
    <col min="7173" max="7173" width="11.85546875" style="45" customWidth="1"/>
    <col min="7174" max="7174" width="12.140625" style="45" customWidth="1"/>
    <col min="7175" max="7175" width="10.5703125" style="45" customWidth="1"/>
    <col min="7176" max="7176" width="15.85546875" style="45" customWidth="1"/>
    <col min="7177" max="7177" width="3.28515625" style="45" customWidth="1"/>
    <col min="7178" max="7180" width="0" style="45" hidden="1" customWidth="1"/>
    <col min="7181" max="7181" width="12.42578125" style="45" bestFit="1" customWidth="1"/>
    <col min="7182" max="7182" width="11.85546875" style="45" bestFit="1" customWidth="1"/>
    <col min="7183" max="7183" width="9.28515625" style="45" bestFit="1" customWidth="1"/>
    <col min="7184" max="7424" width="9.140625" style="45"/>
    <col min="7425" max="7425" width="5.140625" style="45" customWidth="1"/>
    <col min="7426" max="7426" width="10.5703125" style="45" customWidth="1"/>
    <col min="7427" max="7427" width="59.7109375" style="45" customWidth="1"/>
    <col min="7428" max="7428" width="13" style="45" customWidth="1"/>
    <col min="7429" max="7429" width="11.85546875" style="45" customWidth="1"/>
    <col min="7430" max="7430" width="12.140625" style="45" customWidth="1"/>
    <col min="7431" max="7431" width="10.5703125" style="45" customWidth="1"/>
    <col min="7432" max="7432" width="15.85546875" style="45" customWidth="1"/>
    <col min="7433" max="7433" width="3.28515625" style="45" customWidth="1"/>
    <col min="7434" max="7436" width="0" style="45" hidden="1" customWidth="1"/>
    <col min="7437" max="7437" width="12.42578125" style="45" bestFit="1" customWidth="1"/>
    <col min="7438" max="7438" width="11.85546875" style="45" bestFit="1" customWidth="1"/>
    <col min="7439" max="7439" width="9.28515625" style="45" bestFit="1" customWidth="1"/>
    <col min="7440" max="7680" width="9.140625" style="45"/>
    <col min="7681" max="7681" width="5.140625" style="45" customWidth="1"/>
    <col min="7682" max="7682" width="10.5703125" style="45" customWidth="1"/>
    <col min="7683" max="7683" width="59.7109375" style="45" customWidth="1"/>
    <col min="7684" max="7684" width="13" style="45" customWidth="1"/>
    <col min="7685" max="7685" width="11.85546875" style="45" customWidth="1"/>
    <col min="7686" max="7686" width="12.140625" style="45" customWidth="1"/>
    <col min="7687" max="7687" width="10.5703125" style="45" customWidth="1"/>
    <col min="7688" max="7688" width="15.85546875" style="45" customWidth="1"/>
    <col min="7689" max="7689" width="3.28515625" style="45" customWidth="1"/>
    <col min="7690" max="7692" width="0" style="45" hidden="1" customWidth="1"/>
    <col min="7693" max="7693" width="12.42578125" style="45" bestFit="1" customWidth="1"/>
    <col min="7694" max="7694" width="11.85546875" style="45" bestFit="1" customWidth="1"/>
    <col min="7695" max="7695" width="9.28515625" style="45" bestFit="1" customWidth="1"/>
    <col min="7696" max="7936" width="9.140625" style="45"/>
    <col min="7937" max="7937" width="5.140625" style="45" customWidth="1"/>
    <col min="7938" max="7938" width="10.5703125" style="45" customWidth="1"/>
    <col min="7939" max="7939" width="59.7109375" style="45" customWidth="1"/>
    <col min="7940" max="7940" width="13" style="45" customWidth="1"/>
    <col min="7941" max="7941" width="11.85546875" style="45" customWidth="1"/>
    <col min="7942" max="7942" width="12.140625" style="45" customWidth="1"/>
    <col min="7943" max="7943" width="10.5703125" style="45" customWidth="1"/>
    <col min="7944" max="7944" width="15.85546875" style="45" customWidth="1"/>
    <col min="7945" max="7945" width="3.28515625" style="45" customWidth="1"/>
    <col min="7946" max="7948" width="0" style="45" hidden="1" customWidth="1"/>
    <col min="7949" max="7949" width="12.42578125" style="45" bestFit="1" customWidth="1"/>
    <col min="7950" max="7950" width="11.85546875" style="45" bestFit="1" customWidth="1"/>
    <col min="7951" max="7951" width="9.28515625" style="45" bestFit="1" customWidth="1"/>
    <col min="7952" max="8192" width="9.140625" style="45"/>
    <col min="8193" max="8193" width="5.140625" style="45" customWidth="1"/>
    <col min="8194" max="8194" width="10.5703125" style="45" customWidth="1"/>
    <col min="8195" max="8195" width="59.7109375" style="45" customWidth="1"/>
    <col min="8196" max="8196" width="13" style="45" customWidth="1"/>
    <col min="8197" max="8197" width="11.85546875" style="45" customWidth="1"/>
    <col min="8198" max="8198" width="12.140625" style="45" customWidth="1"/>
    <col min="8199" max="8199" width="10.5703125" style="45" customWidth="1"/>
    <col min="8200" max="8200" width="15.85546875" style="45" customWidth="1"/>
    <col min="8201" max="8201" width="3.28515625" style="45" customWidth="1"/>
    <col min="8202" max="8204" width="0" style="45" hidden="1" customWidth="1"/>
    <col min="8205" max="8205" width="12.42578125" style="45" bestFit="1" customWidth="1"/>
    <col min="8206" max="8206" width="11.85546875" style="45" bestFit="1" customWidth="1"/>
    <col min="8207" max="8207" width="9.28515625" style="45" bestFit="1" customWidth="1"/>
    <col min="8208" max="8448" width="9.140625" style="45"/>
    <col min="8449" max="8449" width="5.140625" style="45" customWidth="1"/>
    <col min="8450" max="8450" width="10.5703125" style="45" customWidth="1"/>
    <col min="8451" max="8451" width="59.7109375" style="45" customWidth="1"/>
    <col min="8452" max="8452" width="13" style="45" customWidth="1"/>
    <col min="8453" max="8453" width="11.85546875" style="45" customWidth="1"/>
    <col min="8454" max="8454" width="12.140625" style="45" customWidth="1"/>
    <col min="8455" max="8455" width="10.5703125" style="45" customWidth="1"/>
    <col min="8456" max="8456" width="15.85546875" style="45" customWidth="1"/>
    <col min="8457" max="8457" width="3.28515625" style="45" customWidth="1"/>
    <col min="8458" max="8460" width="0" style="45" hidden="1" customWidth="1"/>
    <col min="8461" max="8461" width="12.42578125" style="45" bestFit="1" customWidth="1"/>
    <col min="8462" max="8462" width="11.85546875" style="45" bestFit="1" customWidth="1"/>
    <col min="8463" max="8463" width="9.28515625" style="45" bestFit="1" customWidth="1"/>
    <col min="8464" max="8704" width="9.140625" style="45"/>
    <col min="8705" max="8705" width="5.140625" style="45" customWidth="1"/>
    <col min="8706" max="8706" width="10.5703125" style="45" customWidth="1"/>
    <col min="8707" max="8707" width="59.7109375" style="45" customWidth="1"/>
    <col min="8708" max="8708" width="13" style="45" customWidth="1"/>
    <col min="8709" max="8709" width="11.85546875" style="45" customWidth="1"/>
    <col min="8710" max="8710" width="12.140625" style="45" customWidth="1"/>
    <col min="8711" max="8711" width="10.5703125" style="45" customWidth="1"/>
    <col min="8712" max="8712" width="15.85546875" style="45" customWidth="1"/>
    <col min="8713" max="8713" width="3.28515625" style="45" customWidth="1"/>
    <col min="8714" max="8716" width="0" style="45" hidden="1" customWidth="1"/>
    <col min="8717" max="8717" width="12.42578125" style="45" bestFit="1" customWidth="1"/>
    <col min="8718" max="8718" width="11.85546875" style="45" bestFit="1" customWidth="1"/>
    <col min="8719" max="8719" width="9.28515625" style="45" bestFit="1" customWidth="1"/>
    <col min="8720" max="8960" width="9.140625" style="45"/>
    <col min="8961" max="8961" width="5.140625" style="45" customWidth="1"/>
    <col min="8962" max="8962" width="10.5703125" style="45" customWidth="1"/>
    <col min="8963" max="8963" width="59.7109375" style="45" customWidth="1"/>
    <col min="8964" max="8964" width="13" style="45" customWidth="1"/>
    <col min="8965" max="8965" width="11.85546875" style="45" customWidth="1"/>
    <col min="8966" max="8966" width="12.140625" style="45" customWidth="1"/>
    <col min="8967" max="8967" width="10.5703125" style="45" customWidth="1"/>
    <col min="8968" max="8968" width="15.85546875" style="45" customWidth="1"/>
    <col min="8969" max="8969" width="3.28515625" style="45" customWidth="1"/>
    <col min="8970" max="8972" width="0" style="45" hidden="1" customWidth="1"/>
    <col min="8973" max="8973" width="12.42578125" style="45" bestFit="1" customWidth="1"/>
    <col min="8974" max="8974" width="11.85546875" style="45" bestFit="1" customWidth="1"/>
    <col min="8975" max="8975" width="9.28515625" style="45" bestFit="1" customWidth="1"/>
    <col min="8976" max="9216" width="9.140625" style="45"/>
    <col min="9217" max="9217" width="5.140625" style="45" customWidth="1"/>
    <col min="9218" max="9218" width="10.5703125" style="45" customWidth="1"/>
    <col min="9219" max="9219" width="59.7109375" style="45" customWidth="1"/>
    <col min="9220" max="9220" width="13" style="45" customWidth="1"/>
    <col min="9221" max="9221" width="11.85546875" style="45" customWidth="1"/>
    <col min="9222" max="9222" width="12.140625" style="45" customWidth="1"/>
    <col min="9223" max="9223" width="10.5703125" style="45" customWidth="1"/>
    <col min="9224" max="9224" width="15.85546875" style="45" customWidth="1"/>
    <col min="9225" max="9225" width="3.28515625" style="45" customWidth="1"/>
    <col min="9226" max="9228" width="0" style="45" hidden="1" customWidth="1"/>
    <col min="9229" max="9229" width="12.42578125" style="45" bestFit="1" customWidth="1"/>
    <col min="9230" max="9230" width="11.85546875" style="45" bestFit="1" customWidth="1"/>
    <col min="9231" max="9231" width="9.28515625" style="45" bestFit="1" customWidth="1"/>
    <col min="9232" max="9472" width="9.140625" style="45"/>
    <col min="9473" max="9473" width="5.140625" style="45" customWidth="1"/>
    <col min="9474" max="9474" width="10.5703125" style="45" customWidth="1"/>
    <col min="9475" max="9475" width="59.7109375" style="45" customWidth="1"/>
    <col min="9476" max="9476" width="13" style="45" customWidth="1"/>
    <col min="9477" max="9477" width="11.85546875" style="45" customWidth="1"/>
    <col min="9478" max="9478" width="12.140625" style="45" customWidth="1"/>
    <col min="9479" max="9479" width="10.5703125" style="45" customWidth="1"/>
    <col min="9480" max="9480" width="15.85546875" style="45" customWidth="1"/>
    <col min="9481" max="9481" width="3.28515625" style="45" customWidth="1"/>
    <col min="9482" max="9484" width="0" style="45" hidden="1" customWidth="1"/>
    <col min="9485" max="9485" width="12.42578125" style="45" bestFit="1" customWidth="1"/>
    <col min="9486" max="9486" width="11.85546875" style="45" bestFit="1" customWidth="1"/>
    <col min="9487" max="9487" width="9.28515625" style="45" bestFit="1" customWidth="1"/>
    <col min="9488" max="9728" width="9.140625" style="45"/>
    <col min="9729" max="9729" width="5.140625" style="45" customWidth="1"/>
    <col min="9730" max="9730" width="10.5703125" style="45" customWidth="1"/>
    <col min="9731" max="9731" width="59.7109375" style="45" customWidth="1"/>
    <col min="9732" max="9732" width="13" style="45" customWidth="1"/>
    <col min="9733" max="9733" width="11.85546875" style="45" customWidth="1"/>
    <col min="9734" max="9734" width="12.140625" style="45" customWidth="1"/>
    <col min="9735" max="9735" width="10.5703125" style="45" customWidth="1"/>
    <col min="9736" max="9736" width="15.85546875" style="45" customWidth="1"/>
    <col min="9737" max="9737" width="3.28515625" style="45" customWidth="1"/>
    <col min="9738" max="9740" width="0" style="45" hidden="1" customWidth="1"/>
    <col min="9741" max="9741" width="12.42578125" style="45" bestFit="1" customWidth="1"/>
    <col min="9742" max="9742" width="11.85546875" style="45" bestFit="1" customWidth="1"/>
    <col min="9743" max="9743" width="9.28515625" style="45" bestFit="1" customWidth="1"/>
    <col min="9744" max="9984" width="9.140625" style="45"/>
    <col min="9985" max="9985" width="5.140625" style="45" customWidth="1"/>
    <col min="9986" max="9986" width="10.5703125" style="45" customWidth="1"/>
    <col min="9987" max="9987" width="59.7109375" style="45" customWidth="1"/>
    <col min="9988" max="9988" width="13" style="45" customWidth="1"/>
    <col min="9989" max="9989" width="11.85546875" style="45" customWidth="1"/>
    <col min="9990" max="9990" width="12.140625" style="45" customWidth="1"/>
    <col min="9991" max="9991" width="10.5703125" style="45" customWidth="1"/>
    <col min="9992" max="9992" width="15.85546875" style="45" customWidth="1"/>
    <col min="9993" max="9993" width="3.28515625" style="45" customWidth="1"/>
    <col min="9994" max="9996" width="0" style="45" hidden="1" customWidth="1"/>
    <col min="9997" max="9997" width="12.42578125" style="45" bestFit="1" customWidth="1"/>
    <col min="9998" max="9998" width="11.85546875" style="45" bestFit="1" customWidth="1"/>
    <col min="9999" max="9999" width="9.28515625" style="45" bestFit="1" customWidth="1"/>
    <col min="10000" max="10240" width="9.140625" style="45"/>
    <col min="10241" max="10241" width="5.140625" style="45" customWidth="1"/>
    <col min="10242" max="10242" width="10.5703125" style="45" customWidth="1"/>
    <col min="10243" max="10243" width="59.7109375" style="45" customWidth="1"/>
    <col min="10244" max="10244" width="13" style="45" customWidth="1"/>
    <col min="10245" max="10245" width="11.85546875" style="45" customWidth="1"/>
    <col min="10246" max="10246" width="12.140625" style="45" customWidth="1"/>
    <col min="10247" max="10247" width="10.5703125" style="45" customWidth="1"/>
    <col min="10248" max="10248" width="15.85546875" style="45" customWidth="1"/>
    <col min="10249" max="10249" width="3.28515625" style="45" customWidth="1"/>
    <col min="10250" max="10252" width="0" style="45" hidden="1" customWidth="1"/>
    <col min="10253" max="10253" width="12.42578125" style="45" bestFit="1" customWidth="1"/>
    <col min="10254" max="10254" width="11.85546875" style="45" bestFit="1" customWidth="1"/>
    <col min="10255" max="10255" width="9.28515625" style="45" bestFit="1" customWidth="1"/>
    <col min="10256" max="10496" width="9.140625" style="45"/>
    <col min="10497" max="10497" width="5.140625" style="45" customWidth="1"/>
    <col min="10498" max="10498" width="10.5703125" style="45" customWidth="1"/>
    <col min="10499" max="10499" width="59.7109375" style="45" customWidth="1"/>
    <col min="10500" max="10500" width="13" style="45" customWidth="1"/>
    <col min="10501" max="10501" width="11.85546875" style="45" customWidth="1"/>
    <col min="10502" max="10502" width="12.140625" style="45" customWidth="1"/>
    <col min="10503" max="10503" width="10.5703125" style="45" customWidth="1"/>
    <col min="10504" max="10504" width="15.85546875" style="45" customWidth="1"/>
    <col min="10505" max="10505" width="3.28515625" style="45" customWidth="1"/>
    <col min="10506" max="10508" width="0" style="45" hidden="1" customWidth="1"/>
    <col min="10509" max="10509" width="12.42578125" style="45" bestFit="1" customWidth="1"/>
    <col min="10510" max="10510" width="11.85546875" style="45" bestFit="1" customWidth="1"/>
    <col min="10511" max="10511" width="9.28515625" style="45" bestFit="1" customWidth="1"/>
    <col min="10512" max="10752" width="9.140625" style="45"/>
    <col min="10753" max="10753" width="5.140625" style="45" customWidth="1"/>
    <col min="10754" max="10754" width="10.5703125" style="45" customWidth="1"/>
    <col min="10755" max="10755" width="59.7109375" style="45" customWidth="1"/>
    <col min="10756" max="10756" width="13" style="45" customWidth="1"/>
    <col min="10757" max="10757" width="11.85546875" style="45" customWidth="1"/>
    <col min="10758" max="10758" width="12.140625" style="45" customWidth="1"/>
    <col min="10759" max="10759" width="10.5703125" style="45" customWidth="1"/>
    <col min="10760" max="10760" width="15.85546875" style="45" customWidth="1"/>
    <col min="10761" max="10761" width="3.28515625" style="45" customWidth="1"/>
    <col min="10762" max="10764" width="0" style="45" hidden="1" customWidth="1"/>
    <col min="10765" max="10765" width="12.42578125" style="45" bestFit="1" customWidth="1"/>
    <col min="10766" max="10766" width="11.85546875" style="45" bestFit="1" customWidth="1"/>
    <col min="10767" max="10767" width="9.28515625" style="45" bestFit="1" customWidth="1"/>
    <col min="10768" max="11008" width="9.140625" style="45"/>
    <col min="11009" max="11009" width="5.140625" style="45" customWidth="1"/>
    <col min="11010" max="11010" width="10.5703125" style="45" customWidth="1"/>
    <col min="11011" max="11011" width="59.7109375" style="45" customWidth="1"/>
    <col min="11012" max="11012" width="13" style="45" customWidth="1"/>
    <col min="11013" max="11013" width="11.85546875" style="45" customWidth="1"/>
    <col min="11014" max="11014" width="12.140625" style="45" customWidth="1"/>
    <col min="11015" max="11015" width="10.5703125" style="45" customWidth="1"/>
    <col min="11016" max="11016" width="15.85546875" style="45" customWidth="1"/>
    <col min="11017" max="11017" width="3.28515625" style="45" customWidth="1"/>
    <col min="11018" max="11020" width="0" style="45" hidden="1" customWidth="1"/>
    <col min="11021" max="11021" width="12.42578125" style="45" bestFit="1" customWidth="1"/>
    <col min="11022" max="11022" width="11.85546875" style="45" bestFit="1" customWidth="1"/>
    <col min="11023" max="11023" width="9.28515625" style="45" bestFit="1" customWidth="1"/>
    <col min="11024" max="11264" width="9.140625" style="45"/>
    <col min="11265" max="11265" width="5.140625" style="45" customWidth="1"/>
    <col min="11266" max="11266" width="10.5703125" style="45" customWidth="1"/>
    <col min="11267" max="11267" width="59.7109375" style="45" customWidth="1"/>
    <col min="11268" max="11268" width="13" style="45" customWidth="1"/>
    <col min="11269" max="11269" width="11.85546875" style="45" customWidth="1"/>
    <col min="11270" max="11270" width="12.140625" style="45" customWidth="1"/>
    <col min="11271" max="11271" width="10.5703125" style="45" customWidth="1"/>
    <col min="11272" max="11272" width="15.85546875" style="45" customWidth="1"/>
    <col min="11273" max="11273" width="3.28515625" style="45" customWidth="1"/>
    <col min="11274" max="11276" width="0" style="45" hidden="1" customWidth="1"/>
    <col min="11277" max="11277" width="12.42578125" style="45" bestFit="1" customWidth="1"/>
    <col min="11278" max="11278" width="11.85546875" style="45" bestFit="1" customWidth="1"/>
    <col min="11279" max="11279" width="9.28515625" style="45" bestFit="1" customWidth="1"/>
    <col min="11280" max="11520" width="9.140625" style="45"/>
    <col min="11521" max="11521" width="5.140625" style="45" customWidth="1"/>
    <col min="11522" max="11522" width="10.5703125" style="45" customWidth="1"/>
    <col min="11523" max="11523" width="59.7109375" style="45" customWidth="1"/>
    <col min="11524" max="11524" width="13" style="45" customWidth="1"/>
    <col min="11525" max="11525" width="11.85546875" style="45" customWidth="1"/>
    <col min="11526" max="11526" width="12.140625" style="45" customWidth="1"/>
    <col min="11527" max="11527" width="10.5703125" style="45" customWidth="1"/>
    <col min="11528" max="11528" width="15.85546875" style="45" customWidth="1"/>
    <col min="11529" max="11529" width="3.28515625" style="45" customWidth="1"/>
    <col min="11530" max="11532" width="0" style="45" hidden="1" customWidth="1"/>
    <col min="11533" max="11533" width="12.42578125" style="45" bestFit="1" customWidth="1"/>
    <col min="11534" max="11534" width="11.85546875" style="45" bestFit="1" customWidth="1"/>
    <col min="11535" max="11535" width="9.28515625" style="45" bestFit="1" customWidth="1"/>
    <col min="11536" max="11776" width="9.140625" style="45"/>
    <col min="11777" max="11777" width="5.140625" style="45" customWidth="1"/>
    <col min="11778" max="11778" width="10.5703125" style="45" customWidth="1"/>
    <col min="11779" max="11779" width="59.7109375" style="45" customWidth="1"/>
    <col min="11780" max="11780" width="13" style="45" customWidth="1"/>
    <col min="11781" max="11781" width="11.85546875" style="45" customWidth="1"/>
    <col min="11782" max="11782" width="12.140625" style="45" customWidth="1"/>
    <col min="11783" max="11783" width="10.5703125" style="45" customWidth="1"/>
    <col min="11784" max="11784" width="15.85546875" style="45" customWidth="1"/>
    <col min="11785" max="11785" width="3.28515625" style="45" customWidth="1"/>
    <col min="11786" max="11788" width="0" style="45" hidden="1" customWidth="1"/>
    <col min="11789" max="11789" width="12.42578125" style="45" bestFit="1" customWidth="1"/>
    <col min="11790" max="11790" width="11.85546875" style="45" bestFit="1" customWidth="1"/>
    <col min="11791" max="11791" width="9.28515625" style="45" bestFit="1" customWidth="1"/>
    <col min="11792" max="12032" width="9.140625" style="45"/>
    <col min="12033" max="12033" width="5.140625" style="45" customWidth="1"/>
    <col min="12034" max="12034" width="10.5703125" style="45" customWidth="1"/>
    <col min="12035" max="12035" width="59.7109375" style="45" customWidth="1"/>
    <col min="12036" max="12036" width="13" style="45" customWidth="1"/>
    <col min="12037" max="12037" width="11.85546875" style="45" customWidth="1"/>
    <col min="12038" max="12038" width="12.140625" style="45" customWidth="1"/>
    <col min="12039" max="12039" width="10.5703125" style="45" customWidth="1"/>
    <col min="12040" max="12040" width="15.85546875" style="45" customWidth="1"/>
    <col min="12041" max="12041" width="3.28515625" style="45" customWidth="1"/>
    <col min="12042" max="12044" width="0" style="45" hidden="1" customWidth="1"/>
    <col min="12045" max="12045" width="12.42578125" style="45" bestFit="1" customWidth="1"/>
    <col min="12046" max="12046" width="11.85546875" style="45" bestFit="1" customWidth="1"/>
    <col min="12047" max="12047" width="9.28515625" style="45" bestFit="1" customWidth="1"/>
    <col min="12048" max="12288" width="9.140625" style="45"/>
    <col min="12289" max="12289" width="5.140625" style="45" customWidth="1"/>
    <col min="12290" max="12290" width="10.5703125" style="45" customWidth="1"/>
    <col min="12291" max="12291" width="59.7109375" style="45" customWidth="1"/>
    <col min="12292" max="12292" width="13" style="45" customWidth="1"/>
    <col min="12293" max="12293" width="11.85546875" style="45" customWidth="1"/>
    <col min="12294" max="12294" width="12.140625" style="45" customWidth="1"/>
    <col min="12295" max="12295" width="10.5703125" style="45" customWidth="1"/>
    <col min="12296" max="12296" width="15.85546875" style="45" customWidth="1"/>
    <col min="12297" max="12297" width="3.28515625" style="45" customWidth="1"/>
    <col min="12298" max="12300" width="0" style="45" hidden="1" customWidth="1"/>
    <col min="12301" max="12301" width="12.42578125" style="45" bestFit="1" customWidth="1"/>
    <col min="12302" max="12302" width="11.85546875" style="45" bestFit="1" customWidth="1"/>
    <col min="12303" max="12303" width="9.28515625" style="45" bestFit="1" customWidth="1"/>
    <col min="12304" max="12544" width="9.140625" style="45"/>
    <col min="12545" max="12545" width="5.140625" style="45" customWidth="1"/>
    <col min="12546" max="12546" width="10.5703125" style="45" customWidth="1"/>
    <col min="12547" max="12547" width="59.7109375" style="45" customWidth="1"/>
    <col min="12548" max="12548" width="13" style="45" customWidth="1"/>
    <col min="12549" max="12549" width="11.85546875" style="45" customWidth="1"/>
    <col min="12550" max="12550" width="12.140625" style="45" customWidth="1"/>
    <col min="12551" max="12551" width="10.5703125" style="45" customWidth="1"/>
    <col min="12552" max="12552" width="15.85546875" style="45" customWidth="1"/>
    <col min="12553" max="12553" width="3.28515625" style="45" customWidth="1"/>
    <col min="12554" max="12556" width="0" style="45" hidden="1" customWidth="1"/>
    <col min="12557" max="12557" width="12.42578125" style="45" bestFit="1" customWidth="1"/>
    <col min="12558" max="12558" width="11.85546875" style="45" bestFit="1" customWidth="1"/>
    <col min="12559" max="12559" width="9.28515625" style="45" bestFit="1" customWidth="1"/>
    <col min="12560" max="12800" width="9.140625" style="45"/>
    <col min="12801" max="12801" width="5.140625" style="45" customWidth="1"/>
    <col min="12802" max="12802" width="10.5703125" style="45" customWidth="1"/>
    <col min="12803" max="12803" width="59.7109375" style="45" customWidth="1"/>
    <col min="12804" max="12804" width="13" style="45" customWidth="1"/>
    <col min="12805" max="12805" width="11.85546875" style="45" customWidth="1"/>
    <col min="12806" max="12806" width="12.140625" style="45" customWidth="1"/>
    <col min="12807" max="12807" width="10.5703125" style="45" customWidth="1"/>
    <col min="12808" max="12808" width="15.85546875" style="45" customWidth="1"/>
    <col min="12809" max="12809" width="3.28515625" style="45" customWidth="1"/>
    <col min="12810" max="12812" width="0" style="45" hidden="1" customWidth="1"/>
    <col min="12813" max="12813" width="12.42578125" style="45" bestFit="1" customWidth="1"/>
    <col min="12814" max="12814" width="11.85546875" style="45" bestFit="1" customWidth="1"/>
    <col min="12815" max="12815" width="9.28515625" style="45" bestFit="1" customWidth="1"/>
    <col min="12816" max="13056" width="9.140625" style="45"/>
    <col min="13057" max="13057" width="5.140625" style="45" customWidth="1"/>
    <col min="13058" max="13058" width="10.5703125" style="45" customWidth="1"/>
    <col min="13059" max="13059" width="59.7109375" style="45" customWidth="1"/>
    <col min="13060" max="13060" width="13" style="45" customWidth="1"/>
    <col min="13061" max="13061" width="11.85546875" style="45" customWidth="1"/>
    <col min="13062" max="13062" width="12.140625" style="45" customWidth="1"/>
    <col min="13063" max="13063" width="10.5703125" style="45" customWidth="1"/>
    <col min="13064" max="13064" width="15.85546875" style="45" customWidth="1"/>
    <col min="13065" max="13065" width="3.28515625" style="45" customWidth="1"/>
    <col min="13066" max="13068" width="0" style="45" hidden="1" customWidth="1"/>
    <col min="13069" max="13069" width="12.42578125" style="45" bestFit="1" customWidth="1"/>
    <col min="13070" max="13070" width="11.85546875" style="45" bestFit="1" customWidth="1"/>
    <col min="13071" max="13071" width="9.28515625" style="45" bestFit="1" customWidth="1"/>
    <col min="13072" max="13312" width="9.140625" style="45"/>
    <col min="13313" max="13313" width="5.140625" style="45" customWidth="1"/>
    <col min="13314" max="13314" width="10.5703125" style="45" customWidth="1"/>
    <col min="13315" max="13315" width="59.7109375" style="45" customWidth="1"/>
    <col min="13316" max="13316" width="13" style="45" customWidth="1"/>
    <col min="13317" max="13317" width="11.85546875" style="45" customWidth="1"/>
    <col min="13318" max="13318" width="12.140625" style="45" customWidth="1"/>
    <col min="13319" max="13319" width="10.5703125" style="45" customWidth="1"/>
    <col min="13320" max="13320" width="15.85546875" style="45" customWidth="1"/>
    <col min="13321" max="13321" width="3.28515625" style="45" customWidth="1"/>
    <col min="13322" max="13324" width="0" style="45" hidden="1" customWidth="1"/>
    <col min="13325" max="13325" width="12.42578125" style="45" bestFit="1" customWidth="1"/>
    <col min="13326" max="13326" width="11.85546875" style="45" bestFit="1" customWidth="1"/>
    <col min="13327" max="13327" width="9.28515625" style="45" bestFit="1" customWidth="1"/>
    <col min="13328" max="13568" width="9.140625" style="45"/>
    <col min="13569" max="13569" width="5.140625" style="45" customWidth="1"/>
    <col min="13570" max="13570" width="10.5703125" style="45" customWidth="1"/>
    <col min="13571" max="13571" width="59.7109375" style="45" customWidth="1"/>
    <col min="13572" max="13572" width="13" style="45" customWidth="1"/>
    <col min="13573" max="13573" width="11.85546875" style="45" customWidth="1"/>
    <col min="13574" max="13574" width="12.140625" style="45" customWidth="1"/>
    <col min="13575" max="13575" width="10.5703125" style="45" customWidth="1"/>
    <col min="13576" max="13576" width="15.85546875" style="45" customWidth="1"/>
    <col min="13577" max="13577" width="3.28515625" style="45" customWidth="1"/>
    <col min="13578" max="13580" width="0" style="45" hidden="1" customWidth="1"/>
    <col min="13581" max="13581" width="12.42578125" style="45" bestFit="1" customWidth="1"/>
    <col min="13582" max="13582" width="11.85546875" style="45" bestFit="1" customWidth="1"/>
    <col min="13583" max="13583" width="9.28515625" style="45" bestFit="1" customWidth="1"/>
    <col min="13584" max="13824" width="9.140625" style="45"/>
    <col min="13825" max="13825" width="5.140625" style="45" customWidth="1"/>
    <col min="13826" max="13826" width="10.5703125" style="45" customWidth="1"/>
    <col min="13827" max="13827" width="59.7109375" style="45" customWidth="1"/>
    <col min="13828" max="13828" width="13" style="45" customWidth="1"/>
    <col min="13829" max="13829" width="11.85546875" style="45" customWidth="1"/>
    <col min="13830" max="13830" width="12.140625" style="45" customWidth="1"/>
    <col min="13831" max="13831" width="10.5703125" style="45" customWidth="1"/>
    <col min="13832" max="13832" width="15.85546875" style="45" customWidth="1"/>
    <col min="13833" max="13833" width="3.28515625" style="45" customWidth="1"/>
    <col min="13834" max="13836" width="0" style="45" hidden="1" customWidth="1"/>
    <col min="13837" max="13837" width="12.42578125" style="45" bestFit="1" customWidth="1"/>
    <col min="13838" max="13838" width="11.85546875" style="45" bestFit="1" customWidth="1"/>
    <col min="13839" max="13839" width="9.28515625" style="45" bestFit="1" customWidth="1"/>
    <col min="13840" max="14080" width="9.140625" style="45"/>
    <col min="14081" max="14081" width="5.140625" style="45" customWidth="1"/>
    <col min="14082" max="14082" width="10.5703125" style="45" customWidth="1"/>
    <col min="14083" max="14083" width="59.7109375" style="45" customWidth="1"/>
    <col min="14084" max="14084" width="13" style="45" customWidth="1"/>
    <col min="14085" max="14085" width="11.85546875" style="45" customWidth="1"/>
    <col min="14086" max="14086" width="12.140625" style="45" customWidth="1"/>
    <col min="14087" max="14087" width="10.5703125" style="45" customWidth="1"/>
    <col min="14088" max="14088" width="15.85546875" style="45" customWidth="1"/>
    <col min="14089" max="14089" width="3.28515625" style="45" customWidth="1"/>
    <col min="14090" max="14092" width="0" style="45" hidden="1" customWidth="1"/>
    <col min="14093" max="14093" width="12.42578125" style="45" bestFit="1" customWidth="1"/>
    <col min="14094" max="14094" width="11.85546875" style="45" bestFit="1" customWidth="1"/>
    <col min="14095" max="14095" width="9.28515625" style="45" bestFit="1" customWidth="1"/>
    <col min="14096" max="14336" width="9.140625" style="45"/>
    <col min="14337" max="14337" width="5.140625" style="45" customWidth="1"/>
    <col min="14338" max="14338" width="10.5703125" style="45" customWidth="1"/>
    <col min="14339" max="14339" width="59.7109375" style="45" customWidth="1"/>
    <col min="14340" max="14340" width="13" style="45" customWidth="1"/>
    <col min="14341" max="14341" width="11.85546875" style="45" customWidth="1"/>
    <col min="14342" max="14342" width="12.140625" style="45" customWidth="1"/>
    <col min="14343" max="14343" width="10.5703125" style="45" customWidth="1"/>
    <col min="14344" max="14344" width="15.85546875" style="45" customWidth="1"/>
    <col min="14345" max="14345" width="3.28515625" style="45" customWidth="1"/>
    <col min="14346" max="14348" width="0" style="45" hidden="1" customWidth="1"/>
    <col min="14349" max="14349" width="12.42578125" style="45" bestFit="1" customWidth="1"/>
    <col min="14350" max="14350" width="11.85546875" style="45" bestFit="1" customWidth="1"/>
    <col min="14351" max="14351" width="9.28515625" style="45" bestFit="1" customWidth="1"/>
    <col min="14352" max="14592" width="9.140625" style="45"/>
    <col min="14593" max="14593" width="5.140625" style="45" customWidth="1"/>
    <col min="14594" max="14594" width="10.5703125" style="45" customWidth="1"/>
    <col min="14595" max="14595" width="59.7109375" style="45" customWidth="1"/>
    <col min="14596" max="14596" width="13" style="45" customWidth="1"/>
    <col min="14597" max="14597" width="11.85546875" style="45" customWidth="1"/>
    <col min="14598" max="14598" width="12.140625" style="45" customWidth="1"/>
    <col min="14599" max="14599" width="10.5703125" style="45" customWidth="1"/>
    <col min="14600" max="14600" width="15.85546875" style="45" customWidth="1"/>
    <col min="14601" max="14601" width="3.28515625" style="45" customWidth="1"/>
    <col min="14602" max="14604" width="0" style="45" hidden="1" customWidth="1"/>
    <col min="14605" max="14605" width="12.42578125" style="45" bestFit="1" customWidth="1"/>
    <col min="14606" max="14606" width="11.85546875" style="45" bestFit="1" customWidth="1"/>
    <col min="14607" max="14607" width="9.28515625" style="45" bestFit="1" customWidth="1"/>
    <col min="14608" max="14848" width="9.140625" style="45"/>
    <col min="14849" max="14849" width="5.140625" style="45" customWidth="1"/>
    <col min="14850" max="14850" width="10.5703125" style="45" customWidth="1"/>
    <col min="14851" max="14851" width="59.7109375" style="45" customWidth="1"/>
    <col min="14852" max="14852" width="13" style="45" customWidth="1"/>
    <col min="14853" max="14853" width="11.85546875" style="45" customWidth="1"/>
    <col min="14854" max="14854" width="12.140625" style="45" customWidth="1"/>
    <col min="14855" max="14855" width="10.5703125" style="45" customWidth="1"/>
    <col min="14856" max="14856" width="15.85546875" style="45" customWidth="1"/>
    <col min="14857" max="14857" width="3.28515625" style="45" customWidth="1"/>
    <col min="14858" max="14860" width="0" style="45" hidden="1" customWidth="1"/>
    <col min="14861" max="14861" width="12.42578125" style="45" bestFit="1" customWidth="1"/>
    <col min="14862" max="14862" width="11.85546875" style="45" bestFit="1" customWidth="1"/>
    <col min="14863" max="14863" width="9.28515625" style="45" bestFit="1" customWidth="1"/>
    <col min="14864" max="15104" width="9.140625" style="45"/>
    <col min="15105" max="15105" width="5.140625" style="45" customWidth="1"/>
    <col min="15106" max="15106" width="10.5703125" style="45" customWidth="1"/>
    <col min="15107" max="15107" width="59.7109375" style="45" customWidth="1"/>
    <col min="15108" max="15108" width="13" style="45" customWidth="1"/>
    <col min="15109" max="15109" width="11.85546875" style="45" customWidth="1"/>
    <col min="15110" max="15110" width="12.140625" style="45" customWidth="1"/>
    <col min="15111" max="15111" width="10.5703125" style="45" customWidth="1"/>
    <col min="15112" max="15112" width="15.85546875" style="45" customWidth="1"/>
    <col min="15113" max="15113" width="3.28515625" style="45" customWidth="1"/>
    <col min="15114" max="15116" width="0" style="45" hidden="1" customWidth="1"/>
    <col min="15117" max="15117" width="12.42578125" style="45" bestFit="1" customWidth="1"/>
    <col min="15118" max="15118" width="11.85546875" style="45" bestFit="1" customWidth="1"/>
    <col min="15119" max="15119" width="9.28515625" style="45" bestFit="1" customWidth="1"/>
    <col min="15120" max="15360" width="9.140625" style="45"/>
    <col min="15361" max="15361" width="5.140625" style="45" customWidth="1"/>
    <col min="15362" max="15362" width="10.5703125" style="45" customWidth="1"/>
    <col min="15363" max="15363" width="59.7109375" style="45" customWidth="1"/>
    <col min="15364" max="15364" width="13" style="45" customWidth="1"/>
    <col min="15365" max="15365" width="11.85546875" style="45" customWidth="1"/>
    <col min="15366" max="15366" width="12.140625" style="45" customWidth="1"/>
    <col min="15367" max="15367" width="10.5703125" style="45" customWidth="1"/>
    <col min="15368" max="15368" width="15.85546875" style="45" customWidth="1"/>
    <col min="15369" max="15369" width="3.28515625" style="45" customWidth="1"/>
    <col min="15370" max="15372" width="0" style="45" hidden="1" customWidth="1"/>
    <col min="15373" max="15373" width="12.42578125" style="45" bestFit="1" customWidth="1"/>
    <col min="15374" max="15374" width="11.85546875" style="45" bestFit="1" customWidth="1"/>
    <col min="15375" max="15375" width="9.28515625" style="45" bestFit="1" customWidth="1"/>
    <col min="15376" max="15616" width="9.140625" style="45"/>
    <col min="15617" max="15617" width="5.140625" style="45" customWidth="1"/>
    <col min="15618" max="15618" width="10.5703125" style="45" customWidth="1"/>
    <col min="15619" max="15619" width="59.7109375" style="45" customWidth="1"/>
    <col min="15620" max="15620" width="13" style="45" customWidth="1"/>
    <col min="15621" max="15621" width="11.85546875" style="45" customWidth="1"/>
    <col min="15622" max="15622" width="12.140625" style="45" customWidth="1"/>
    <col min="15623" max="15623" width="10.5703125" style="45" customWidth="1"/>
    <col min="15624" max="15624" width="15.85546875" style="45" customWidth="1"/>
    <col min="15625" max="15625" width="3.28515625" style="45" customWidth="1"/>
    <col min="15626" max="15628" width="0" style="45" hidden="1" customWidth="1"/>
    <col min="15629" max="15629" width="12.42578125" style="45" bestFit="1" customWidth="1"/>
    <col min="15630" max="15630" width="11.85546875" style="45" bestFit="1" customWidth="1"/>
    <col min="15631" max="15631" width="9.28515625" style="45" bestFit="1" customWidth="1"/>
    <col min="15632" max="15872" width="9.140625" style="45"/>
    <col min="15873" max="15873" width="5.140625" style="45" customWidth="1"/>
    <col min="15874" max="15874" width="10.5703125" style="45" customWidth="1"/>
    <col min="15875" max="15875" width="59.7109375" style="45" customWidth="1"/>
    <col min="15876" max="15876" width="13" style="45" customWidth="1"/>
    <col min="15877" max="15877" width="11.85546875" style="45" customWidth="1"/>
    <col min="15878" max="15878" width="12.140625" style="45" customWidth="1"/>
    <col min="15879" max="15879" width="10.5703125" style="45" customWidth="1"/>
    <col min="15880" max="15880" width="15.85546875" style="45" customWidth="1"/>
    <col min="15881" max="15881" width="3.28515625" style="45" customWidth="1"/>
    <col min="15882" max="15884" width="0" style="45" hidden="1" customWidth="1"/>
    <col min="15885" max="15885" width="12.42578125" style="45" bestFit="1" customWidth="1"/>
    <col min="15886" max="15886" width="11.85546875" style="45" bestFit="1" customWidth="1"/>
    <col min="15887" max="15887" width="9.28515625" style="45" bestFit="1" customWidth="1"/>
    <col min="15888" max="16128" width="9.140625" style="45"/>
    <col min="16129" max="16129" width="5.140625" style="45" customWidth="1"/>
    <col min="16130" max="16130" width="10.5703125" style="45" customWidth="1"/>
    <col min="16131" max="16131" width="59.7109375" style="45" customWidth="1"/>
    <col min="16132" max="16132" width="13" style="45" customWidth="1"/>
    <col min="16133" max="16133" width="11.85546875" style="45" customWidth="1"/>
    <col min="16134" max="16134" width="12.140625" style="45" customWidth="1"/>
    <col min="16135" max="16135" width="10.5703125" style="45" customWidth="1"/>
    <col min="16136" max="16136" width="15.85546875" style="45" customWidth="1"/>
    <col min="16137" max="16137" width="3.28515625" style="45" customWidth="1"/>
    <col min="16138" max="16140" width="0" style="45" hidden="1" customWidth="1"/>
    <col min="16141" max="16141" width="12.42578125" style="45" bestFit="1" customWidth="1"/>
    <col min="16142" max="16142" width="11.85546875" style="45" bestFit="1" customWidth="1"/>
    <col min="16143" max="16143" width="9.28515625" style="45" bestFit="1" customWidth="1"/>
    <col min="16144" max="16384" width="9.140625" style="45"/>
  </cols>
  <sheetData>
    <row r="1" spans="1:14" s="46" customFormat="1" ht="18" customHeight="1">
      <c r="A1" s="188" t="s">
        <v>150</v>
      </c>
      <c r="B1" s="188"/>
      <c r="C1" s="188"/>
      <c r="D1" s="188"/>
      <c r="E1" s="188"/>
      <c r="F1" s="188"/>
      <c r="G1" s="188"/>
      <c r="H1" s="188"/>
    </row>
    <row r="2" spans="1:14" ht="15.75">
      <c r="A2" s="47"/>
      <c r="B2" s="47"/>
      <c r="C2" s="47"/>
      <c r="D2" s="47"/>
      <c r="E2" s="47"/>
      <c r="F2" s="47"/>
      <c r="G2" s="47"/>
      <c r="H2" s="47"/>
    </row>
    <row r="3" spans="1:14" ht="50.25" customHeight="1">
      <c r="A3" s="189" t="s">
        <v>151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4" ht="19.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ht="15.75">
      <c r="A5" s="190" t="s">
        <v>123</v>
      </c>
      <c r="B5" s="192" t="s">
        <v>124</v>
      </c>
      <c r="C5" s="192" t="s">
        <v>125</v>
      </c>
      <c r="D5" s="192" t="s">
        <v>5</v>
      </c>
      <c r="E5" s="192"/>
      <c r="F5" s="192"/>
      <c r="G5" s="192"/>
      <c r="H5" s="194" t="s">
        <v>126</v>
      </c>
      <c r="I5" s="49"/>
    </row>
    <row r="6" spans="1:14" ht="63.75" thickBot="1">
      <c r="A6" s="191"/>
      <c r="B6" s="193"/>
      <c r="C6" s="193"/>
      <c r="D6" s="140" t="s">
        <v>127</v>
      </c>
      <c r="E6" s="140" t="s">
        <v>128</v>
      </c>
      <c r="F6" s="140" t="s">
        <v>129</v>
      </c>
      <c r="G6" s="140" t="s">
        <v>130</v>
      </c>
      <c r="H6" s="195"/>
      <c r="I6" s="49"/>
    </row>
    <row r="7" spans="1:14" ht="16.5" thickBot="1">
      <c r="A7" s="141">
        <v>1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3">
        <v>8</v>
      </c>
      <c r="I7" s="51"/>
      <c r="N7" s="45" t="s">
        <v>131</v>
      </c>
    </row>
    <row r="8" spans="1:14" ht="20.25" customHeight="1">
      <c r="A8" s="144"/>
      <c r="B8" s="145"/>
      <c r="C8" s="146" t="s">
        <v>132</v>
      </c>
      <c r="D8" s="147"/>
      <c r="E8" s="147"/>
      <c r="F8" s="147"/>
      <c r="G8" s="147"/>
      <c r="H8" s="148"/>
      <c r="I8" s="51"/>
    </row>
    <row r="9" spans="1:14" ht="43.5" customHeight="1">
      <c r="A9" s="149">
        <v>1</v>
      </c>
      <c r="B9" s="50" t="s">
        <v>133</v>
      </c>
      <c r="C9" s="52" t="s">
        <v>134</v>
      </c>
      <c r="D9" s="53" t="s">
        <v>135</v>
      </c>
      <c r="E9" s="53" t="s">
        <v>135</v>
      </c>
      <c r="F9" s="53" t="s">
        <v>135</v>
      </c>
      <c r="G9" s="159">
        <f>ხარჯთაღ!M126</f>
        <v>0</v>
      </c>
      <c r="H9" s="160">
        <f>G9*1</f>
        <v>0</v>
      </c>
      <c r="I9" s="51"/>
    </row>
    <row r="10" spans="1:14" ht="24" customHeight="1">
      <c r="A10" s="149"/>
      <c r="B10" s="50"/>
      <c r="C10" s="54" t="s">
        <v>136</v>
      </c>
      <c r="D10" s="53" t="s">
        <v>135</v>
      </c>
      <c r="E10" s="53" t="s">
        <v>135</v>
      </c>
      <c r="F10" s="53" t="s">
        <v>135</v>
      </c>
      <c r="G10" s="161">
        <f>G9*1</f>
        <v>0</v>
      </c>
      <c r="H10" s="162">
        <f>G9*1</f>
        <v>0</v>
      </c>
      <c r="I10" s="51"/>
    </row>
    <row r="11" spans="1:14" ht="25.5" customHeight="1">
      <c r="A11" s="150" t="s">
        <v>131</v>
      </c>
      <c r="B11" s="55"/>
      <c r="C11" s="56" t="s">
        <v>137</v>
      </c>
      <c r="D11" s="53" t="s">
        <v>135</v>
      </c>
      <c r="E11" s="53" t="s">
        <v>135</v>
      </c>
      <c r="F11" s="53" t="s">
        <v>135</v>
      </c>
      <c r="G11" s="163">
        <f>G10*1</f>
        <v>0</v>
      </c>
      <c r="H11" s="164">
        <f>G10*1</f>
        <v>0</v>
      </c>
      <c r="I11" s="51"/>
    </row>
    <row r="12" spans="1:14" ht="31.5" customHeight="1">
      <c r="A12" s="151">
        <v>2</v>
      </c>
      <c r="B12" s="57"/>
      <c r="C12" s="58" t="s">
        <v>138</v>
      </c>
      <c r="D12" s="53" t="s">
        <v>135</v>
      </c>
      <c r="E12" s="53" t="s">
        <v>135</v>
      </c>
      <c r="F12" s="53" t="s">
        <v>135</v>
      </c>
      <c r="G12" s="165">
        <f>H11*0.03</f>
        <v>0</v>
      </c>
      <c r="H12" s="166">
        <f>H11*0.03</f>
        <v>0</v>
      </c>
      <c r="I12" s="51"/>
    </row>
    <row r="13" spans="1:14" ht="25.5" customHeight="1">
      <c r="A13" s="151">
        <v>3</v>
      </c>
      <c r="B13" s="59"/>
      <c r="C13" s="60" t="s">
        <v>139</v>
      </c>
      <c r="D13" s="53" t="s">
        <v>135</v>
      </c>
      <c r="E13" s="53" t="s">
        <v>135</v>
      </c>
      <c r="F13" s="53" t="s">
        <v>135</v>
      </c>
      <c r="G13" s="167">
        <f>G11+G12</f>
        <v>0</v>
      </c>
      <c r="H13" s="168">
        <f>H11+H12</f>
        <v>0</v>
      </c>
      <c r="I13" s="51"/>
    </row>
    <row r="14" spans="1:14" ht="27" customHeight="1" thickBot="1">
      <c r="A14" s="152">
        <v>4</v>
      </c>
      <c r="B14" s="153"/>
      <c r="C14" s="153" t="s">
        <v>140</v>
      </c>
      <c r="D14" s="154" t="s">
        <v>135</v>
      </c>
      <c r="E14" s="154" t="s">
        <v>135</v>
      </c>
      <c r="F14" s="154" t="s">
        <v>135</v>
      </c>
      <c r="G14" s="169">
        <f>H13*0.18</f>
        <v>0</v>
      </c>
      <c r="H14" s="170">
        <f>G14</f>
        <v>0</v>
      </c>
      <c r="I14" s="51"/>
    </row>
    <row r="15" spans="1:14" ht="31.5" customHeight="1" thickBot="1">
      <c r="A15" s="155">
        <v>5</v>
      </c>
      <c r="B15" s="156"/>
      <c r="C15" s="157" t="s">
        <v>141</v>
      </c>
      <c r="D15" s="158" t="s">
        <v>135</v>
      </c>
      <c r="E15" s="158" t="s">
        <v>135</v>
      </c>
      <c r="F15" s="158" t="s">
        <v>135</v>
      </c>
      <c r="G15" s="171">
        <f>G13+G14</f>
        <v>0</v>
      </c>
      <c r="H15" s="172">
        <f>H13+H14</f>
        <v>0</v>
      </c>
      <c r="I15" s="51"/>
    </row>
    <row r="16" spans="1:14" s="63" customFormat="1" ht="20.25" customHeight="1">
      <c r="A16" s="187"/>
      <c r="B16" s="187"/>
      <c r="C16" s="187"/>
      <c r="D16" s="61"/>
      <c r="E16" s="61"/>
      <c r="F16" s="61"/>
      <c r="G16" s="61"/>
      <c r="H16" s="61"/>
      <c r="I16" s="62"/>
    </row>
    <row r="17" spans="1:9" ht="17.25" customHeight="1">
      <c r="A17" s="64"/>
      <c r="B17" s="177" t="s">
        <v>152</v>
      </c>
      <c r="C17" s="177"/>
      <c r="D17" s="178"/>
      <c r="E17" s="178"/>
      <c r="F17" s="178"/>
      <c r="G17" s="178"/>
      <c r="H17" s="64"/>
    </row>
    <row r="18" spans="1:9" ht="16.5" customHeight="1">
      <c r="A18" s="64"/>
      <c r="B18" s="179"/>
      <c r="C18" s="179"/>
      <c r="D18" s="180" t="s">
        <v>149</v>
      </c>
      <c r="E18" s="180"/>
      <c r="F18" s="180"/>
      <c r="G18" s="180"/>
      <c r="H18" s="64"/>
    </row>
    <row r="19" spans="1:9" ht="31.5" customHeight="1">
      <c r="A19" s="64"/>
      <c r="B19" s="179"/>
      <c r="C19" s="179"/>
      <c r="D19" s="181"/>
      <c r="E19" s="181"/>
      <c r="F19" s="181"/>
      <c r="G19" s="181"/>
      <c r="H19" s="64"/>
      <c r="I19" s="51"/>
    </row>
    <row r="20" spans="1:9" ht="31.5" customHeight="1">
      <c r="A20" s="65"/>
      <c r="B20" s="65"/>
      <c r="C20" s="66"/>
      <c r="D20" s="65"/>
      <c r="E20" s="65"/>
      <c r="F20" s="65"/>
      <c r="G20" s="65"/>
      <c r="H20" s="65"/>
      <c r="I20" s="51"/>
    </row>
    <row r="21" spans="1:9" ht="31.5" customHeight="1">
      <c r="A21" s="65"/>
      <c r="B21" s="67"/>
      <c r="C21" s="68"/>
      <c r="D21" s="182"/>
      <c r="E21" s="182"/>
      <c r="F21" s="182"/>
      <c r="G21" s="65"/>
      <c r="H21" s="65"/>
      <c r="I21" s="51"/>
    </row>
    <row r="22" spans="1:9" ht="31.5" customHeight="1">
      <c r="A22" s="65"/>
      <c r="B22" s="65"/>
      <c r="C22" s="69"/>
      <c r="D22" s="183"/>
      <c r="E22" s="183"/>
      <c r="F22" s="183"/>
      <c r="G22" s="65"/>
      <c r="H22" s="65"/>
      <c r="I22" s="51"/>
    </row>
    <row r="23" spans="1:9" ht="31.5" customHeight="1">
      <c r="A23" s="65"/>
      <c r="B23" s="65"/>
      <c r="C23" s="68"/>
      <c r="D23" s="184"/>
      <c r="E23" s="184"/>
      <c r="F23" s="184"/>
      <c r="G23" s="65"/>
      <c r="H23" s="65"/>
      <c r="I23" s="51"/>
    </row>
    <row r="24" spans="1:9" ht="31.5" customHeight="1">
      <c r="A24" s="65"/>
      <c r="B24" s="65"/>
      <c r="C24" s="65"/>
      <c r="D24" s="65"/>
      <c r="E24" s="65"/>
      <c r="F24" s="65"/>
      <c r="G24" s="65"/>
      <c r="H24" s="65"/>
      <c r="I24" s="51"/>
    </row>
    <row r="25" spans="1:9" ht="31.5" customHeight="1">
      <c r="A25" s="65"/>
      <c r="B25" s="65"/>
      <c r="C25" s="65"/>
      <c r="D25" s="65"/>
      <c r="E25" s="65"/>
      <c r="F25" s="65"/>
      <c r="G25" s="65"/>
      <c r="H25" s="65"/>
      <c r="I25" s="51"/>
    </row>
    <row r="26" spans="1:9" ht="31.5" customHeight="1">
      <c r="A26" s="65"/>
      <c r="B26" s="65"/>
      <c r="C26" s="65"/>
      <c r="D26" s="65"/>
      <c r="E26" s="65"/>
      <c r="F26" s="65"/>
      <c r="G26" s="65"/>
      <c r="H26" s="65"/>
      <c r="I26" s="51"/>
    </row>
    <row r="27" spans="1:9" ht="31.5" customHeight="1">
      <c r="A27" s="65"/>
      <c r="B27" s="65"/>
      <c r="C27" s="65"/>
      <c r="D27" s="65"/>
      <c r="E27" s="65"/>
      <c r="F27" s="65"/>
      <c r="G27" s="65"/>
      <c r="H27" s="65"/>
      <c r="I27" s="51"/>
    </row>
    <row r="28" spans="1:9" ht="36" customHeight="1">
      <c r="A28" s="65"/>
      <c r="B28" s="65"/>
      <c r="C28" s="65"/>
      <c r="D28" s="65"/>
      <c r="E28" s="65"/>
      <c r="F28" s="65"/>
      <c r="G28" s="65"/>
      <c r="H28" s="65"/>
      <c r="I28" s="51"/>
    </row>
    <row r="29" spans="1:9" ht="33" customHeight="1">
      <c r="A29" s="65"/>
      <c r="B29" s="65"/>
      <c r="C29" s="65"/>
      <c r="D29" s="65"/>
      <c r="E29" s="65"/>
      <c r="F29" s="65"/>
      <c r="G29" s="65"/>
      <c r="H29" s="65"/>
      <c r="I29" s="51"/>
    </row>
    <row r="30" spans="1:9" ht="21.75" customHeight="1">
      <c r="A30" s="70"/>
      <c r="B30" s="185"/>
      <c r="C30" s="185"/>
      <c r="I30" s="51"/>
    </row>
    <row r="31" spans="1:9" ht="36" customHeight="1">
      <c r="A31" s="71"/>
      <c r="B31" s="71"/>
      <c r="C31" s="72"/>
      <c r="I31" s="51"/>
    </row>
    <row r="32" spans="1:9" ht="32.25" customHeight="1">
      <c r="A32" s="73"/>
      <c r="B32" s="186"/>
      <c r="C32" s="186"/>
      <c r="I32" s="51"/>
    </row>
    <row r="33" spans="1:9" ht="32.25" customHeight="1">
      <c r="A33" s="73"/>
      <c r="B33" s="176"/>
      <c r="C33" s="176"/>
      <c r="I33" s="51"/>
    </row>
    <row r="34" spans="1:9" ht="29.25" customHeight="1">
      <c r="A34" s="63"/>
      <c r="B34" s="63"/>
      <c r="C34" s="63"/>
      <c r="I34" s="51"/>
    </row>
    <row r="35" spans="1:9" ht="33" customHeight="1">
      <c r="I35" s="51"/>
    </row>
    <row r="36" spans="1:9" ht="33" customHeight="1">
      <c r="I36" s="51"/>
    </row>
    <row r="37" spans="1:9" ht="33" customHeight="1">
      <c r="I37" s="51"/>
    </row>
    <row r="38" spans="1:9" ht="24" customHeight="1">
      <c r="B38" s="74"/>
      <c r="C38" s="74"/>
      <c r="I38" s="51"/>
    </row>
    <row r="39" spans="1:9" ht="23.25" customHeight="1">
      <c r="B39" s="74"/>
      <c r="C39" s="74"/>
      <c r="I39" s="51"/>
    </row>
    <row r="40" spans="1:9" ht="23.25" customHeight="1">
      <c r="B40" s="74"/>
      <c r="C40" s="74"/>
      <c r="I40" s="51"/>
    </row>
    <row r="41" spans="1:9" ht="23.25" customHeight="1">
      <c r="B41" s="75"/>
      <c r="C41" s="75"/>
      <c r="I41" s="51"/>
    </row>
    <row r="42" spans="1:9" ht="36.75" customHeight="1">
      <c r="B42" s="75"/>
      <c r="C42" s="75"/>
      <c r="I42" s="51"/>
    </row>
    <row r="43" spans="1:9" ht="28.5" customHeight="1">
      <c r="I43" s="51"/>
    </row>
    <row r="44" spans="1:9" ht="36.75" customHeight="1">
      <c r="I44" s="51"/>
    </row>
    <row r="45" spans="1:9" ht="33" customHeight="1">
      <c r="I45" s="51"/>
    </row>
    <row r="46" spans="1:9" ht="25.5" customHeight="1">
      <c r="I46" s="51"/>
    </row>
    <row r="47" spans="1:9" ht="35.25" customHeight="1">
      <c r="I47" s="51"/>
    </row>
    <row r="48" spans="1:9" ht="30" customHeight="1">
      <c r="I48" s="51"/>
    </row>
    <row r="49" spans="9:9" ht="48" customHeight="1">
      <c r="I49" s="51"/>
    </row>
    <row r="50" spans="9:9" ht="31.5" customHeight="1">
      <c r="I50" s="51"/>
    </row>
    <row r="51" spans="9:9" ht="57" customHeight="1">
      <c r="I51" s="51"/>
    </row>
    <row r="52" spans="9:9" ht="29.25" customHeight="1">
      <c r="I52" s="51"/>
    </row>
    <row r="53" spans="9:9" ht="32.25" customHeight="1">
      <c r="I53" s="51"/>
    </row>
    <row r="54" spans="9:9" ht="36" customHeight="1">
      <c r="I54" s="51"/>
    </row>
    <row r="55" spans="9:9" ht="30.75" customHeight="1">
      <c r="I55" s="51"/>
    </row>
    <row r="56" spans="9:9" ht="31.5" customHeight="1">
      <c r="I56" s="51"/>
    </row>
    <row r="57" spans="9:9" ht="52.5" customHeight="1">
      <c r="I57" s="51"/>
    </row>
    <row r="58" spans="9:9" ht="15.75">
      <c r="I58" s="51"/>
    </row>
    <row r="59" spans="9:9" ht="30" customHeight="1">
      <c r="I59" s="51"/>
    </row>
    <row r="60" spans="9:9" ht="31.5" customHeight="1">
      <c r="I60" s="51"/>
    </row>
    <row r="61" spans="9:9" ht="36" customHeight="1">
      <c r="I61" s="51"/>
    </row>
    <row r="62" spans="9:9" ht="30" customHeight="1">
      <c r="I62" s="51"/>
    </row>
    <row r="63" spans="9:9" ht="48" customHeight="1">
      <c r="I63" s="51"/>
    </row>
    <row r="64" spans="9:9" ht="32.25" customHeight="1">
      <c r="I64" s="51"/>
    </row>
    <row r="65" spans="9:9" ht="33.75" customHeight="1">
      <c r="I65" s="51"/>
    </row>
    <row r="66" spans="9:9" ht="32.25" customHeight="1">
      <c r="I66" s="51"/>
    </row>
    <row r="67" spans="9:9" ht="36" customHeight="1">
      <c r="I67" s="51"/>
    </row>
    <row r="68" spans="9:9" ht="42" customHeight="1">
      <c r="I68" s="51"/>
    </row>
    <row r="69" spans="9:9" ht="47.25" customHeight="1">
      <c r="I69" s="51"/>
    </row>
    <row r="70" spans="9:9" ht="39.75" customHeight="1">
      <c r="I70" s="51"/>
    </row>
    <row r="71" spans="9:9" ht="31.5" customHeight="1">
      <c r="I71" s="51"/>
    </row>
    <row r="72" spans="9:9" ht="47.25" customHeight="1">
      <c r="I72" s="51"/>
    </row>
    <row r="73" spans="9:9" ht="32.25" customHeight="1">
      <c r="I73" s="51"/>
    </row>
    <row r="74" spans="9:9" ht="33.75" customHeight="1">
      <c r="I74" s="51"/>
    </row>
    <row r="75" spans="9:9" ht="32.25" customHeight="1">
      <c r="I75" s="51"/>
    </row>
    <row r="76" spans="9:9" ht="15.75">
      <c r="I76" s="51"/>
    </row>
    <row r="77" spans="9:9" ht="45.75" customHeight="1">
      <c r="I77" s="51"/>
    </row>
    <row r="78" spans="9:9" ht="15.75" customHeight="1">
      <c r="I78" s="51"/>
    </row>
    <row r="79" spans="9:9" ht="36.75" customHeight="1">
      <c r="I79" s="51"/>
    </row>
    <row r="80" spans="9:9" ht="63" hidden="1" customHeight="1">
      <c r="I80" s="51"/>
    </row>
    <row r="81" spans="9:9" ht="15.75">
      <c r="I81" s="51"/>
    </row>
    <row r="82" spans="9:9" ht="34.5" customHeight="1">
      <c r="I82" s="51"/>
    </row>
    <row r="83" spans="9:9" ht="16.5" customHeight="1">
      <c r="I83" s="51"/>
    </row>
    <row r="84" spans="9:9" ht="37.5" customHeight="1">
      <c r="I84" s="51"/>
    </row>
    <row r="85" spans="9:9" ht="20.25" customHeight="1">
      <c r="I85" s="51"/>
    </row>
    <row r="86" spans="9:9" ht="15.75">
      <c r="I86" s="51"/>
    </row>
    <row r="87" spans="9:9" ht="15.75">
      <c r="I87" s="51"/>
    </row>
    <row r="88" spans="9:9" ht="15.75">
      <c r="I88" s="51"/>
    </row>
    <row r="89" spans="9:9" ht="15.75">
      <c r="I89" s="51"/>
    </row>
    <row r="90" spans="9:9" ht="15.75">
      <c r="I90" s="51"/>
    </row>
    <row r="91" spans="9:9" ht="15.75">
      <c r="I91" s="51"/>
    </row>
    <row r="92" spans="9:9" ht="15.75" customHeight="1">
      <c r="I92" s="51"/>
    </row>
    <row r="93" spans="9:9" ht="15.75">
      <c r="I93" s="51"/>
    </row>
    <row r="94" spans="9:9" ht="15.75">
      <c r="I94" s="51"/>
    </row>
    <row r="95" spans="9:9" ht="15.75">
      <c r="I95" s="51"/>
    </row>
    <row r="96" spans="9:9" ht="15.75">
      <c r="I96" s="51"/>
    </row>
    <row r="97" spans="9:9" ht="15.75">
      <c r="I97" s="51"/>
    </row>
    <row r="98" spans="9:9" ht="15.75">
      <c r="I98" s="51"/>
    </row>
    <row r="99" spans="9:9" ht="15.75">
      <c r="I99" s="51"/>
    </row>
    <row r="100" spans="9:9" ht="15.75">
      <c r="I100" s="51"/>
    </row>
    <row r="101" spans="9:9" ht="32.25" customHeight="1">
      <c r="I101" s="51"/>
    </row>
    <row r="102" spans="9:9" ht="15.75">
      <c r="I102" s="51"/>
    </row>
    <row r="103" spans="9:9" ht="15.75">
      <c r="I103" s="51"/>
    </row>
    <row r="104" spans="9:9" ht="15.75">
      <c r="I104" s="51"/>
    </row>
    <row r="105" spans="9:9" ht="15.75">
      <c r="I105" s="51"/>
    </row>
    <row r="106" spans="9:9" ht="15.75">
      <c r="I106" s="51"/>
    </row>
    <row r="107" spans="9:9" ht="15.75">
      <c r="I107" s="51"/>
    </row>
    <row r="108" spans="9:9" ht="15.75">
      <c r="I108" s="51"/>
    </row>
    <row r="109" spans="9:9" ht="15.75">
      <c r="I109" s="51"/>
    </row>
    <row r="110" spans="9:9" ht="15.75">
      <c r="I110" s="51"/>
    </row>
    <row r="111" spans="9:9" ht="18.75" customHeight="1">
      <c r="I111" s="51"/>
    </row>
    <row r="112" spans="9:9" ht="19.5" customHeight="1">
      <c r="I112" s="51"/>
    </row>
    <row r="113" spans="9:9" ht="15.75">
      <c r="I113" s="76"/>
    </row>
    <row r="114" spans="9:9" ht="15.75">
      <c r="I114" s="51"/>
    </row>
    <row r="115" spans="9:9" ht="15.75">
      <c r="I115" s="51"/>
    </row>
    <row r="116" spans="9:9" ht="15.75">
      <c r="I116" s="51"/>
    </row>
    <row r="117" spans="9:9" ht="20.25" customHeight="1">
      <c r="I117" s="51"/>
    </row>
    <row r="118" spans="9:9" ht="15.75">
      <c r="I118" s="51"/>
    </row>
    <row r="119" spans="9:9" ht="15.75">
      <c r="I119" s="51"/>
    </row>
    <row r="120" spans="9:9" ht="15.75">
      <c r="I120" s="51"/>
    </row>
    <row r="121" spans="9:9" ht="15.75">
      <c r="I121" s="51"/>
    </row>
    <row r="122" spans="9:9" ht="20.25" customHeight="1">
      <c r="I122" s="51"/>
    </row>
    <row r="123" spans="9:9" ht="15.75">
      <c r="I123" s="51"/>
    </row>
    <row r="124" spans="9:9" ht="26.25" customHeight="1">
      <c r="I124" s="51"/>
    </row>
    <row r="125" spans="9:9" ht="32.25" customHeight="1">
      <c r="I125" s="51"/>
    </row>
    <row r="126" spans="9:9" ht="15.75">
      <c r="I126" s="51"/>
    </row>
    <row r="127" spans="9:9" ht="34.5" customHeight="1">
      <c r="I127" s="51"/>
    </row>
    <row r="128" spans="9:9" ht="30.75" customHeight="1">
      <c r="I128" s="51"/>
    </row>
    <row r="129" spans="9:9" ht="33.75" customHeight="1">
      <c r="I129" s="51"/>
    </row>
    <row r="130" spans="9:9" ht="15.75">
      <c r="I130" s="51"/>
    </row>
    <row r="131" spans="9:9" ht="34.5" customHeight="1">
      <c r="I131" s="51"/>
    </row>
    <row r="132" spans="9:9" ht="50.25" customHeight="1">
      <c r="I132" s="51"/>
    </row>
    <row r="133" spans="9:9" ht="52.5" customHeight="1">
      <c r="I133" s="51"/>
    </row>
    <row r="134" spans="9:9" ht="48" customHeight="1">
      <c r="I134" s="51"/>
    </row>
    <row r="135" spans="9:9" ht="48.75" customHeight="1">
      <c r="I135" s="51"/>
    </row>
    <row r="136" spans="9:9" ht="15.75">
      <c r="I136" s="51"/>
    </row>
    <row r="137" spans="9:9" ht="36" customHeight="1">
      <c r="I137" s="51"/>
    </row>
    <row r="138" spans="9:9" ht="37.5" customHeight="1">
      <c r="I138" s="51"/>
    </row>
    <row r="139" spans="9:9" ht="33" customHeight="1">
      <c r="I139" s="51"/>
    </row>
    <row r="140" spans="9:9" ht="15.75">
      <c r="I140" s="51"/>
    </row>
    <row r="141" spans="9:9" ht="33" customHeight="1">
      <c r="I141" s="51"/>
    </row>
    <row r="142" spans="9:9" ht="15.75">
      <c r="I142" s="51"/>
    </row>
    <row r="143" spans="9:9" ht="15.75">
      <c r="I143" s="51"/>
    </row>
    <row r="144" spans="9:9" ht="15.75">
      <c r="I144" s="51"/>
    </row>
    <row r="145" spans="9:9" ht="19.5" customHeight="1">
      <c r="I145" s="51"/>
    </row>
    <row r="146" spans="9:9" ht="15.75">
      <c r="I146" s="51"/>
    </row>
    <row r="147" spans="9:9" ht="15.75">
      <c r="I147" s="51"/>
    </row>
    <row r="148" spans="9:9" ht="15.75">
      <c r="I148" s="51"/>
    </row>
    <row r="149" spans="9:9" ht="15.75">
      <c r="I149" s="51"/>
    </row>
    <row r="150" spans="9:9" ht="24" customHeight="1">
      <c r="I150" s="51"/>
    </row>
    <row r="151" spans="9:9" ht="15.75">
      <c r="I151" s="51"/>
    </row>
    <row r="152" spans="9:9" ht="15.75">
      <c r="I152" s="51"/>
    </row>
    <row r="153" spans="9:9" ht="15.75">
      <c r="I153" s="51"/>
    </row>
    <row r="154" spans="9:9" ht="15.75">
      <c r="I154" s="51"/>
    </row>
    <row r="155" spans="9:9" ht="15.75">
      <c r="I155" s="51"/>
    </row>
    <row r="156" spans="9:9" ht="15.75">
      <c r="I156" s="51"/>
    </row>
    <row r="157" spans="9:9" ht="15.75">
      <c r="I157" s="51"/>
    </row>
    <row r="158" spans="9:9" ht="17.25" customHeight="1">
      <c r="I158" s="51"/>
    </row>
    <row r="159" spans="9:9" ht="15.75">
      <c r="I159" s="51"/>
    </row>
    <row r="160" spans="9:9" ht="18" customHeight="1">
      <c r="I160" s="51"/>
    </row>
    <row r="161" spans="9:9" ht="15.75">
      <c r="I161" s="51"/>
    </row>
    <row r="162" spans="9:9" ht="19.5" customHeight="1">
      <c r="I162" s="51"/>
    </row>
    <row r="163" spans="9:9" ht="15.75">
      <c r="I163" s="51"/>
    </row>
    <row r="164" spans="9:9" ht="22.5" customHeight="1">
      <c r="I164" s="51"/>
    </row>
    <row r="165" spans="9:9" ht="32.25" customHeight="1">
      <c r="I165" s="51"/>
    </row>
    <row r="166" spans="9:9" ht="15.75">
      <c r="I166" s="51"/>
    </row>
    <row r="167" spans="9:9" ht="15.75">
      <c r="I167" s="51"/>
    </row>
    <row r="168" spans="9:9" ht="15.75">
      <c r="I168" s="51"/>
    </row>
    <row r="169" spans="9:9" ht="15.75">
      <c r="I169" s="51"/>
    </row>
    <row r="170" spans="9:9" ht="23.25" customHeight="1">
      <c r="I170" s="51"/>
    </row>
    <row r="171" spans="9:9" ht="39.75" customHeight="1">
      <c r="I171" s="51"/>
    </row>
    <row r="172" spans="9:9" ht="15.75">
      <c r="I172" s="51"/>
    </row>
    <row r="173" spans="9:9" ht="15.75">
      <c r="I173" s="51"/>
    </row>
    <row r="174" spans="9:9" ht="15.75">
      <c r="I174" s="51"/>
    </row>
    <row r="175" spans="9:9" ht="15.75">
      <c r="I175" s="51"/>
    </row>
    <row r="176" spans="9:9" ht="15.75">
      <c r="I176" s="51"/>
    </row>
    <row r="177" spans="9:9" ht="15.75">
      <c r="I177" s="51"/>
    </row>
    <row r="178" spans="9:9" ht="15.75">
      <c r="I178" s="51"/>
    </row>
    <row r="179" spans="9:9" ht="15.75">
      <c r="I179" s="51"/>
    </row>
    <row r="180" spans="9:9" ht="15.75">
      <c r="I180" s="51"/>
    </row>
    <row r="181" spans="9:9" ht="15.75">
      <c r="I181" s="51"/>
    </row>
    <row r="182" spans="9:9" ht="15.75">
      <c r="I182" s="51"/>
    </row>
    <row r="183" spans="9:9" ht="15.75">
      <c r="I183" s="51"/>
    </row>
    <row r="184" spans="9:9" ht="15.75">
      <c r="I184" s="51"/>
    </row>
    <row r="185" spans="9:9" ht="15.75">
      <c r="I185" s="51"/>
    </row>
    <row r="186" spans="9:9" ht="15.75">
      <c r="I186" s="51"/>
    </row>
    <row r="187" spans="9:9" ht="15.75">
      <c r="I187" s="51"/>
    </row>
    <row r="188" spans="9:9" ht="15.75">
      <c r="I188" s="51"/>
    </row>
    <row r="189" spans="9:9" ht="15.75">
      <c r="I189" s="51"/>
    </row>
    <row r="190" spans="9:9" ht="15.75">
      <c r="I190" s="51"/>
    </row>
    <row r="191" spans="9:9" ht="15.75">
      <c r="I191" s="51"/>
    </row>
    <row r="192" spans="9:9" ht="15.75">
      <c r="I192" s="51"/>
    </row>
    <row r="193" spans="9:9" ht="34.5" customHeight="1">
      <c r="I193" s="51"/>
    </row>
    <row r="194" spans="9:9" ht="32.25" customHeight="1">
      <c r="I194" s="51"/>
    </row>
    <row r="195" spans="9:9" ht="15.75">
      <c r="I195" s="51"/>
    </row>
    <row r="196" spans="9:9" ht="15.75">
      <c r="I196" s="51"/>
    </row>
    <row r="197" spans="9:9" ht="15.75">
      <c r="I197" s="51"/>
    </row>
    <row r="198" spans="9:9" ht="15.75">
      <c r="I198" s="51"/>
    </row>
    <row r="199" spans="9:9" ht="15.75">
      <c r="I199" s="51"/>
    </row>
    <row r="200" spans="9:9" ht="15.75">
      <c r="I200" s="51"/>
    </row>
    <row r="201" spans="9:9" ht="15.75">
      <c r="I201" s="51"/>
    </row>
    <row r="202" spans="9:9" ht="15.75">
      <c r="I202" s="51"/>
    </row>
    <row r="203" spans="9:9" ht="15.75">
      <c r="I203" s="51"/>
    </row>
    <row r="204" spans="9:9" ht="15.75">
      <c r="I204" s="51"/>
    </row>
    <row r="205" spans="9:9" ht="15.75">
      <c r="I205" s="51"/>
    </row>
    <row r="206" spans="9:9" ht="15.75">
      <c r="I206" s="51"/>
    </row>
    <row r="207" spans="9:9" ht="15.75">
      <c r="I207" s="51"/>
    </row>
    <row r="208" spans="9:9" ht="15.75">
      <c r="I208" s="51"/>
    </row>
    <row r="209" spans="9:12" ht="15.75">
      <c r="I209" s="51"/>
    </row>
    <row r="210" spans="9:12" ht="15.75">
      <c r="I210" s="51"/>
    </row>
    <row r="211" spans="9:12" ht="15.75">
      <c r="I211" s="51"/>
    </row>
    <row r="212" spans="9:12" ht="15.75">
      <c r="I212" s="51"/>
    </row>
    <row r="213" spans="9:12" ht="15.75">
      <c r="I213" s="51"/>
    </row>
    <row r="214" spans="9:12" ht="15.75">
      <c r="I214" s="51"/>
    </row>
    <row r="215" spans="9:12" ht="15.75">
      <c r="I215" s="51"/>
    </row>
    <row r="216" spans="9:12" ht="15.75">
      <c r="I216" s="51"/>
    </row>
    <row r="217" spans="9:12" ht="15.75">
      <c r="I217" s="51"/>
    </row>
    <row r="218" spans="9:12" ht="15.75">
      <c r="I218" s="51"/>
    </row>
    <row r="219" spans="9:12" ht="15.75">
      <c r="I219" s="51"/>
    </row>
    <row r="220" spans="9:12" ht="15.75">
      <c r="I220" s="51"/>
    </row>
    <row r="221" spans="9:12" ht="15.75">
      <c r="I221" s="51"/>
    </row>
    <row r="222" spans="9:12" ht="15.75">
      <c r="I222" s="51"/>
    </row>
    <row r="223" spans="9:12" ht="30.75" customHeight="1">
      <c r="I223" s="51"/>
    </row>
    <row r="224" spans="9:12" ht="15.75">
      <c r="I224" s="51"/>
      <c r="L224" s="45" t="e">
        <f>#REF!+#REF!+#REF!+#REF!+#REF!+#REF!+#REF!+#REF!+#REF!+#REF!</f>
        <v>#REF!</v>
      </c>
    </row>
    <row r="225" spans="9:9" ht="15.75">
      <c r="I225" s="51"/>
    </row>
    <row r="226" spans="9:9" ht="15.75">
      <c r="I226" s="51"/>
    </row>
    <row r="227" spans="9:9" ht="15.75">
      <c r="I227" s="51"/>
    </row>
    <row r="228" spans="9:9" ht="15.75">
      <c r="I228" s="51"/>
    </row>
    <row r="229" spans="9:9" ht="15.75">
      <c r="I229" s="51"/>
    </row>
    <row r="230" spans="9:9" ht="15.75">
      <c r="I230" s="51"/>
    </row>
    <row r="231" spans="9:9" ht="15.75">
      <c r="I231" s="51"/>
    </row>
    <row r="232" spans="9:9" ht="15.75">
      <c r="I232" s="51"/>
    </row>
    <row r="233" spans="9:9" ht="15.75">
      <c r="I233" s="51"/>
    </row>
    <row r="234" spans="9:9" ht="15.75">
      <c r="I234" s="51"/>
    </row>
    <row r="235" spans="9:9" ht="15.75">
      <c r="I235" s="51"/>
    </row>
    <row r="236" spans="9:9" ht="15.75">
      <c r="I236" s="51"/>
    </row>
    <row r="237" spans="9:9" ht="15.75">
      <c r="I237" s="51"/>
    </row>
    <row r="238" spans="9:9" ht="15.75">
      <c r="I238" s="51"/>
    </row>
    <row r="239" spans="9:9" ht="15.75">
      <c r="I239" s="51"/>
    </row>
    <row r="240" spans="9:9" ht="15.75">
      <c r="I240" s="51"/>
    </row>
    <row r="241" spans="9:10" ht="15.75">
      <c r="I241" s="51"/>
    </row>
    <row r="242" spans="9:10" ht="15.75">
      <c r="I242" s="51"/>
    </row>
    <row r="243" spans="9:10" ht="63" hidden="1" customHeight="1">
      <c r="I243" s="51"/>
    </row>
    <row r="244" spans="9:10" ht="15.75" hidden="1">
      <c r="I244" s="51"/>
    </row>
    <row r="245" spans="9:10" hidden="1">
      <c r="I245" s="77"/>
    </row>
    <row r="246" spans="9:10" hidden="1">
      <c r="I246" s="77"/>
    </row>
    <row r="247" spans="9:10">
      <c r="I247" s="77"/>
      <c r="J247" s="45">
        <v>1997.221</v>
      </c>
    </row>
    <row r="248" spans="9:10">
      <c r="I248" s="78">
        <v>0.15</v>
      </c>
      <c r="J248" s="45" t="e">
        <f>#REF!*I248</f>
        <v>#REF!</v>
      </c>
    </row>
    <row r="249" spans="9:10">
      <c r="I249" s="77"/>
      <c r="J249" s="45" t="e">
        <f>SUM(J247:J248)</f>
        <v>#REF!</v>
      </c>
    </row>
    <row r="250" spans="9:10">
      <c r="I250" s="77">
        <v>3.4000000000000002E-2</v>
      </c>
    </row>
    <row r="251" spans="9:10">
      <c r="I251" s="77"/>
    </row>
    <row r="252" spans="9:10">
      <c r="I252" s="77"/>
    </row>
    <row r="253" spans="9:10">
      <c r="I253" s="77"/>
    </row>
    <row r="254" spans="9:10">
      <c r="I254" s="77"/>
    </row>
    <row r="255" spans="9:10">
      <c r="I255" s="77"/>
      <c r="J255" s="79">
        <f>J253</f>
        <v>0</v>
      </c>
    </row>
    <row r="256" spans="9:10">
      <c r="I256" s="77"/>
    </row>
    <row r="257" spans="9:10">
      <c r="I257" s="77"/>
    </row>
    <row r="258" spans="9:10">
      <c r="I258" s="80">
        <v>0.03</v>
      </c>
    </row>
    <row r="259" spans="9:10">
      <c r="I259" s="77"/>
    </row>
    <row r="260" spans="9:10">
      <c r="I260" s="77">
        <v>0.18</v>
      </c>
    </row>
    <row r="261" spans="9:10">
      <c r="I261" s="77"/>
      <c r="J261" s="81" t="s">
        <v>142</v>
      </c>
    </row>
    <row r="262" spans="9:10">
      <c r="I262" s="77"/>
    </row>
    <row r="263" spans="9:10">
      <c r="I263" s="77"/>
    </row>
    <row r="264" spans="9:10">
      <c r="I264" s="77"/>
    </row>
    <row r="265" spans="9:10">
      <c r="I265" s="77"/>
    </row>
  </sheetData>
  <mergeCells count="20">
    <mergeCell ref="A16:C16"/>
    <mergeCell ref="A1:H1"/>
    <mergeCell ref="A3:L3"/>
    <mergeCell ref="A5:A6"/>
    <mergeCell ref="B5:B6"/>
    <mergeCell ref="C5:C6"/>
    <mergeCell ref="D5:G5"/>
    <mergeCell ref="H5:H6"/>
    <mergeCell ref="B33:C33"/>
    <mergeCell ref="B17:C17"/>
    <mergeCell ref="D17:G17"/>
    <mergeCell ref="B18:C18"/>
    <mergeCell ref="D18:G18"/>
    <mergeCell ref="B19:C19"/>
    <mergeCell ref="D19:G19"/>
    <mergeCell ref="D21:F21"/>
    <mergeCell ref="D22:F22"/>
    <mergeCell ref="D23:F23"/>
    <mergeCell ref="B30:C30"/>
    <mergeCell ref="B32:C32"/>
  </mergeCells>
  <pageMargins left="0.39370078740157483" right="0.31496062992125984" top="0.6692913385826772" bottom="0.35433070866141736" header="0.6692913385826772" footer="0.31496062992125984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48"/>
  <sheetViews>
    <sheetView tabSelected="1" view="pageBreakPreview" topLeftCell="A118" zoomScaleSheetLayoutView="100" workbookViewId="0">
      <selection activeCell="A2" sqref="A2:M2"/>
    </sheetView>
  </sheetViews>
  <sheetFormatPr defaultRowHeight="13.5"/>
  <cols>
    <col min="1" max="1" width="4" style="17" customWidth="1"/>
    <col min="2" max="2" width="15.5703125" style="17" customWidth="1"/>
    <col min="3" max="3" width="34.5703125" style="17" customWidth="1"/>
    <col min="4" max="4" width="11.28515625" style="17" customWidth="1"/>
    <col min="5" max="5" width="9.85546875" style="17" customWidth="1"/>
    <col min="6" max="6" width="8.140625" style="17" customWidth="1"/>
    <col min="7" max="7" width="7.7109375" style="17" customWidth="1"/>
    <col min="8" max="8" width="11.28515625" style="17" customWidth="1"/>
    <col min="9" max="9" width="7.7109375" style="17" customWidth="1"/>
    <col min="10" max="10" width="9.7109375" style="17" customWidth="1"/>
    <col min="11" max="11" width="7.7109375" style="17" customWidth="1"/>
    <col min="12" max="12" width="10.28515625" style="17" customWidth="1"/>
    <col min="13" max="13" width="11.42578125" style="17" customWidth="1"/>
    <col min="14" max="14" width="1.140625" style="17" customWidth="1"/>
    <col min="15" max="15" width="11.85546875" style="17" customWidth="1"/>
    <col min="16" max="16384" width="9.140625" style="17"/>
  </cols>
  <sheetData>
    <row r="1" spans="1:14" ht="28.5" customHeight="1">
      <c r="A1" s="196" t="s">
        <v>143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6"/>
    </row>
    <row r="2" spans="1:14" ht="33" customHeight="1">
      <c r="A2" s="203" t="s">
        <v>144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ht="13.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>
      <c r="A5" s="204" t="s">
        <v>1</v>
      </c>
      <c r="B5" s="202" t="s">
        <v>2</v>
      </c>
      <c r="C5" s="202" t="s">
        <v>3</v>
      </c>
      <c r="D5" s="202" t="s">
        <v>4</v>
      </c>
      <c r="E5" s="202" t="s">
        <v>5</v>
      </c>
      <c r="F5" s="202"/>
      <c r="G5" s="202" t="s">
        <v>6</v>
      </c>
      <c r="H5" s="202"/>
      <c r="I5" s="202" t="s">
        <v>0</v>
      </c>
      <c r="J5" s="202"/>
      <c r="K5" s="202" t="s">
        <v>7</v>
      </c>
      <c r="L5" s="202"/>
      <c r="M5" s="199" t="s">
        <v>8</v>
      </c>
    </row>
    <row r="6" spans="1:14" ht="15.75" customHeight="1">
      <c r="A6" s="205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00"/>
    </row>
    <row r="7" spans="1:14" ht="13.5" customHeight="1">
      <c r="A7" s="205"/>
      <c r="B7" s="197"/>
      <c r="C7" s="197"/>
      <c r="D7" s="197"/>
      <c r="E7" s="197" t="s">
        <v>20</v>
      </c>
      <c r="F7" s="197" t="s">
        <v>9</v>
      </c>
      <c r="G7" s="197" t="s">
        <v>10</v>
      </c>
      <c r="H7" s="197" t="s">
        <v>9</v>
      </c>
      <c r="I7" s="197" t="s">
        <v>10</v>
      </c>
      <c r="J7" s="197" t="s">
        <v>9</v>
      </c>
      <c r="K7" s="197" t="s">
        <v>10</v>
      </c>
      <c r="L7" s="197" t="s">
        <v>9</v>
      </c>
      <c r="M7" s="200"/>
    </row>
    <row r="8" spans="1:14">
      <c r="A8" s="205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200"/>
    </row>
    <row r="9" spans="1:14">
      <c r="A9" s="205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200"/>
    </row>
    <row r="10" spans="1:14" ht="27.75" customHeight="1" thickBot="1">
      <c r="A10" s="206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201"/>
    </row>
    <row r="11" spans="1:14" ht="16.5" thickBot="1">
      <c r="A11" s="82">
        <v>1</v>
      </c>
      <c r="B11" s="83">
        <v>2</v>
      </c>
      <c r="C11" s="83">
        <v>3</v>
      </c>
      <c r="D11" s="83">
        <v>4</v>
      </c>
      <c r="E11" s="83">
        <v>5</v>
      </c>
      <c r="F11" s="83">
        <v>6</v>
      </c>
      <c r="G11" s="83">
        <v>7</v>
      </c>
      <c r="H11" s="83">
        <v>8</v>
      </c>
      <c r="I11" s="83">
        <v>9</v>
      </c>
      <c r="J11" s="83">
        <v>10</v>
      </c>
      <c r="K11" s="83">
        <v>11</v>
      </c>
      <c r="L11" s="83">
        <v>12</v>
      </c>
      <c r="M11" s="84">
        <v>13</v>
      </c>
    </row>
    <row r="12" spans="1:14" ht="17.25" thickBot="1">
      <c r="A12" s="207" t="s">
        <v>24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9"/>
    </row>
    <row r="13" spans="1:14" ht="63">
      <c r="A13" s="110">
        <v>1</v>
      </c>
      <c r="B13" s="111" t="s">
        <v>21</v>
      </c>
      <c r="C13" s="112" t="s">
        <v>22</v>
      </c>
      <c r="D13" s="111" t="s">
        <v>23</v>
      </c>
      <c r="E13" s="111"/>
      <c r="F13" s="111">
        <v>0.61199999999999999</v>
      </c>
      <c r="G13" s="113"/>
      <c r="H13" s="111"/>
      <c r="I13" s="113"/>
      <c r="J13" s="111"/>
      <c r="K13" s="113"/>
      <c r="L13" s="111"/>
      <c r="M13" s="114"/>
    </row>
    <row r="14" spans="1:14" ht="16.5" thickBot="1">
      <c r="A14" s="115"/>
      <c r="B14" s="44"/>
      <c r="C14" s="86" t="s">
        <v>16</v>
      </c>
      <c r="D14" s="44" t="s">
        <v>11</v>
      </c>
      <c r="E14" s="44">
        <v>93.215000000000003</v>
      </c>
      <c r="F14" s="44">
        <f>F13*E14</f>
        <v>57.047580000000004</v>
      </c>
      <c r="G14" s="44"/>
      <c r="H14" s="12"/>
      <c r="I14" s="44"/>
      <c r="J14" s="13">
        <f>F14*I14</f>
        <v>0</v>
      </c>
      <c r="K14" s="44"/>
      <c r="L14" s="12"/>
      <c r="M14" s="116">
        <f>H14+J14+L14</f>
        <v>0</v>
      </c>
    </row>
    <row r="15" spans="1:14" ht="16.5" thickBot="1">
      <c r="A15" s="82"/>
      <c r="B15" s="83"/>
      <c r="C15" s="87" t="s">
        <v>32</v>
      </c>
      <c r="D15" s="83"/>
      <c r="E15" s="83"/>
      <c r="F15" s="83"/>
      <c r="G15" s="83"/>
      <c r="H15" s="87"/>
      <c r="I15" s="83"/>
      <c r="J15" s="88">
        <f>J14*1</f>
        <v>0</v>
      </c>
      <c r="K15" s="83"/>
      <c r="L15" s="87"/>
      <c r="M15" s="89">
        <f>M14*1</f>
        <v>0</v>
      </c>
    </row>
    <row r="16" spans="1:14" ht="17.25" thickBot="1">
      <c r="A16" s="207" t="s">
        <v>25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9"/>
    </row>
    <row r="17" spans="1:15" ht="63">
      <c r="A17" s="117">
        <v>1</v>
      </c>
      <c r="B17" s="95" t="s">
        <v>48</v>
      </c>
      <c r="C17" s="85" t="s">
        <v>39</v>
      </c>
      <c r="D17" s="85" t="s">
        <v>26</v>
      </c>
      <c r="E17" s="35"/>
      <c r="F17" s="85">
        <v>168</v>
      </c>
      <c r="G17" s="35"/>
      <c r="H17" s="85"/>
      <c r="I17" s="35"/>
      <c r="J17" s="96"/>
      <c r="K17" s="35"/>
      <c r="L17" s="85"/>
      <c r="M17" s="118"/>
    </row>
    <row r="18" spans="1:15" ht="15.75">
      <c r="A18" s="119"/>
      <c r="B18" s="43"/>
      <c r="C18" s="7" t="s">
        <v>16</v>
      </c>
      <c r="D18" s="43" t="s">
        <v>11</v>
      </c>
      <c r="E18" s="43">
        <v>1.32E-2</v>
      </c>
      <c r="F18" s="43">
        <f>F17*E18</f>
        <v>2.2176</v>
      </c>
      <c r="G18" s="43"/>
      <c r="H18" s="1"/>
      <c r="I18" s="43"/>
      <c r="J18" s="4">
        <f>F18*I18</f>
        <v>0</v>
      </c>
      <c r="K18" s="43"/>
      <c r="L18" s="43"/>
      <c r="M18" s="120">
        <f>H18+J18+L18</f>
        <v>0</v>
      </c>
    </row>
    <row r="19" spans="1:15" ht="18">
      <c r="A19" s="119"/>
      <c r="B19" s="43" t="s">
        <v>51</v>
      </c>
      <c r="C19" s="10" t="s">
        <v>18</v>
      </c>
      <c r="D19" s="43" t="s">
        <v>12</v>
      </c>
      <c r="E19" s="43">
        <v>2.9499999999999998E-2</v>
      </c>
      <c r="F19" s="43">
        <f>E19*F17</f>
        <v>4.9559999999999995</v>
      </c>
      <c r="G19" s="43"/>
      <c r="H19" s="1"/>
      <c r="I19" s="43"/>
      <c r="J19" s="9"/>
      <c r="K19" s="43"/>
      <c r="L19" s="4">
        <f>K19*F19</f>
        <v>0</v>
      </c>
      <c r="M19" s="120">
        <f>H19+J19+L19</f>
        <v>0</v>
      </c>
    </row>
    <row r="20" spans="1:15" ht="15.75">
      <c r="A20" s="119"/>
      <c r="B20" s="43"/>
      <c r="C20" s="7" t="s">
        <v>17</v>
      </c>
      <c r="D20" s="43" t="s">
        <v>14</v>
      </c>
      <c r="E20" s="43">
        <v>2.0999999999999999E-3</v>
      </c>
      <c r="F20" s="43">
        <f>E20*F17</f>
        <v>0.3528</v>
      </c>
      <c r="G20" s="43"/>
      <c r="H20" s="1"/>
      <c r="I20" s="43"/>
      <c r="J20" s="9"/>
      <c r="K20" s="43"/>
      <c r="L20" s="4">
        <f>K20*F20</f>
        <v>0</v>
      </c>
      <c r="M20" s="120">
        <f>K20*F20</f>
        <v>0</v>
      </c>
    </row>
    <row r="21" spans="1:15" ht="15.75">
      <c r="A21" s="119"/>
      <c r="B21" s="43"/>
      <c r="C21" s="7" t="s">
        <v>47</v>
      </c>
      <c r="D21" s="43"/>
      <c r="E21" s="43"/>
      <c r="F21" s="43"/>
      <c r="G21" s="43"/>
      <c r="H21" s="1"/>
      <c r="I21" s="43"/>
      <c r="J21" s="8"/>
      <c r="K21" s="43"/>
      <c r="L21" s="8"/>
      <c r="M21" s="121">
        <f>SUM(M18:M20)</f>
        <v>0</v>
      </c>
    </row>
    <row r="22" spans="1:15" ht="47.25">
      <c r="A22" s="122">
        <v>2</v>
      </c>
      <c r="B22" s="1" t="s">
        <v>28</v>
      </c>
      <c r="C22" s="1" t="s">
        <v>120</v>
      </c>
      <c r="D22" s="1" t="s">
        <v>13</v>
      </c>
      <c r="E22" s="43"/>
      <c r="F22" s="8">
        <f>F17*1.95</f>
        <v>327.59999999999997</v>
      </c>
      <c r="G22" s="43"/>
      <c r="H22" s="1"/>
      <c r="I22" s="43"/>
      <c r="J22" s="1"/>
      <c r="K22" s="43"/>
      <c r="L22" s="4">
        <f>K22*F22</f>
        <v>0</v>
      </c>
      <c r="M22" s="121">
        <f>K22*F22</f>
        <v>0</v>
      </c>
    </row>
    <row r="23" spans="1:15" ht="46.5" customHeight="1">
      <c r="A23" s="122">
        <v>3</v>
      </c>
      <c r="B23" s="1" t="s">
        <v>49</v>
      </c>
      <c r="C23" s="1" t="s">
        <v>35</v>
      </c>
      <c r="D23" s="1" t="s">
        <v>26</v>
      </c>
      <c r="E23" s="43"/>
      <c r="F23" s="1">
        <v>25</v>
      </c>
      <c r="G23" s="43"/>
      <c r="H23" s="1"/>
      <c r="I23" s="43"/>
      <c r="J23" s="1"/>
      <c r="K23" s="43"/>
      <c r="L23" s="1"/>
      <c r="M23" s="123"/>
    </row>
    <row r="24" spans="1:15" ht="15.75">
      <c r="A24" s="119"/>
      <c r="B24" s="43"/>
      <c r="C24" s="7" t="s">
        <v>16</v>
      </c>
      <c r="D24" s="43" t="s">
        <v>11</v>
      </c>
      <c r="E24" s="43">
        <v>2.06</v>
      </c>
      <c r="F24" s="43">
        <f>F23*E24</f>
        <v>51.5</v>
      </c>
      <c r="G24" s="43"/>
      <c r="H24" s="1"/>
      <c r="I24" s="43"/>
      <c r="J24" s="4">
        <f>F24*I24</f>
        <v>0</v>
      </c>
      <c r="K24" s="43"/>
      <c r="L24" s="43"/>
      <c r="M24" s="120">
        <f>H24+J24+L24</f>
        <v>0</v>
      </c>
    </row>
    <row r="25" spans="1:15" ht="15.75">
      <c r="A25" s="119"/>
      <c r="B25" s="43"/>
      <c r="C25" s="3" t="s">
        <v>50</v>
      </c>
      <c r="D25" s="43"/>
      <c r="E25" s="43"/>
      <c r="F25" s="43"/>
      <c r="G25" s="43"/>
      <c r="H25" s="1"/>
      <c r="I25" s="43"/>
      <c r="J25" s="1"/>
      <c r="K25" s="43"/>
      <c r="L25" s="1"/>
      <c r="M25" s="121">
        <f>M24*1</f>
        <v>0</v>
      </c>
    </row>
    <row r="26" spans="1:15" ht="63">
      <c r="A26" s="122">
        <v>4</v>
      </c>
      <c r="B26" s="14" t="s">
        <v>36</v>
      </c>
      <c r="C26" s="1" t="s">
        <v>121</v>
      </c>
      <c r="D26" s="1" t="s">
        <v>13</v>
      </c>
      <c r="E26" s="43"/>
      <c r="F26" s="6">
        <f>F23*1.95</f>
        <v>48.75</v>
      </c>
      <c r="G26" s="43"/>
      <c r="H26" s="1"/>
      <c r="I26" s="43"/>
      <c r="J26" s="1"/>
      <c r="K26" s="43"/>
      <c r="L26" s="1"/>
      <c r="M26" s="121"/>
    </row>
    <row r="27" spans="1:15" ht="15.75">
      <c r="A27" s="119"/>
      <c r="B27" s="43"/>
      <c r="C27" s="7" t="s">
        <v>16</v>
      </c>
      <c r="D27" s="43" t="s">
        <v>11</v>
      </c>
      <c r="E27" s="4">
        <f>(0.18+0.22)/0.438*0.7+(0.18+0.22)*0.3*3.2</f>
        <v>1.0232694063926941</v>
      </c>
      <c r="F27" s="5">
        <f>F26*E27</f>
        <v>49.884383561643837</v>
      </c>
      <c r="G27" s="43"/>
      <c r="H27" s="1"/>
      <c r="I27" s="43"/>
      <c r="J27" s="4">
        <f>F27*I27</f>
        <v>0</v>
      </c>
      <c r="K27" s="43"/>
      <c r="L27" s="43"/>
      <c r="M27" s="120">
        <f>H27+J27+L27</f>
        <v>0</v>
      </c>
    </row>
    <row r="28" spans="1:15" ht="15.75">
      <c r="A28" s="119"/>
      <c r="B28" s="43"/>
      <c r="C28" s="3" t="s">
        <v>37</v>
      </c>
      <c r="D28" s="43"/>
      <c r="E28" s="43"/>
      <c r="F28" s="43"/>
      <c r="G28" s="43"/>
      <c r="H28" s="1"/>
      <c r="I28" s="43"/>
      <c r="J28" s="1"/>
      <c r="K28" s="43"/>
      <c r="L28" s="43"/>
      <c r="M28" s="121">
        <f>M27*1</f>
        <v>0</v>
      </c>
    </row>
    <row r="29" spans="1:15" ht="48" customHeight="1" thickBot="1">
      <c r="A29" s="124">
        <v>5</v>
      </c>
      <c r="B29" s="12" t="s">
        <v>28</v>
      </c>
      <c r="C29" s="12" t="s">
        <v>38</v>
      </c>
      <c r="D29" s="12" t="s">
        <v>13</v>
      </c>
      <c r="E29" s="44"/>
      <c r="F29" s="12">
        <f>F23*1.95</f>
        <v>48.75</v>
      </c>
      <c r="G29" s="44"/>
      <c r="H29" s="98"/>
      <c r="I29" s="44"/>
      <c r="J29" s="13"/>
      <c r="K29" s="44"/>
      <c r="L29" s="99">
        <f>K29*F29</f>
        <v>0</v>
      </c>
      <c r="M29" s="116">
        <f>K29*F29</f>
        <v>0</v>
      </c>
    </row>
    <row r="30" spans="1:15" ht="16.5" thickBot="1">
      <c r="A30" s="90"/>
      <c r="B30" s="91"/>
      <c r="C30" s="92" t="s">
        <v>33</v>
      </c>
      <c r="D30" s="91"/>
      <c r="E30" s="91"/>
      <c r="F30" s="91"/>
      <c r="G30" s="91"/>
      <c r="H30" s="93"/>
      <c r="I30" s="91"/>
      <c r="J30" s="93">
        <f>SUM(J18:J29)</f>
        <v>0</v>
      </c>
      <c r="K30" s="91"/>
      <c r="L30" s="93">
        <f>SUM(L18:L29)</f>
        <v>0</v>
      </c>
      <c r="M30" s="94">
        <f>M21+M22+M25+M28+M29</f>
        <v>0</v>
      </c>
      <c r="O30" s="20"/>
    </row>
    <row r="31" spans="1:15" ht="17.25" thickBot="1">
      <c r="A31" s="207" t="s">
        <v>29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9"/>
    </row>
    <row r="32" spans="1:15" ht="47.25">
      <c r="A32" s="117">
        <v>1</v>
      </c>
      <c r="B32" s="100" t="s">
        <v>52</v>
      </c>
      <c r="C32" s="85" t="s">
        <v>53</v>
      </c>
      <c r="D32" s="85" t="s">
        <v>26</v>
      </c>
      <c r="E32" s="35"/>
      <c r="F32" s="85">
        <v>366.4</v>
      </c>
      <c r="G32" s="35"/>
      <c r="H32" s="85"/>
      <c r="I32" s="35"/>
      <c r="J32" s="96"/>
      <c r="K32" s="35"/>
      <c r="L32" s="85"/>
      <c r="M32" s="118"/>
    </row>
    <row r="33" spans="1:13" ht="15.75">
      <c r="A33" s="119"/>
      <c r="B33" s="43"/>
      <c r="C33" s="7" t="s">
        <v>16</v>
      </c>
      <c r="D33" s="43" t="s">
        <v>11</v>
      </c>
      <c r="E33" s="43">
        <v>0.15</v>
      </c>
      <c r="F33" s="43">
        <f>F32*E33</f>
        <v>54.959999999999994</v>
      </c>
      <c r="G33" s="43"/>
      <c r="H33" s="1"/>
      <c r="I33" s="43"/>
      <c r="J33" s="4">
        <f>F33*I33</f>
        <v>0</v>
      </c>
      <c r="K33" s="43"/>
      <c r="L33" s="43"/>
      <c r="M33" s="120">
        <f>H33+J33+L33</f>
        <v>0</v>
      </c>
    </row>
    <row r="34" spans="1:13" ht="15.75">
      <c r="A34" s="119"/>
      <c r="B34" s="43" t="s">
        <v>54</v>
      </c>
      <c r="C34" s="10" t="s">
        <v>30</v>
      </c>
      <c r="D34" s="43" t="s">
        <v>12</v>
      </c>
      <c r="E34" s="43">
        <v>2.1600000000000001E-2</v>
      </c>
      <c r="F34" s="43">
        <f>E34*F32</f>
        <v>7.9142399999999995</v>
      </c>
      <c r="G34" s="43"/>
      <c r="H34" s="1"/>
      <c r="I34" s="43"/>
      <c r="J34" s="9"/>
      <c r="K34" s="43"/>
      <c r="L34" s="4">
        <f>K34*F34</f>
        <v>0</v>
      </c>
      <c r="M34" s="120">
        <f>H34+J34+L34</f>
        <v>0</v>
      </c>
    </row>
    <row r="35" spans="1:13" ht="15.75">
      <c r="A35" s="119"/>
      <c r="B35" s="43" t="s">
        <v>55</v>
      </c>
      <c r="C35" s="10" t="s">
        <v>31</v>
      </c>
      <c r="D35" s="43" t="s">
        <v>12</v>
      </c>
      <c r="E35" s="43">
        <v>2.7300000000000001E-2</v>
      </c>
      <c r="F35" s="43">
        <f>F32*E35</f>
        <v>10.00272</v>
      </c>
      <c r="G35" s="43"/>
      <c r="H35" s="1"/>
      <c r="I35" s="43"/>
      <c r="J35" s="9"/>
      <c r="K35" s="43"/>
      <c r="L35" s="4">
        <f>F35*K35</f>
        <v>0</v>
      </c>
      <c r="M35" s="120">
        <f>K35*F35</f>
        <v>0</v>
      </c>
    </row>
    <row r="36" spans="1:13" ht="15.75">
      <c r="A36" s="119"/>
      <c r="B36" s="43" t="s">
        <v>57</v>
      </c>
      <c r="C36" s="10" t="s">
        <v>56</v>
      </c>
      <c r="D36" s="43" t="s">
        <v>12</v>
      </c>
      <c r="E36" s="43">
        <v>9.7000000000000003E-3</v>
      </c>
      <c r="F36" s="43">
        <f>E36*F32</f>
        <v>3.5540799999999999</v>
      </c>
      <c r="G36" s="43"/>
      <c r="H36" s="1"/>
      <c r="I36" s="43"/>
      <c r="J36" s="9"/>
      <c r="K36" s="43"/>
      <c r="L36" s="4">
        <f>K36*F36</f>
        <v>0</v>
      </c>
      <c r="M36" s="120">
        <f>K36*F36</f>
        <v>0</v>
      </c>
    </row>
    <row r="37" spans="1:13" ht="18">
      <c r="A37" s="119"/>
      <c r="B37" s="43" t="s">
        <v>59</v>
      </c>
      <c r="C37" s="7" t="s">
        <v>61</v>
      </c>
      <c r="D37" s="43" t="s">
        <v>19</v>
      </c>
      <c r="E37" s="43">
        <v>1.22</v>
      </c>
      <c r="F37" s="43">
        <f>E37*F32</f>
        <v>447.00799999999998</v>
      </c>
      <c r="G37" s="43"/>
      <c r="H37" s="4">
        <f>G37*F37</f>
        <v>0</v>
      </c>
      <c r="I37" s="43"/>
      <c r="J37" s="9"/>
      <c r="K37" s="43"/>
      <c r="L37" s="9"/>
      <c r="M37" s="120">
        <f>G37*F37</f>
        <v>0</v>
      </c>
    </row>
    <row r="38" spans="1:13" ht="15.75">
      <c r="A38" s="119"/>
      <c r="B38" s="43"/>
      <c r="C38" s="3" t="s">
        <v>58</v>
      </c>
      <c r="D38" s="43"/>
      <c r="E38" s="43"/>
      <c r="F38" s="43"/>
      <c r="G38" s="43"/>
      <c r="H38" s="6"/>
      <c r="I38" s="43"/>
      <c r="J38" s="6"/>
      <c r="K38" s="43"/>
      <c r="L38" s="6"/>
      <c r="M38" s="121">
        <f>SUM(M33:M37)</f>
        <v>0</v>
      </c>
    </row>
    <row r="39" spans="1:13" ht="47.25">
      <c r="A39" s="122">
        <v>2</v>
      </c>
      <c r="B39" s="2" t="s">
        <v>77</v>
      </c>
      <c r="C39" s="1" t="s">
        <v>78</v>
      </c>
      <c r="D39" s="1" t="s">
        <v>40</v>
      </c>
      <c r="E39" s="43"/>
      <c r="F39" s="1">
        <v>3003</v>
      </c>
      <c r="G39" s="43"/>
      <c r="H39" s="1"/>
      <c r="I39" s="43"/>
      <c r="J39" s="8"/>
      <c r="K39" s="43"/>
      <c r="L39" s="1"/>
      <c r="M39" s="121"/>
    </row>
    <row r="40" spans="1:13" ht="15.75">
      <c r="A40" s="122"/>
      <c r="B40" s="43"/>
      <c r="C40" s="7" t="s">
        <v>16</v>
      </c>
      <c r="D40" s="43" t="s">
        <v>11</v>
      </c>
      <c r="E40" s="43">
        <v>3.3000000000000002E-2</v>
      </c>
      <c r="F40" s="43">
        <f>F39*E40</f>
        <v>99.099000000000004</v>
      </c>
      <c r="G40" s="43"/>
      <c r="H40" s="1"/>
      <c r="I40" s="43"/>
      <c r="J40" s="4">
        <f>F40*I40</f>
        <v>0</v>
      </c>
      <c r="K40" s="43"/>
      <c r="L40" s="43"/>
      <c r="M40" s="120">
        <f>H40+J40+L40</f>
        <v>0</v>
      </c>
    </row>
    <row r="41" spans="1:13" ht="15.75">
      <c r="A41" s="122"/>
      <c r="B41" s="43" t="s">
        <v>54</v>
      </c>
      <c r="C41" s="10" t="s">
        <v>30</v>
      </c>
      <c r="D41" s="43" t="s">
        <v>12</v>
      </c>
      <c r="E41" s="43">
        <v>4.2000000000000002E-4</v>
      </c>
      <c r="F41" s="5">
        <f>E41*F39</f>
        <v>1.26126</v>
      </c>
      <c r="G41" s="43"/>
      <c r="H41" s="1"/>
      <c r="I41" s="43"/>
      <c r="J41" s="9"/>
      <c r="K41" s="43"/>
      <c r="L41" s="4">
        <f>K41*F41</f>
        <v>0</v>
      </c>
      <c r="M41" s="120">
        <f>H41+J41+L41</f>
        <v>0</v>
      </c>
    </row>
    <row r="42" spans="1:13" ht="15.75">
      <c r="A42" s="122"/>
      <c r="B42" s="43" t="s">
        <v>79</v>
      </c>
      <c r="C42" s="10" t="s">
        <v>80</v>
      </c>
      <c r="D42" s="43" t="s">
        <v>12</v>
      </c>
      <c r="E42" s="43">
        <v>2.5200000000000001E-3</v>
      </c>
      <c r="F42" s="5">
        <f>F39*E42</f>
        <v>7.5675600000000003</v>
      </c>
      <c r="G42" s="43"/>
      <c r="H42" s="1"/>
      <c r="I42" s="43"/>
      <c r="J42" s="9"/>
      <c r="K42" s="43"/>
      <c r="L42" s="4">
        <f>F42*K42</f>
        <v>0</v>
      </c>
      <c r="M42" s="120">
        <f>K42*F42</f>
        <v>0</v>
      </c>
    </row>
    <row r="43" spans="1:13" ht="15.75">
      <c r="A43" s="122"/>
      <c r="B43" s="43" t="s">
        <v>81</v>
      </c>
      <c r="C43" s="10" t="s">
        <v>82</v>
      </c>
      <c r="D43" s="43" t="s">
        <v>12</v>
      </c>
      <c r="E43" s="43">
        <v>1.12E-2</v>
      </c>
      <c r="F43" s="5">
        <f>E43*F39</f>
        <v>33.633600000000001</v>
      </c>
      <c r="G43" s="43"/>
      <c r="H43" s="1"/>
      <c r="I43" s="43"/>
      <c r="J43" s="9"/>
      <c r="K43" s="43"/>
      <c r="L43" s="4">
        <f>K43*F43</f>
        <v>0</v>
      </c>
      <c r="M43" s="120">
        <f>K43*F43</f>
        <v>0</v>
      </c>
    </row>
    <row r="44" spans="1:13" ht="15.75">
      <c r="A44" s="122"/>
      <c r="B44" s="43" t="s">
        <v>83</v>
      </c>
      <c r="C44" s="10" t="s">
        <v>84</v>
      </c>
      <c r="D44" s="43" t="s">
        <v>12</v>
      </c>
      <c r="E44" s="43">
        <v>2.4799999999999999E-2</v>
      </c>
      <c r="F44" s="4">
        <f>E44*F39</f>
        <v>74.474400000000003</v>
      </c>
      <c r="G44" s="43"/>
      <c r="H44" s="1"/>
      <c r="I44" s="43"/>
      <c r="J44" s="9"/>
      <c r="K44" s="43"/>
      <c r="L44" s="4">
        <f>K44*F44</f>
        <v>0</v>
      </c>
      <c r="M44" s="120">
        <f>K44*F44</f>
        <v>0</v>
      </c>
    </row>
    <row r="45" spans="1:13" ht="15.75">
      <c r="A45" s="122"/>
      <c r="B45" s="43" t="s">
        <v>57</v>
      </c>
      <c r="C45" s="10" t="s">
        <v>56</v>
      </c>
      <c r="D45" s="43" t="s">
        <v>12</v>
      </c>
      <c r="E45" s="43">
        <v>4.1399999999999996E-3</v>
      </c>
      <c r="F45" s="5">
        <f>E45*F39</f>
        <v>12.432419999999999</v>
      </c>
      <c r="G45" s="43"/>
      <c r="H45" s="1"/>
      <c r="I45" s="43"/>
      <c r="J45" s="9"/>
      <c r="K45" s="43"/>
      <c r="L45" s="4">
        <f>K45*F45</f>
        <v>0</v>
      </c>
      <c r="M45" s="120">
        <f>K45*F45</f>
        <v>0</v>
      </c>
    </row>
    <row r="46" spans="1:13" ht="15.75">
      <c r="A46" s="122"/>
      <c r="B46" s="43" t="s">
        <v>85</v>
      </c>
      <c r="C46" s="10" t="s">
        <v>86</v>
      </c>
      <c r="D46" s="43" t="s">
        <v>12</v>
      </c>
      <c r="E46" s="43">
        <v>5.2999999999999998E-4</v>
      </c>
      <c r="F46" s="5">
        <f>E46*F39</f>
        <v>1.5915899999999998</v>
      </c>
      <c r="G46" s="43"/>
      <c r="H46" s="1"/>
      <c r="I46" s="43"/>
      <c r="J46" s="9"/>
      <c r="K46" s="43"/>
      <c r="L46" s="4">
        <f>K46*F46</f>
        <v>0</v>
      </c>
      <c r="M46" s="120">
        <f>K46*F46</f>
        <v>0</v>
      </c>
    </row>
    <row r="47" spans="1:13" ht="18">
      <c r="A47" s="122"/>
      <c r="B47" s="43" t="s">
        <v>87</v>
      </c>
      <c r="C47" s="10" t="s">
        <v>88</v>
      </c>
      <c r="D47" s="43" t="s">
        <v>19</v>
      </c>
      <c r="E47" s="43">
        <f>0.189-0.0126*3</f>
        <v>0.1512</v>
      </c>
      <c r="F47" s="5">
        <f>E47*F39</f>
        <v>454.05360000000002</v>
      </c>
      <c r="G47" s="43"/>
      <c r="H47" s="4">
        <f>G47*F47</f>
        <v>0</v>
      </c>
      <c r="I47" s="43"/>
      <c r="J47" s="9"/>
      <c r="K47" s="43"/>
      <c r="L47" s="4"/>
      <c r="M47" s="120">
        <f>G47*F47</f>
        <v>0</v>
      </c>
    </row>
    <row r="48" spans="1:13" ht="18">
      <c r="A48" s="122"/>
      <c r="B48" s="125"/>
      <c r="C48" s="7" t="s">
        <v>45</v>
      </c>
      <c r="D48" s="43" t="s">
        <v>19</v>
      </c>
      <c r="E48" s="43">
        <v>0.03</v>
      </c>
      <c r="F48" s="5">
        <f>E48*F39</f>
        <v>90.09</v>
      </c>
      <c r="G48" s="43"/>
      <c r="H48" s="4">
        <f>G48*F48</f>
        <v>0</v>
      </c>
      <c r="I48" s="43"/>
      <c r="J48" s="9"/>
      <c r="K48" s="43"/>
      <c r="L48" s="9"/>
      <c r="M48" s="120">
        <f>G48*F48</f>
        <v>0</v>
      </c>
    </row>
    <row r="49" spans="1:13" ht="15.75">
      <c r="A49" s="122"/>
      <c r="B49" s="1"/>
      <c r="C49" s="3" t="s">
        <v>58</v>
      </c>
      <c r="D49" s="43"/>
      <c r="E49" s="43"/>
      <c r="F49" s="43"/>
      <c r="G49" s="43"/>
      <c r="H49" s="6"/>
      <c r="I49" s="43"/>
      <c r="J49" s="6"/>
      <c r="K49" s="43"/>
      <c r="L49" s="6"/>
      <c r="M49" s="121">
        <f>SUM(M40:M48)</f>
        <v>0</v>
      </c>
    </row>
    <row r="50" spans="1:13" ht="47.25">
      <c r="A50" s="122">
        <v>3</v>
      </c>
      <c r="B50" s="1" t="s">
        <v>62</v>
      </c>
      <c r="C50" s="2" t="s">
        <v>64</v>
      </c>
      <c r="D50" s="1" t="s">
        <v>40</v>
      </c>
      <c r="E50" s="43"/>
      <c r="F50" s="1">
        <v>3003</v>
      </c>
      <c r="G50" s="43"/>
      <c r="H50" s="6"/>
      <c r="I50" s="43"/>
      <c r="J50" s="6"/>
      <c r="K50" s="43"/>
      <c r="L50" s="6"/>
      <c r="M50" s="121"/>
    </row>
    <row r="51" spans="1:13" ht="15.75">
      <c r="A51" s="122"/>
      <c r="B51" s="1"/>
      <c r="C51" s="7" t="s">
        <v>16</v>
      </c>
      <c r="D51" s="43" t="s">
        <v>11</v>
      </c>
      <c r="E51" s="43">
        <v>1.17E-2</v>
      </c>
      <c r="F51" s="43">
        <f>ROUND(F50*E51,2)</f>
        <v>35.14</v>
      </c>
      <c r="G51" s="43"/>
      <c r="H51" s="1"/>
      <c r="I51" s="43"/>
      <c r="J51" s="4">
        <f>F51*I51</f>
        <v>0</v>
      </c>
      <c r="K51" s="43"/>
      <c r="L51" s="43"/>
      <c r="M51" s="120">
        <f>H51+J51+L51</f>
        <v>0</v>
      </c>
    </row>
    <row r="52" spans="1:13" ht="47.25">
      <c r="A52" s="122"/>
      <c r="B52" s="43" t="s">
        <v>65</v>
      </c>
      <c r="C52" s="3" t="s">
        <v>89</v>
      </c>
      <c r="D52" s="43" t="s">
        <v>13</v>
      </c>
      <c r="E52" s="43"/>
      <c r="F52" s="4">
        <f>(34660*0.08)/1000</f>
        <v>2.7728000000000002</v>
      </c>
      <c r="G52" s="9"/>
      <c r="H52" s="4">
        <f>G52*F52</f>
        <v>0</v>
      </c>
      <c r="I52" s="43"/>
      <c r="J52" s="6"/>
      <c r="K52" s="43"/>
      <c r="L52" s="6"/>
      <c r="M52" s="120">
        <f>G52*F52</f>
        <v>0</v>
      </c>
    </row>
    <row r="53" spans="1:13" ht="15.75">
      <c r="A53" s="122"/>
      <c r="B53" s="1"/>
      <c r="C53" s="3" t="s">
        <v>63</v>
      </c>
      <c r="D53" s="43"/>
      <c r="E53" s="43"/>
      <c r="F53" s="43"/>
      <c r="G53" s="43"/>
      <c r="H53" s="6"/>
      <c r="I53" s="43"/>
      <c r="J53" s="6"/>
      <c r="K53" s="43"/>
      <c r="L53" s="6"/>
      <c r="M53" s="121">
        <f>SUM(M51:M52)</f>
        <v>0</v>
      </c>
    </row>
    <row r="54" spans="1:13" ht="42" customHeight="1">
      <c r="A54" s="122">
        <v>4</v>
      </c>
      <c r="B54" s="1" t="s">
        <v>69</v>
      </c>
      <c r="C54" s="2" t="s">
        <v>68</v>
      </c>
      <c r="D54" s="1" t="s">
        <v>13</v>
      </c>
      <c r="E54" s="1"/>
      <c r="F54" s="1">
        <v>0.7</v>
      </c>
      <c r="G54" s="43"/>
      <c r="H54" s="9">
        <f>F54*G54</f>
        <v>0</v>
      </c>
      <c r="I54" s="43"/>
      <c r="J54" s="6"/>
      <c r="K54" s="43"/>
      <c r="L54" s="6"/>
      <c r="M54" s="121">
        <f>G54*F54</f>
        <v>0</v>
      </c>
    </row>
    <row r="55" spans="1:13" ht="48">
      <c r="A55" s="122">
        <v>5</v>
      </c>
      <c r="B55" s="1" t="s">
        <v>66</v>
      </c>
      <c r="C55" s="21" t="s">
        <v>153</v>
      </c>
      <c r="D55" s="1" t="s">
        <v>40</v>
      </c>
      <c r="E55" s="43"/>
      <c r="F55" s="1">
        <v>3003</v>
      </c>
      <c r="G55" s="43"/>
      <c r="H55" s="6"/>
      <c r="I55" s="43"/>
      <c r="J55" s="6"/>
      <c r="K55" s="43"/>
      <c r="L55" s="6"/>
      <c r="M55" s="121"/>
    </row>
    <row r="56" spans="1:13" ht="15.75">
      <c r="A56" s="122"/>
      <c r="B56" s="1"/>
      <c r="C56" s="7" t="s">
        <v>16</v>
      </c>
      <c r="D56" s="43" t="s">
        <v>11</v>
      </c>
      <c r="E56" s="43">
        <f>0.405-0.00464*8</f>
        <v>0.36788000000000004</v>
      </c>
      <c r="F56" s="43">
        <f>F55*E56</f>
        <v>1104.7436400000001</v>
      </c>
      <c r="G56" s="43"/>
      <c r="H56" s="1"/>
      <c r="I56" s="43"/>
      <c r="J56" s="4">
        <f>F56*I56</f>
        <v>0</v>
      </c>
      <c r="K56" s="43"/>
      <c r="L56" s="43"/>
      <c r="M56" s="120">
        <f>H56+J56+L56</f>
        <v>0</v>
      </c>
    </row>
    <row r="57" spans="1:13" ht="15.75">
      <c r="A57" s="122"/>
      <c r="B57" s="43" t="s">
        <v>57</v>
      </c>
      <c r="C57" s="7" t="s">
        <v>56</v>
      </c>
      <c r="D57" s="43" t="s">
        <v>12</v>
      </c>
      <c r="E57" s="43">
        <v>2.2599999999999999E-2</v>
      </c>
      <c r="F57" s="34">
        <f>E57*F52</f>
        <v>6.2665280000000004E-2</v>
      </c>
      <c r="G57" s="43"/>
      <c r="H57" s="1"/>
      <c r="I57" s="43"/>
      <c r="J57" s="9"/>
      <c r="K57" s="43"/>
      <c r="L57" s="4">
        <f>K57*F57</f>
        <v>0</v>
      </c>
      <c r="M57" s="120">
        <f>K57*F57</f>
        <v>0</v>
      </c>
    </row>
    <row r="58" spans="1:13" ht="15.75">
      <c r="A58" s="122"/>
      <c r="B58" s="1"/>
      <c r="C58" s="3" t="s">
        <v>17</v>
      </c>
      <c r="D58" s="43" t="s">
        <v>14</v>
      </c>
      <c r="E58" s="5">
        <f>0.0135-(0.0001*8)</f>
        <v>1.2699999999999999E-2</v>
      </c>
      <c r="F58" s="5">
        <f>E58*F55</f>
        <v>38.138100000000001</v>
      </c>
      <c r="G58" s="43"/>
      <c r="H58" s="6"/>
      <c r="I58" s="43"/>
      <c r="J58" s="6"/>
      <c r="K58" s="43"/>
      <c r="L58" s="4">
        <f>K58*F58</f>
        <v>0</v>
      </c>
      <c r="M58" s="120">
        <f>K58*F58</f>
        <v>0</v>
      </c>
    </row>
    <row r="59" spans="1:13" ht="31.5">
      <c r="A59" s="122"/>
      <c r="B59" s="43" t="s">
        <v>27</v>
      </c>
      <c r="C59" s="10" t="s">
        <v>41</v>
      </c>
      <c r="D59" s="43" t="s">
        <v>19</v>
      </c>
      <c r="E59" s="43">
        <f>0.204-0.0102*8</f>
        <v>0.12239999999999998</v>
      </c>
      <c r="F59" s="43">
        <f>E59*F55</f>
        <v>367.56719999999996</v>
      </c>
      <c r="G59" s="43"/>
      <c r="H59" s="43">
        <f>G59*F59</f>
        <v>0</v>
      </c>
      <c r="I59" s="43"/>
      <c r="J59" s="9"/>
      <c r="K59" s="43"/>
      <c r="L59" s="4"/>
      <c r="M59" s="120">
        <f>G59*F59</f>
        <v>0</v>
      </c>
    </row>
    <row r="60" spans="1:13" ht="18">
      <c r="A60" s="122"/>
      <c r="B60" s="43" t="s">
        <v>60</v>
      </c>
      <c r="C60" s="7" t="s">
        <v>42</v>
      </c>
      <c r="D60" s="43" t="s">
        <v>19</v>
      </c>
      <c r="E60" s="43">
        <v>0.04</v>
      </c>
      <c r="F60" s="15">
        <f>E60*F55</f>
        <v>120.12</v>
      </c>
      <c r="G60" s="43"/>
      <c r="H60" s="4">
        <f>F60*G60</f>
        <v>0</v>
      </c>
      <c r="I60" s="43"/>
      <c r="J60" s="43"/>
      <c r="K60" s="43"/>
      <c r="L60" s="43"/>
      <c r="M60" s="120">
        <f>G60*F60</f>
        <v>0</v>
      </c>
    </row>
    <row r="61" spans="1:13" ht="18">
      <c r="A61" s="122"/>
      <c r="B61" s="43" t="s">
        <v>70</v>
      </c>
      <c r="C61" s="7" t="s">
        <v>44</v>
      </c>
      <c r="D61" s="43" t="s">
        <v>43</v>
      </c>
      <c r="E61" s="5">
        <f>0.0117-0.00059*8</f>
        <v>6.9800000000000001E-3</v>
      </c>
      <c r="F61" s="43">
        <f>E61*F55</f>
        <v>20.960940000000001</v>
      </c>
      <c r="G61" s="43"/>
      <c r="H61" s="4">
        <f>F61*G61</f>
        <v>0</v>
      </c>
      <c r="I61" s="1"/>
      <c r="J61" s="1"/>
      <c r="K61" s="1"/>
      <c r="L61" s="1"/>
      <c r="M61" s="120">
        <f>G61*F61</f>
        <v>0</v>
      </c>
    </row>
    <row r="62" spans="1:13" ht="18">
      <c r="A62" s="122"/>
      <c r="B62" s="2"/>
      <c r="C62" s="7" t="s">
        <v>45</v>
      </c>
      <c r="D62" s="43" t="s">
        <v>19</v>
      </c>
      <c r="E62" s="43">
        <v>0.17799999999999999</v>
      </c>
      <c r="F62" s="43">
        <f>E62*F55</f>
        <v>534.53399999999999</v>
      </c>
      <c r="G62" s="43"/>
      <c r="H62" s="43">
        <f>G62*F62</f>
        <v>0</v>
      </c>
      <c r="I62" s="43"/>
      <c r="J62" s="43"/>
      <c r="K62" s="43"/>
      <c r="L62" s="43"/>
      <c r="M62" s="126">
        <f>G62*F62</f>
        <v>0</v>
      </c>
    </row>
    <row r="63" spans="1:13" ht="15.75">
      <c r="A63" s="122"/>
      <c r="B63" s="1"/>
      <c r="C63" s="7" t="s">
        <v>46</v>
      </c>
      <c r="D63" s="43" t="s">
        <v>14</v>
      </c>
      <c r="E63" s="34">
        <f>0.0064-0.00019*8</f>
        <v>4.8800000000000007E-3</v>
      </c>
      <c r="F63" s="43">
        <f>E63*F55</f>
        <v>14.654640000000002</v>
      </c>
      <c r="G63" s="43"/>
      <c r="H63" s="4">
        <f>G63*F63</f>
        <v>0</v>
      </c>
      <c r="I63" s="43"/>
      <c r="J63" s="9"/>
      <c r="K63" s="43"/>
      <c r="L63" s="4"/>
      <c r="M63" s="120">
        <f>G63*F63</f>
        <v>0</v>
      </c>
    </row>
    <row r="64" spans="1:13" ht="15.75">
      <c r="A64" s="122"/>
      <c r="B64" s="1"/>
      <c r="C64" s="3" t="s">
        <v>67</v>
      </c>
      <c r="D64" s="43"/>
      <c r="E64" s="1"/>
      <c r="F64" s="43"/>
      <c r="G64" s="43"/>
      <c r="H64" s="43"/>
      <c r="I64" s="1"/>
      <c r="J64" s="1"/>
      <c r="K64" s="1"/>
      <c r="L64" s="1"/>
      <c r="M64" s="121">
        <f>SUM(M56:M63)</f>
        <v>0</v>
      </c>
    </row>
    <row r="65" spans="1:15" ht="31.5">
      <c r="A65" s="122">
        <v>6</v>
      </c>
      <c r="B65" s="1" t="s">
        <v>73</v>
      </c>
      <c r="C65" s="2" t="s">
        <v>71</v>
      </c>
      <c r="D65" s="1" t="s">
        <v>72</v>
      </c>
      <c r="E65" s="1"/>
      <c r="F65" s="1">
        <v>159.25</v>
      </c>
      <c r="G65" s="43"/>
      <c r="H65" s="43"/>
      <c r="I65" s="1"/>
      <c r="J65" s="1"/>
      <c r="K65" s="1"/>
      <c r="L65" s="1"/>
      <c r="M65" s="121"/>
    </row>
    <row r="66" spans="1:15" ht="15.75">
      <c r="A66" s="122"/>
      <c r="B66" s="1"/>
      <c r="C66" s="7" t="s">
        <v>16</v>
      </c>
      <c r="D66" s="43" t="s">
        <v>11</v>
      </c>
      <c r="E66" s="43">
        <v>0.10299999999999999</v>
      </c>
      <c r="F66" s="43">
        <f>F65*E66</f>
        <v>16.402749999999997</v>
      </c>
      <c r="G66" s="43"/>
      <c r="H66" s="1"/>
      <c r="I66" s="43"/>
      <c r="J66" s="4">
        <f>F66*I66</f>
        <v>0</v>
      </c>
      <c r="K66" s="43"/>
      <c r="L66" s="43"/>
      <c r="M66" s="120">
        <f>H66+J66+L66</f>
        <v>0</v>
      </c>
    </row>
    <row r="67" spans="1:15" ht="15.75">
      <c r="A67" s="122"/>
      <c r="B67" s="43" t="s">
        <v>75</v>
      </c>
      <c r="C67" s="7" t="s">
        <v>74</v>
      </c>
      <c r="D67" s="43" t="s">
        <v>12</v>
      </c>
      <c r="E67" s="43">
        <v>2.2599999999999999E-2</v>
      </c>
      <c r="F67" s="34">
        <f>E67*F62</f>
        <v>12.080468399999999</v>
      </c>
      <c r="G67" s="43"/>
      <c r="H67" s="1"/>
      <c r="I67" s="43"/>
      <c r="J67" s="9"/>
      <c r="K67" s="43"/>
      <c r="L67" s="4">
        <f>K67*F67</f>
        <v>0</v>
      </c>
      <c r="M67" s="120">
        <f>K67*F67</f>
        <v>0</v>
      </c>
    </row>
    <row r="68" spans="1:15" ht="16.5" thickBot="1">
      <c r="A68" s="124"/>
      <c r="B68" s="44"/>
      <c r="C68" s="86" t="s">
        <v>76</v>
      </c>
      <c r="D68" s="44"/>
      <c r="E68" s="44"/>
      <c r="F68" s="101"/>
      <c r="G68" s="44"/>
      <c r="H68" s="12"/>
      <c r="I68" s="44"/>
      <c r="J68" s="102"/>
      <c r="K68" s="44"/>
      <c r="L68" s="99"/>
      <c r="M68" s="116">
        <f>SUM(M66:M67)</f>
        <v>0</v>
      </c>
    </row>
    <row r="69" spans="1:15" ht="16.5" thickBot="1">
      <c r="A69" s="90"/>
      <c r="B69" s="91"/>
      <c r="C69" s="92" t="s">
        <v>34</v>
      </c>
      <c r="D69" s="91"/>
      <c r="E69" s="91"/>
      <c r="F69" s="91"/>
      <c r="G69" s="91"/>
      <c r="H69" s="93">
        <f>SUM(H33:H68)</f>
        <v>0</v>
      </c>
      <c r="I69" s="91"/>
      <c r="J69" s="93">
        <f>SUM(J33:J68)</f>
        <v>0</v>
      </c>
      <c r="K69" s="91"/>
      <c r="L69" s="93">
        <f>SUM(L33:L68)</f>
        <v>0</v>
      </c>
      <c r="M69" s="94">
        <f>M38+M49+M53+M54+M64+M68</f>
        <v>0</v>
      </c>
      <c r="O69" s="20"/>
    </row>
    <row r="70" spans="1:15" ht="17.25" thickBot="1">
      <c r="A70" s="207" t="s">
        <v>90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9"/>
      <c r="O70" s="20"/>
    </row>
    <row r="71" spans="1:15" ht="23.25" customHeight="1">
      <c r="A71" s="127"/>
      <c r="B71" s="35"/>
      <c r="C71" s="85" t="s">
        <v>108</v>
      </c>
      <c r="D71" s="35"/>
      <c r="E71" s="35"/>
      <c r="F71" s="35"/>
      <c r="G71" s="35"/>
      <c r="H71" s="97"/>
      <c r="I71" s="35"/>
      <c r="J71" s="97"/>
      <c r="K71" s="35"/>
      <c r="L71" s="97"/>
      <c r="M71" s="118"/>
      <c r="O71" s="20"/>
    </row>
    <row r="72" spans="1:15" ht="63">
      <c r="A72" s="122">
        <v>1</v>
      </c>
      <c r="B72" s="32" t="s">
        <v>48</v>
      </c>
      <c r="C72" s="1" t="s">
        <v>39</v>
      </c>
      <c r="D72" s="1" t="s">
        <v>26</v>
      </c>
      <c r="E72" s="43"/>
      <c r="F72" s="1">
        <v>6</v>
      </c>
      <c r="G72" s="43"/>
      <c r="H72" s="1"/>
      <c r="I72" s="43"/>
      <c r="J72" s="8"/>
      <c r="K72" s="43"/>
      <c r="L72" s="1"/>
      <c r="M72" s="121"/>
      <c r="O72" s="20"/>
    </row>
    <row r="73" spans="1:15" ht="15.75">
      <c r="A73" s="122"/>
      <c r="B73" s="43"/>
      <c r="C73" s="7" t="s">
        <v>16</v>
      </c>
      <c r="D73" s="43" t="s">
        <v>11</v>
      </c>
      <c r="E73" s="43">
        <v>1.32E-2</v>
      </c>
      <c r="F73" s="43">
        <f>F72*E73</f>
        <v>7.9199999999999993E-2</v>
      </c>
      <c r="G73" s="43"/>
      <c r="H73" s="1"/>
      <c r="I73" s="43"/>
      <c r="J73" s="4">
        <f>F73*I73</f>
        <v>0</v>
      </c>
      <c r="K73" s="43"/>
      <c r="L73" s="43"/>
      <c r="M73" s="120">
        <f>H73+J73+L73</f>
        <v>0</v>
      </c>
      <c r="O73" s="20"/>
    </row>
    <row r="74" spans="1:15" ht="18">
      <c r="A74" s="122"/>
      <c r="B74" s="43" t="s">
        <v>51</v>
      </c>
      <c r="C74" s="10" t="s">
        <v>18</v>
      </c>
      <c r="D74" s="43" t="s">
        <v>12</v>
      </c>
      <c r="E74" s="43">
        <v>2.9499999999999998E-2</v>
      </c>
      <c r="F74" s="43">
        <f>E74*F72</f>
        <v>0.17699999999999999</v>
      </c>
      <c r="G74" s="43"/>
      <c r="H74" s="1"/>
      <c r="I74" s="43"/>
      <c r="J74" s="9"/>
      <c r="K74" s="43"/>
      <c r="L74" s="4">
        <f>K74*F74</f>
        <v>0</v>
      </c>
      <c r="M74" s="120">
        <f>H74+J74+L74</f>
        <v>0</v>
      </c>
      <c r="O74" s="20"/>
    </row>
    <row r="75" spans="1:15" ht="15.75">
      <c r="A75" s="122"/>
      <c r="B75" s="43"/>
      <c r="C75" s="7" t="s">
        <v>17</v>
      </c>
      <c r="D75" s="43" t="s">
        <v>14</v>
      </c>
      <c r="E75" s="43">
        <v>2.0999999999999999E-3</v>
      </c>
      <c r="F75" s="43">
        <f>E75*F72</f>
        <v>1.26E-2</v>
      </c>
      <c r="G75" s="43"/>
      <c r="H75" s="1"/>
      <c r="I75" s="43"/>
      <c r="J75" s="9"/>
      <c r="K75" s="43"/>
      <c r="L75" s="4">
        <f>K75*F75</f>
        <v>0</v>
      </c>
      <c r="M75" s="120">
        <f>K75*F75</f>
        <v>0</v>
      </c>
      <c r="O75" s="20"/>
    </row>
    <row r="76" spans="1:15" ht="15.75">
      <c r="A76" s="122"/>
      <c r="B76" s="43"/>
      <c r="C76" s="7" t="s">
        <v>47</v>
      </c>
      <c r="D76" s="43"/>
      <c r="E76" s="43"/>
      <c r="F76" s="43"/>
      <c r="G76" s="43"/>
      <c r="H76" s="1"/>
      <c r="I76" s="43"/>
      <c r="J76" s="8"/>
      <c r="K76" s="43"/>
      <c r="L76" s="8"/>
      <c r="M76" s="121">
        <f>SUM(M73:M75)</f>
        <v>0</v>
      </c>
      <c r="O76" s="20"/>
    </row>
    <row r="77" spans="1:15" ht="47.25">
      <c r="A77" s="122">
        <v>2</v>
      </c>
      <c r="B77" s="1" t="s">
        <v>28</v>
      </c>
      <c r="C77" s="1" t="s">
        <v>117</v>
      </c>
      <c r="D77" s="1" t="s">
        <v>13</v>
      </c>
      <c r="E77" s="43"/>
      <c r="F77" s="8">
        <f>F72*1.95</f>
        <v>11.7</v>
      </c>
      <c r="G77" s="43"/>
      <c r="H77" s="1"/>
      <c r="I77" s="43"/>
      <c r="J77" s="1"/>
      <c r="K77" s="43"/>
      <c r="L77" s="4">
        <f>K77*F77</f>
        <v>0</v>
      </c>
      <c r="M77" s="121">
        <f>K77*F77</f>
        <v>0</v>
      </c>
      <c r="O77" s="20"/>
    </row>
    <row r="78" spans="1:15" ht="48.75" customHeight="1">
      <c r="A78" s="122">
        <v>3</v>
      </c>
      <c r="B78" s="1" t="s">
        <v>49</v>
      </c>
      <c r="C78" s="1" t="s">
        <v>35</v>
      </c>
      <c r="D78" s="1" t="s">
        <v>26</v>
      </c>
      <c r="E78" s="43"/>
      <c r="F78" s="1">
        <v>2</v>
      </c>
      <c r="G78" s="43"/>
      <c r="H78" s="1"/>
      <c r="I78" s="43"/>
      <c r="J78" s="1"/>
      <c r="K78" s="43"/>
      <c r="L78" s="1"/>
      <c r="M78" s="123"/>
      <c r="O78" s="20"/>
    </row>
    <row r="79" spans="1:15" ht="15.75">
      <c r="A79" s="122"/>
      <c r="B79" s="43"/>
      <c r="C79" s="7" t="s">
        <v>16</v>
      </c>
      <c r="D79" s="43" t="s">
        <v>11</v>
      </c>
      <c r="E79" s="43">
        <v>2.06</v>
      </c>
      <c r="F79" s="43">
        <f>F78*E79</f>
        <v>4.12</v>
      </c>
      <c r="G79" s="43"/>
      <c r="H79" s="1"/>
      <c r="I79" s="43"/>
      <c r="J79" s="4">
        <f>F79*I79</f>
        <v>0</v>
      </c>
      <c r="K79" s="43"/>
      <c r="L79" s="43"/>
      <c r="M79" s="120">
        <f>H79+J79+L79</f>
        <v>0</v>
      </c>
      <c r="O79" s="20"/>
    </row>
    <row r="80" spans="1:15" ht="15.75">
      <c r="A80" s="122"/>
      <c r="B80" s="43"/>
      <c r="C80" s="3" t="s">
        <v>50</v>
      </c>
      <c r="D80" s="43"/>
      <c r="E80" s="43"/>
      <c r="F80" s="43"/>
      <c r="G80" s="43"/>
      <c r="H80" s="1"/>
      <c r="I80" s="43"/>
      <c r="J80" s="1"/>
      <c r="K80" s="43"/>
      <c r="L80" s="1"/>
      <c r="M80" s="121">
        <f>M79*1</f>
        <v>0</v>
      </c>
      <c r="O80" s="20"/>
    </row>
    <row r="81" spans="1:15" ht="63">
      <c r="A81" s="122">
        <v>4</v>
      </c>
      <c r="B81" s="14" t="s">
        <v>36</v>
      </c>
      <c r="C81" s="1" t="s">
        <v>122</v>
      </c>
      <c r="D81" s="1" t="s">
        <v>13</v>
      </c>
      <c r="E81" s="43"/>
      <c r="F81" s="33">
        <f>F78*1.95</f>
        <v>3.9</v>
      </c>
      <c r="G81" s="43"/>
      <c r="H81" s="1"/>
      <c r="I81" s="43"/>
      <c r="J81" s="1"/>
      <c r="K81" s="43"/>
      <c r="L81" s="1"/>
      <c r="M81" s="121"/>
      <c r="O81" s="20"/>
    </row>
    <row r="82" spans="1:15" ht="15.75">
      <c r="A82" s="122"/>
      <c r="B82" s="43"/>
      <c r="C82" s="7" t="s">
        <v>16</v>
      </c>
      <c r="D82" s="43" t="s">
        <v>11</v>
      </c>
      <c r="E82" s="4">
        <f>(0.18+0.22)/0.438*0.7+(0.18+0.22)*0.3*3.2</f>
        <v>1.0232694063926941</v>
      </c>
      <c r="F82" s="5">
        <f>F81*E82</f>
        <v>3.9907506849315069</v>
      </c>
      <c r="G82" s="43"/>
      <c r="H82" s="1"/>
      <c r="I82" s="43"/>
      <c r="J82" s="4">
        <f>F82*I82</f>
        <v>0</v>
      </c>
      <c r="K82" s="43"/>
      <c r="L82" s="43"/>
      <c r="M82" s="120">
        <f>H82+J82+L82</f>
        <v>0</v>
      </c>
      <c r="O82" s="20"/>
    </row>
    <row r="83" spans="1:15" ht="15.75">
      <c r="A83" s="122"/>
      <c r="B83" s="43"/>
      <c r="C83" s="3" t="s">
        <v>37</v>
      </c>
      <c r="D83" s="43"/>
      <c r="E83" s="43"/>
      <c r="F83" s="43"/>
      <c r="G83" s="43"/>
      <c r="H83" s="1"/>
      <c r="I83" s="43"/>
      <c r="J83" s="1"/>
      <c r="K83" s="43"/>
      <c r="L83" s="43"/>
      <c r="M83" s="121">
        <f>M82*1</f>
        <v>0</v>
      </c>
      <c r="O83" s="20"/>
    </row>
    <row r="84" spans="1:15" ht="46.5" customHeight="1">
      <c r="A84" s="122">
        <v>5</v>
      </c>
      <c r="B84" s="1" t="s">
        <v>28</v>
      </c>
      <c r="C84" s="1" t="s">
        <v>38</v>
      </c>
      <c r="D84" s="1" t="s">
        <v>13</v>
      </c>
      <c r="E84" s="43"/>
      <c r="F84" s="1">
        <f>F78*1.95</f>
        <v>3.9</v>
      </c>
      <c r="G84" s="43"/>
      <c r="H84" s="11"/>
      <c r="I84" s="43"/>
      <c r="J84" s="6"/>
      <c r="K84" s="43"/>
      <c r="L84" s="4">
        <f>K84*F84</f>
        <v>0</v>
      </c>
      <c r="M84" s="121">
        <f>K84*F84</f>
        <v>0</v>
      </c>
      <c r="O84" s="20"/>
    </row>
    <row r="85" spans="1:15" ht="78.75">
      <c r="A85" s="122">
        <v>1</v>
      </c>
      <c r="B85" s="2" t="s">
        <v>104</v>
      </c>
      <c r="C85" s="1" t="s">
        <v>107</v>
      </c>
      <c r="D85" s="1" t="s">
        <v>26</v>
      </c>
      <c r="E85" s="43"/>
      <c r="F85" s="41">
        <v>3</v>
      </c>
      <c r="G85" s="38"/>
      <c r="H85" s="38"/>
      <c r="I85" s="38"/>
      <c r="J85" s="38"/>
      <c r="K85" s="38"/>
      <c r="L85" s="38"/>
      <c r="M85" s="128"/>
      <c r="O85" s="20"/>
    </row>
    <row r="86" spans="1:15" ht="15.75">
      <c r="A86" s="119"/>
      <c r="B86" s="43"/>
      <c r="C86" s="7" t="s">
        <v>16</v>
      </c>
      <c r="D86" s="43" t="s">
        <v>11</v>
      </c>
      <c r="E86" s="43">
        <v>2.12</v>
      </c>
      <c r="F86" s="38">
        <f>F85*E86</f>
        <v>6.36</v>
      </c>
      <c r="G86" s="38"/>
      <c r="H86" s="38"/>
      <c r="I86" s="39"/>
      <c r="J86" s="38">
        <f>I86*F86</f>
        <v>0</v>
      </c>
      <c r="K86" s="38"/>
      <c r="L86" s="38"/>
      <c r="M86" s="128">
        <f t="shared" ref="M86:M88" si="0">L86+J86+H86</f>
        <v>0</v>
      </c>
      <c r="O86" s="20"/>
    </row>
    <row r="87" spans="1:15" ht="15.75">
      <c r="A87" s="119"/>
      <c r="B87" s="43"/>
      <c r="C87" s="10" t="s">
        <v>17</v>
      </c>
      <c r="D87" s="43" t="s">
        <v>14</v>
      </c>
      <c r="E87" s="43">
        <v>0.10100000000000001</v>
      </c>
      <c r="F87" s="38">
        <f>E87*F85</f>
        <v>0.30300000000000005</v>
      </c>
      <c r="G87" s="38"/>
      <c r="H87" s="38"/>
      <c r="I87" s="38"/>
      <c r="J87" s="38"/>
      <c r="K87" s="40"/>
      <c r="L87" s="38">
        <f>K87*F87</f>
        <v>0</v>
      </c>
      <c r="M87" s="128">
        <f t="shared" si="0"/>
        <v>0</v>
      </c>
      <c r="O87" s="20"/>
    </row>
    <row r="88" spans="1:15" ht="18">
      <c r="A88" s="119"/>
      <c r="B88" s="43" t="s">
        <v>59</v>
      </c>
      <c r="C88" s="7" t="s">
        <v>105</v>
      </c>
      <c r="D88" s="43" t="s">
        <v>19</v>
      </c>
      <c r="E88" s="43">
        <v>1.1000000000000001</v>
      </c>
      <c r="F88" s="38">
        <f>E88*F85</f>
        <v>3.3000000000000003</v>
      </c>
      <c r="G88" s="38"/>
      <c r="H88" s="43">
        <f>G88*F88</f>
        <v>0</v>
      </c>
      <c r="I88" s="43"/>
      <c r="J88" s="43"/>
      <c r="K88" s="43"/>
      <c r="L88" s="43"/>
      <c r="M88" s="126">
        <f t="shared" si="0"/>
        <v>0</v>
      </c>
      <c r="O88" s="20"/>
    </row>
    <row r="89" spans="1:15" ht="15.75">
      <c r="A89" s="119"/>
      <c r="B89" s="37"/>
      <c r="C89" s="7" t="s">
        <v>106</v>
      </c>
      <c r="D89" s="43"/>
      <c r="E89" s="43"/>
      <c r="F89" s="38"/>
      <c r="G89" s="38"/>
      <c r="H89" s="43"/>
      <c r="I89" s="43"/>
      <c r="J89" s="43"/>
      <c r="K89" s="43"/>
      <c r="L89" s="43"/>
      <c r="M89" s="121">
        <f>SUM(M86:M88)</f>
        <v>0</v>
      </c>
      <c r="O89" s="20"/>
    </row>
    <row r="90" spans="1:15" ht="78.75">
      <c r="A90" s="122">
        <v>2</v>
      </c>
      <c r="B90" s="2" t="s">
        <v>91</v>
      </c>
      <c r="C90" s="1" t="s">
        <v>99</v>
      </c>
      <c r="D90" s="1" t="s">
        <v>26</v>
      </c>
      <c r="E90" s="43"/>
      <c r="F90" s="1">
        <v>2.52</v>
      </c>
      <c r="G90" s="43"/>
      <c r="H90" s="1"/>
      <c r="I90" s="43"/>
      <c r="J90" s="6"/>
      <c r="K90" s="4"/>
      <c r="L90" s="6"/>
      <c r="M90" s="121"/>
      <c r="O90" s="20"/>
    </row>
    <row r="91" spans="1:15" ht="15.75">
      <c r="A91" s="122"/>
      <c r="B91" s="43"/>
      <c r="C91" s="7" t="s">
        <v>16</v>
      </c>
      <c r="D91" s="43" t="s">
        <v>11</v>
      </c>
      <c r="E91" s="43">
        <v>2.86</v>
      </c>
      <c r="F91" s="4">
        <f>F90*E91</f>
        <v>7.2071999999999994</v>
      </c>
      <c r="G91" s="43"/>
      <c r="H91" s="1"/>
      <c r="I91" s="15"/>
      <c r="J91" s="4">
        <f>F91*I91</f>
        <v>0</v>
      </c>
      <c r="K91" s="43"/>
      <c r="L91" s="43"/>
      <c r="M91" s="120">
        <f>H91+J91+L91</f>
        <v>0</v>
      </c>
      <c r="O91" s="20"/>
    </row>
    <row r="92" spans="1:15" ht="15.75">
      <c r="A92" s="122"/>
      <c r="B92" s="43"/>
      <c r="C92" s="7" t="s">
        <v>17</v>
      </c>
      <c r="D92" s="43" t="s">
        <v>14</v>
      </c>
      <c r="E92" s="43">
        <v>0.76</v>
      </c>
      <c r="F92" s="4">
        <f>F90*E92</f>
        <v>1.9152</v>
      </c>
      <c r="G92" s="43"/>
      <c r="H92" s="43"/>
      <c r="I92" s="43"/>
      <c r="J92" s="43"/>
      <c r="K92" s="43"/>
      <c r="L92" s="43">
        <f>K92*F92</f>
        <v>0</v>
      </c>
      <c r="M92" s="120">
        <f>K92*F92</f>
        <v>0</v>
      </c>
      <c r="O92" s="20"/>
    </row>
    <row r="93" spans="1:15" ht="31.5">
      <c r="A93" s="122"/>
      <c r="B93" s="43" t="s">
        <v>27</v>
      </c>
      <c r="C93" s="7" t="s">
        <v>92</v>
      </c>
      <c r="D93" s="43" t="s">
        <v>19</v>
      </c>
      <c r="E93" s="43">
        <v>1.02</v>
      </c>
      <c r="F93" s="4">
        <f>E93*F90</f>
        <v>2.5704000000000002</v>
      </c>
      <c r="G93" s="43"/>
      <c r="H93" s="4">
        <f>G93*F93</f>
        <v>0</v>
      </c>
      <c r="I93" s="43"/>
      <c r="J93" s="43"/>
      <c r="K93" s="43"/>
      <c r="L93" s="43"/>
      <c r="M93" s="120">
        <f>G93*F93</f>
        <v>0</v>
      </c>
      <c r="O93" s="20"/>
    </row>
    <row r="94" spans="1:15" ht="18">
      <c r="A94" s="122"/>
      <c r="B94" s="43" t="s">
        <v>93</v>
      </c>
      <c r="C94" s="7" t="s">
        <v>94</v>
      </c>
      <c r="D94" s="35" t="s">
        <v>95</v>
      </c>
      <c r="E94" s="43">
        <v>0.80300000000000005</v>
      </c>
      <c r="F94" s="4">
        <f>E94*F90</f>
        <v>2.0235600000000002</v>
      </c>
      <c r="G94" s="43"/>
      <c r="H94" s="4">
        <f>G94*F94</f>
        <v>0</v>
      </c>
      <c r="I94" s="43"/>
      <c r="J94" s="43"/>
      <c r="K94" s="43"/>
      <c r="L94" s="43"/>
      <c r="M94" s="120">
        <f>G94*F94</f>
        <v>0</v>
      </c>
      <c r="O94" s="20"/>
    </row>
    <row r="95" spans="1:15" ht="31.5">
      <c r="A95" s="122"/>
      <c r="B95" s="43" t="s">
        <v>96</v>
      </c>
      <c r="C95" s="7" t="s">
        <v>97</v>
      </c>
      <c r="D95" s="43" t="s">
        <v>19</v>
      </c>
      <c r="E95" s="43">
        <v>3.8999999999999998E-3</v>
      </c>
      <c r="F95" s="34">
        <f>E95*F90</f>
        <v>9.8279999999999999E-3</v>
      </c>
      <c r="G95" s="43"/>
      <c r="H95" s="4">
        <f>G95*F95</f>
        <v>0</v>
      </c>
      <c r="I95" s="43"/>
      <c r="J95" s="43"/>
      <c r="K95" s="43"/>
      <c r="L95" s="43"/>
      <c r="M95" s="120">
        <f>G95*F95</f>
        <v>0</v>
      </c>
      <c r="O95" s="20"/>
    </row>
    <row r="96" spans="1:15" ht="15.75">
      <c r="A96" s="122"/>
      <c r="B96" s="43"/>
      <c r="C96" s="7" t="s">
        <v>46</v>
      </c>
      <c r="D96" s="43" t="s">
        <v>14</v>
      </c>
      <c r="E96" s="43">
        <v>0.13</v>
      </c>
      <c r="F96" s="4">
        <f>E96*F90</f>
        <v>0.3276</v>
      </c>
      <c r="G96" s="43"/>
      <c r="H96" s="4">
        <f>G96*F96</f>
        <v>0</v>
      </c>
      <c r="I96" s="43"/>
      <c r="J96" s="43"/>
      <c r="K96" s="43"/>
      <c r="L96" s="43"/>
      <c r="M96" s="120">
        <f>G96*F96</f>
        <v>0</v>
      </c>
      <c r="O96" s="20"/>
    </row>
    <row r="97" spans="1:17" ht="15.75">
      <c r="A97" s="122"/>
      <c r="B97" s="43"/>
      <c r="C97" s="7" t="s">
        <v>98</v>
      </c>
      <c r="D97" s="43"/>
      <c r="E97" s="43"/>
      <c r="F97" s="43"/>
      <c r="G97" s="43"/>
      <c r="H97" s="1"/>
      <c r="I97" s="43"/>
      <c r="J97" s="1"/>
      <c r="K97" s="43"/>
      <c r="L97" s="1"/>
      <c r="M97" s="121">
        <f>SUM(M91:M96)</f>
        <v>0</v>
      </c>
      <c r="O97" s="20"/>
    </row>
    <row r="98" spans="1:17" ht="31.5">
      <c r="A98" s="122">
        <v>3</v>
      </c>
      <c r="B98" s="1" t="s">
        <v>100</v>
      </c>
      <c r="C98" s="1" t="s">
        <v>101</v>
      </c>
      <c r="D98" s="1" t="s">
        <v>13</v>
      </c>
      <c r="E98" s="1"/>
      <c r="F98" s="1">
        <v>3.3000000000000002E-2</v>
      </c>
      <c r="G98" s="43"/>
      <c r="H98" s="4">
        <f>G98*F98</f>
        <v>0</v>
      </c>
      <c r="I98" s="43"/>
      <c r="J98" s="6"/>
      <c r="K98" s="43"/>
      <c r="L98" s="6"/>
      <c r="M98" s="121">
        <f>G98*F98</f>
        <v>0</v>
      </c>
      <c r="O98" s="20"/>
    </row>
    <row r="99" spans="1:17" ht="31.5">
      <c r="A99" s="122">
        <v>4</v>
      </c>
      <c r="B99" s="1" t="s">
        <v>103</v>
      </c>
      <c r="C99" s="1" t="s">
        <v>102</v>
      </c>
      <c r="D99" s="1" t="s">
        <v>13</v>
      </c>
      <c r="E99" s="1"/>
      <c r="F99" s="1">
        <v>8.1000000000000003E-2</v>
      </c>
      <c r="G99" s="43"/>
      <c r="H99" s="4">
        <f>G99*F99</f>
        <v>0</v>
      </c>
      <c r="I99" s="43"/>
      <c r="J99" s="6"/>
      <c r="K99" s="43"/>
      <c r="L99" s="6"/>
      <c r="M99" s="121">
        <f>G99*F99</f>
        <v>0</v>
      </c>
      <c r="O99" s="20"/>
    </row>
    <row r="100" spans="1:17" ht="37.5" customHeight="1">
      <c r="A100" s="122">
        <v>5</v>
      </c>
      <c r="B100" s="1" t="s">
        <v>109</v>
      </c>
      <c r="C100" s="1" t="s">
        <v>110</v>
      </c>
      <c r="D100" s="1" t="s">
        <v>13</v>
      </c>
      <c r="E100" s="43"/>
      <c r="F100" s="1">
        <v>0.48499999999999999</v>
      </c>
      <c r="G100" s="43"/>
      <c r="H100" s="1"/>
      <c r="I100" s="43"/>
      <c r="J100" s="1"/>
      <c r="K100" s="43"/>
      <c r="L100" s="43"/>
      <c r="M100" s="121"/>
      <c r="O100" s="20"/>
    </row>
    <row r="101" spans="1:17" ht="15.75">
      <c r="A101" s="122"/>
      <c r="B101" s="43"/>
      <c r="C101" s="7" t="s">
        <v>16</v>
      </c>
      <c r="D101" s="43" t="s">
        <v>11</v>
      </c>
      <c r="E101" s="43">
        <f>31.2+37.4</f>
        <v>68.599999999999994</v>
      </c>
      <c r="F101" s="43">
        <f>F100*E101</f>
        <v>33.270999999999994</v>
      </c>
      <c r="G101" s="43"/>
      <c r="H101" s="1"/>
      <c r="I101" s="43"/>
      <c r="J101" s="4">
        <f>F101*I101</f>
        <v>0</v>
      </c>
      <c r="K101" s="43"/>
      <c r="L101" s="43"/>
      <c r="M101" s="120">
        <f>H101+J101+L101</f>
        <v>0</v>
      </c>
      <c r="O101" s="20"/>
    </row>
    <row r="102" spans="1:17" ht="15.75">
      <c r="A102" s="122"/>
      <c r="B102" s="43"/>
      <c r="C102" s="42" t="s">
        <v>17</v>
      </c>
      <c r="D102" s="43" t="s">
        <v>14</v>
      </c>
      <c r="E102" s="43">
        <f>2.76+6.32</f>
        <v>9.08</v>
      </c>
      <c r="F102" s="43">
        <f>E102*F100</f>
        <v>4.4037999999999995</v>
      </c>
      <c r="G102" s="43"/>
      <c r="H102" s="1"/>
      <c r="I102" s="43"/>
      <c r="J102" s="4">
        <f>I102*F102</f>
        <v>0</v>
      </c>
      <c r="K102" s="43"/>
      <c r="L102" s="4">
        <f>K102*F102</f>
        <v>0</v>
      </c>
      <c r="M102" s="120">
        <f>L102+J102</f>
        <v>0</v>
      </c>
      <c r="O102" s="20"/>
    </row>
    <row r="103" spans="1:17" ht="15.75">
      <c r="A103" s="122"/>
      <c r="B103" s="43" t="s">
        <v>115</v>
      </c>
      <c r="C103" s="7" t="s">
        <v>111</v>
      </c>
      <c r="D103" s="43" t="s">
        <v>12</v>
      </c>
      <c r="E103" s="43">
        <v>7.4999999999999997E-3</v>
      </c>
      <c r="F103" s="5">
        <f>E103*F100</f>
        <v>3.6374999999999997E-3</v>
      </c>
      <c r="G103" s="43"/>
      <c r="H103" s="4">
        <f>G103*F103</f>
        <v>0</v>
      </c>
      <c r="I103" s="43"/>
      <c r="J103" s="4"/>
      <c r="K103" s="43"/>
      <c r="L103" s="4"/>
      <c r="M103" s="120">
        <f>G103*F103</f>
        <v>0</v>
      </c>
      <c r="O103" s="20"/>
    </row>
    <row r="104" spans="1:17" ht="15.75">
      <c r="A104" s="122"/>
      <c r="B104" s="43" t="s">
        <v>116</v>
      </c>
      <c r="C104" s="42" t="s">
        <v>112</v>
      </c>
      <c r="D104" s="43" t="s">
        <v>113</v>
      </c>
      <c r="E104" s="43">
        <v>5.9999999999999995E-4</v>
      </c>
      <c r="F104" s="5">
        <f>E104*F100</f>
        <v>2.9099999999999997E-4</v>
      </c>
      <c r="G104" s="43"/>
      <c r="H104" s="5">
        <f>G104*F104</f>
        <v>0</v>
      </c>
      <c r="I104" s="43"/>
      <c r="J104" s="4"/>
      <c r="K104" s="43"/>
      <c r="L104" s="4"/>
      <c r="M104" s="120">
        <v>0</v>
      </c>
      <c r="O104" s="20"/>
    </row>
    <row r="105" spans="1:17" ht="15.75">
      <c r="A105" s="122"/>
      <c r="B105" s="43"/>
      <c r="C105" s="42" t="s">
        <v>46</v>
      </c>
      <c r="D105" s="43" t="s">
        <v>14</v>
      </c>
      <c r="E105" s="43">
        <v>7.6300000000000007E-2</v>
      </c>
      <c r="F105" s="5">
        <f>E105*F100</f>
        <v>3.7005500000000004E-2</v>
      </c>
      <c r="G105" s="43"/>
      <c r="H105" s="4">
        <f>G105*F105</f>
        <v>0</v>
      </c>
      <c r="I105" s="43"/>
      <c r="J105" s="4"/>
      <c r="K105" s="43"/>
      <c r="L105" s="4"/>
      <c r="M105" s="120">
        <f>G105*F105</f>
        <v>0</v>
      </c>
      <c r="O105" s="20"/>
    </row>
    <row r="106" spans="1:17" ht="15.75">
      <c r="A106" s="124"/>
      <c r="B106" s="44"/>
      <c r="C106" s="103" t="s">
        <v>114</v>
      </c>
      <c r="D106" s="44"/>
      <c r="E106" s="44"/>
      <c r="F106" s="44"/>
      <c r="G106" s="44"/>
      <c r="H106" s="12"/>
      <c r="I106" s="44"/>
      <c r="J106" s="12"/>
      <c r="K106" s="44"/>
      <c r="L106" s="12"/>
      <c r="M106" s="116">
        <f>SUM(M101:M105)</f>
        <v>0</v>
      </c>
      <c r="O106" s="20"/>
    </row>
    <row r="107" spans="1:17" ht="39" customHeight="1">
      <c r="A107" s="1"/>
      <c r="B107" s="173"/>
      <c r="C107" s="212" t="s">
        <v>154</v>
      </c>
      <c r="D107" s="173"/>
      <c r="E107" s="173"/>
      <c r="F107" s="173"/>
      <c r="G107" s="173"/>
      <c r="H107" s="1"/>
      <c r="I107" s="173"/>
      <c r="J107" s="1"/>
      <c r="K107" s="173"/>
      <c r="L107" s="1"/>
      <c r="M107" s="1"/>
      <c r="O107" s="20"/>
      <c r="P107" s="20"/>
      <c r="Q107" s="20"/>
    </row>
    <row r="108" spans="1:17" ht="63.75" customHeight="1">
      <c r="A108" s="1">
        <v>11</v>
      </c>
      <c r="B108" s="2" t="s">
        <v>104</v>
      </c>
      <c r="C108" s="1" t="s">
        <v>155</v>
      </c>
      <c r="D108" s="1" t="s">
        <v>26</v>
      </c>
      <c r="E108" s="173"/>
      <c r="F108" s="213">
        <v>7.32</v>
      </c>
      <c r="G108" s="38"/>
      <c r="H108" s="38"/>
      <c r="I108" s="38"/>
      <c r="J108" s="38"/>
      <c r="K108" s="38"/>
      <c r="L108" s="38"/>
      <c r="M108" s="214"/>
      <c r="O108" s="20"/>
      <c r="P108" s="20"/>
      <c r="Q108" s="20"/>
    </row>
    <row r="109" spans="1:17" ht="15.75">
      <c r="A109" s="1"/>
      <c r="B109" s="173"/>
      <c r="C109" s="7" t="s">
        <v>16</v>
      </c>
      <c r="D109" s="173" t="s">
        <v>11</v>
      </c>
      <c r="E109" s="173">
        <v>2.12</v>
      </c>
      <c r="F109" s="38">
        <f>F108*E109</f>
        <v>15.518400000000002</v>
      </c>
      <c r="G109" s="38"/>
      <c r="H109" s="38"/>
      <c r="I109" s="39"/>
      <c r="J109" s="38">
        <f>I109*F109</f>
        <v>0</v>
      </c>
      <c r="K109" s="38"/>
      <c r="L109" s="38"/>
      <c r="M109" s="214">
        <f t="shared" ref="M109:M111" si="1">L109+J109+H109</f>
        <v>0</v>
      </c>
      <c r="O109" s="20"/>
      <c r="P109" s="20"/>
      <c r="Q109" s="20"/>
    </row>
    <row r="110" spans="1:17" ht="15.75">
      <c r="A110" s="1"/>
      <c r="B110" s="173"/>
      <c r="C110" s="10" t="s">
        <v>17</v>
      </c>
      <c r="D110" s="173" t="s">
        <v>14</v>
      </c>
      <c r="E110" s="173">
        <v>0.10100000000000001</v>
      </c>
      <c r="F110" s="38">
        <f>E110*F108</f>
        <v>0.73932000000000009</v>
      </c>
      <c r="G110" s="38"/>
      <c r="H110" s="38"/>
      <c r="I110" s="38"/>
      <c r="J110" s="38"/>
      <c r="K110" s="40"/>
      <c r="L110" s="38">
        <f>K110*F110</f>
        <v>0</v>
      </c>
      <c r="M110" s="214">
        <f t="shared" si="1"/>
        <v>0</v>
      </c>
      <c r="O110" s="20"/>
      <c r="P110" s="20"/>
      <c r="Q110" s="20"/>
    </row>
    <row r="111" spans="1:17" ht="18">
      <c r="A111" s="1"/>
      <c r="B111" s="173" t="s">
        <v>59</v>
      </c>
      <c r="C111" s="7" t="s">
        <v>105</v>
      </c>
      <c r="D111" s="173" t="s">
        <v>19</v>
      </c>
      <c r="E111" s="173">
        <v>1.1000000000000001</v>
      </c>
      <c r="F111" s="38">
        <f>E111*F108</f>
        <v>8.0520000000000014</v>
      </c>
      <c r="G111" s="38"/>
      <c r="H111" s="173">
        <f>G111*F111</f>
        <v>0</v>
      </c>
      <c r="I111" s="173"/>
      <c r="J111" s="173"/>
      <c r="K111" s="173"/>
      <c r="L111" s="173"/>
      <c r="M111" s="173">
        <f t="shared" si="1"/>
        <v>0</v>
      </c>
      <c r="O111" s="20"/>
      <c r="P111" s="20"/>
      <c r="Q111" s="20"/>
    </row>
    <row r="112" spans="1:17" ht="15.75">
      <c r="A112" s="1"/>
      <c r="B112" s="37"/>
      <c r="C112" s="7" t="s">
        <v>106</v>
      </c>
      <c r="D112" s="173"/>
      <c r="E112" s="173"/>
      <c r="F112" s="38"/>
      <c r="G112" s="38"/>
      <c r="H112" s="173"/>
      <c r="I112" s="173"/>
      <c r="J112" s="173"/>
      <c r="K112" s="173"/>
      <c r="L112" s="173"/>
      <c r="M112" s="6">
        <f>SUM(M109:M111)</f>
        <v>0</v>
      </c>
      <c r="O112" s="20"/>
      <c r="P112" s="20"/>
      <c r="Q112" s="20"/>
    </row>
    <row r="113" spans="1:17" ht="46.5">
      <c r="A113" s="1">
        <v>12</v>
      </c>
      <c r="B113" s="2" t="s">
        <v>91</v>
      </c>
      <c r="C113" s="1" t="s">
        <v>156</v>
      </c>
      <c r="D113" s="1" t="s">
        <v>26</v>
      </c>
      <c r="E113" s="173"/>
      <c r="F113" s="1">
        <v>11.52</v>
      </c>
      <c r="G113" s="173"/>
      <c r="H113" s="1"/>
      <c r="I113" s="173"/>
      <c r="J113" s="6"/>
      <c r="K113" s="4"/>
      <c r="L113" s="6"/>
      <c r="M113" s="6"/>
      <c r="O113" s="20"/>
      <c r="P113" s="20"/>
      <c r="Q113" s="20"/>
    </row>
    <row r="114" spans="1:17" ht="15.75">
      <c r="A114" s="1"/>
      <c r="B114" s="173"/>
      <c r="C114" s="7" t="s">
        <v>16</v>
      </c>
      <c r="D114" s="173" t="s">
        <v>11</v>
      </c>
      <c r="E114" s="173">
        <v>2.86</v>
      </c>
      <c r="F114" s="4">
        <f>F113*E114</f>
        <v>32.947199999999995</v>
      </c>
      <c r="G114" s="173"/>
      <c r="H114" s="1"/>
      <c r="I114" s="9"/>
      <c r="J114" s="4">
        <f>F114*I114</f>
        <v>0</v>
      </c>
      <c r="K114" s="173"/>
      <c r="L114" s="173"/>
      <c r="M114" s="4">
        <f>H114+J114+L114</f>
        <v>0</v>
      </c>
      <c r="O114" s="20"/>
      <c r="P114" s="20"/>
      <c r="Q114" s="20"/>
    </row>
    <row r="115" spans="1:17" ht="15.75" customHeight="1">
      <c r="A115" s="1"/>
      <c r="B115" s="173"/>
      <c r="C115" s="7" t="s">
        <v>17</v>
      </c>
      <c r="D115" s="173" t="s">
        <v>14</v>
      </c>
      <c r="E115" s="173">
        <v>0.76</v>
      </c>
      <c r="F115" s="4">
        <f>F113*E115</f>
        <v>8.7552000000000003</v>
      </c>
      <c r="G115" s="173"/>
      <c r="H115" s="173"/>
      <c r="I115" s="173"/>
      <c r="J115" s="173"/>
      <c r="K115" s="173"/>
      <c r="L115" s="173">
        <f>K115*F115</f>
        <v>0</v>
      </c>
      <c r="M115" s="4">
        <f>K115*F115</f>
        <v>0</v>
      </c>
      <c r="O115" s="20"/>
      <c r="P115" s="20"/>
      <c r="Q115" s="20"/>
    </row>
    <row r="116" spans="1:17" ht="31.5">
      <c r="A116" s="1"/>
      <c r="B116" s="173" t="s">
        <v>27</v>
      </c>
      <c r="C116" s="7" t="s">
        <v>157</v>
      </c>
      <c r="D116" s="173" t="s">
        <v>19</v>
      </c>
      <c r="E116" s="173">
        <v>1.02</v>
      </c>
      <c r="F116" s="4">
        <f>E116*F113</f>
        <v>11.750399999999999</v>
      </c>
      <c r="G116" s="173"/>
      <c r="H116" s="4">
        <f>G116*F116</f>
        <v>0</v>
      </c>
      <c r="I116" s="173"/>
      <c r="J116" s="173"/>
      <c r="K116" s="173"/>
      <c r="L116" s="173"/>
      <c r="M116" s="4">
        <f>G116*F116</f>
        <v>0</v>
      </c>
      <c r="O116" s="20"/>
      <c r="P116" s="20"/>
      <c r="Q116" s="20"/>
    </row>
    <row r="117" spans="1:17" ht="18">
      <c r="A117" s="1"/>
      <c r="B117" s="173" t="s">
        <v>93</v>
      </c>
      <c r="C117" s="7" t="s">
        <v>94</v>
      </c>
      <c r="D117" s="35" t="s">
        <v>95</v>
      </c>
      <c r="E117" s="173">
        <v>0.80300000000000005</v>
      </c>
      <c r="F117" s="4">
        <f>E117*F113</f>
        <v>9.2505600000000001</v>
      </c>
      <c r="G117" s="173"/>
      <c r="H117" s="4">
        <f>G117*F117</f>
        <v>0</v>
      </c>
      <c r="I117" s="173"/>
      <c r="J117" s="173"/>
      <c r="K117" s="173"/>
      <c r="L117" s="173"/>
      <c r="M117" s="4">
        <f>G117*F117</f>
        <v>0</v>
      </c>
      <c r="O117" s="20"/>
      <c r="P117" s="20"/>
      <c r="Q117" s="20"/>
    </row>
    <row r="118" spans="1:17" ht="31.5">
      <c r="A118" s="1"/>
      <c r="B118" s="173" t="s">
        <v>96</v>
      </c>
      <c r="C118" s="7" t="s">
        <v>97</v>
      </c>
      <c r="D118" s="173" t="s">
        <v>19</v>
      </c>
      <c r="E118" s="173">
        <v>3.8999999999999998E-3</v>
      </c>
      <c r="F118" s="4">
        <f>E118*F113</f>
        <v>4.4927999999999996E-2</v>
      </c>
      <c r="G118" s="173"/>
      <c r="H118" s="4">
        <f>G118*F118</f>
        <v>0</v>
      </c>
      <c r="I118" s="173"/>
      <c r="J118" s="173"/>
      <c r="K118" s="173"/>
      <c r="L118" s="173"/>
      <c r="M118" s="4">
        <f>G118*F118</f>
        <v>0</v>
      </c>
      <c r="O118" s="20"/>
      <c r="P118" s="20"/>
      <c r="Q118" s="20"/>
    </row>
    <row r="119" spans="1:17" ht="15.75">
      <c r="A119" s="1"/>
      <c r="B119" s="173"/>
      <c r="C119" s="7" t="s">
        <v>46</v>
      </c>
      <c r="D119" s="173" t="s">
        <v>14</v>
      </c>
      <c r="E119" s="173">
        <v>0.13</v>
      </c>
      <c r="F119" s="4">
        <f>E119*F113</f>
        <v>1.4976</v>
      </c>
      <c r="G119" s="173"/>
      <c r="H119" s="4">
        <f>G119*F119</f>
        <v>0</v>
      </c>
      <c r="I119" s="173"/>
      <c r="J119" s="173"/>
      <c r="K119" s="173"/>
      <c r="L119" s="173"/>
      <c r="M119" s="4">
        <f>G119*F119</f>
        <v>0</v>
      </c>
      <c r="O119" s="20"/>
      <c r="P119" s="20"/>
      <c r="Q119" s="20"/>
    </row>
    <row r="120" spans="1:17" ht="16.5" thickBot="1">
      <c r="A120" s="1"/>
      <c r="B120" s="173"/>
      <c r="C120" s="7" t="s">
        <v>98</v>
      </c>
      <c r="D120" s="173"/>
      <c r="E120" s="173"/>
      <c r="F120" s="173"/>
      <c r="G120" s="173"/>
      <c r="H120" s="1"/>
      <c r="I120" s="173"/>
      <c r="J120" s="1"/>
      <c r="K120" s="173"/>
      <c r="L120" s="1"/>
      <c r="M120" s="6">
        <f>SUM(M114:M119)</f>
        <v>0</v>
      </c>
      <c r="O120" s="20"/>
      <c r="P120" s="20"/>
      <c r="Q120" s="20"/>
    </row>
    <row r="121" spans="1:17" ht="39" customHeight="1" thickBot="1">
      <c r="A121" s="104"/>
      <c r="B121" s="105"/>
      <c r="C121" s="92" t="s">
        <v>119</v>
      </c>
      <c r="D121" s="105"/>
      <c r="E121" s="105"/>
      <c r="F121" s="105"/>
      <c r="G121" s="105"/>
      <c r="H121" s="93">
        <f>SUM(H73:H120)</f>
        <v>0</v>
      </c>
      <c r="I121" s="106"/>
      <c r="J121" s="93">
        <f>SUM(J73:J120)</f>
        <v>0</v>
      </c>
      <c r="K121" s="107"/>
      <c r="L121" s="93">
        <f>SUM(L73:L120)</f>
        <v>0</v>
      </c>
      <c r="M121" s="94">
        <f>M76+M77+M80+M83+M84+M89+M97+M98+M99+M106+M112+M120</f>
        <v>0</v>
      </c>
      <c r="O121" s="20"/>
    </row>
    <row r="122" spans="1:17" s="22" customFormat="1" ht="32.25" thickBot="1">
      <c r="A122" s="129"/>
      <c r="B122" s="108"/>
      <c r="C122" s="108" t="s">
        <v>118</v>
      </c>
      <c r="D122" s="108" t="s">
        <v>14</v>
      </c>
      <c r="E122" s="108"/>
      <c r="F122" s="108"/>
      <c r="G122" s="108"/>
      <c r="H122" s="109">
        <f>H69+H121</f>
        <v>0</v>
      </c>
      <c r="I122" s="108"/>
      <c r="J122" s="109">
        <f>J15+J30+J69+J121</f>
        <v>0</v>
      </c>
      <c r="K122" s="108"/>
      <c r="L122" s="109">
        <f>L30+L69+L121</f>
        <v>0</v>
      </c>
      <c r="M122" s="130">
        <f>M15+M30+M69+M121</f>
        <v>0</v>
      </c>
      <c r="O122" s="23"/>
    </row>
    <row r="123" spans="1:17" ht="21" customHeight="1">
      <c r="A123" s="110"/>
      <c r="B123" s="175"/>
      <c r="C123" s="111" t="s">
        <v>145</v>
      </c>
      <c r="D123" s="111" t="s">
        <v>146</v>
      </c>
      <c r="E123" s="175"/>
      <c r="F123" s="131"/>
      <c r="G123" s="175"/>
      <c r="H123" s="175"/>
      <c r="I123" s="175"/>
      <c r="J123" s="175"/>
      <c r="K123" s="175"/>
      <c r="L123" s="175"/>
      <c r="M123" s="132">
        <f>M122*F123</f>
        <v>0</v>
      </c>
    </row>
    <row r="124" spans="1:17" ht="21" customHeight="1">
      <c r="A124" s="122"/>
      <c r="B124" s="173"/>
      <c r="C124" s="1" t="s">
        <v>8</v>
      </c>
      <c r="D124" s="1" t="s">
        <v>14</v>
      </c>
      <c r="E124" s="173"/>
      <c r="F124" s="133"/>
      <c r="G124" s="173"/>
      <c r="H124" s="173"/>
      <c r="I124" s="173"/>
      <c r="J124" s="173"/>
      <c r="K124" s="173"/>
      <c r="L124" s="173"/>
      <c r="M124" s="121">
        <f>SUM(M122:M123)</f>
        <v>0</v>
      </c>
    </row>
    <row r="125" spans="1:17" ht="21" customHeight="1">
      <c r="A125" s="122"/>
      <c r="B125" s="173"/>
      <c r="C125" s="1" t="s">
        <v>147</v>
      </c>
      <c r="D125" s="1" t="s">
        <v>146</v>
      </c>
      <c r="E125" s="173"/>
      <c r="F125" s="133"/>
      <c r="G125" s="173"/>
      <c r="H125" s="173"/>
      <c r="I125" s="173"/>
      <c r="J125" s="173"/>
      <c r="K125" s="173"/>
      <c r="L125" s="173"/>
      <c r="M125" s="121">
        <f>M124*F125</f>
        <v>0</v>
      </c>
    </row>
    <row r="126" spans="1:17" ht="21" customHeight="1" thickBot="1">
      <c r="A126" s="134"/>
      <c r="B126" s="135"/>
      <c r="C126" s="136" t="s">
        <v>15</v>
      </c>
      <c r="D126" s="136" t="s">
        <v>14</v>
      </c>
      <c r="E126" s="135"/>
      <c r="F126" s="137"/>
      <c r="G126" s="135"/>
      <c r="H126" s="135"/>
      <c r="I126" s="135"/>
      <c r="J126" s="135"/>
      <c r="K126" s="135"/>
      <c r="L126" s="135"/>
      <c r="M126" s="138">
        <f>SUM(M124:M125)</f>
        <v>0</v>
      </c>
    </row>
    <row r="127" spans="1:17" ht="15.75">
      <c r="A127" s="36"/>
      <c r="B127" s="24"/>
      <c r="C127" s="25"/>
      <c r="D127" s="24"/>
      <c r="E127" s="24"/>
      <c r="F127" s="24"/>
      <c r="G127" s="24"/>
      <c r="H127" s="26"/>
      <c r="I127" s="24"/>
      <c r="J127" s="24"/>
      <c r="K127" s="24"/>
      <c r="L127" s="24"/>
      <c r="M127" s="24"/>
    </row>
    <row r="128" spans="1:17" ht="21.75" customHeight="1">
      <c r="A128" s="27"/>
      <c r="B128" s="27"/>
      <c r="C128" s="28" t="s">
        <v>148</v>
      </c>
      <c r="D128" s="139"/>
      <c r="E128" s="139"/>
      <c r="F128" s="139"/>
      <c r="G128" s="139"/>
      <c r="H128" s="27"/>
      <c r="I128" s="27"/>
      <c r="J128" s="27"/>
      <c r="K128" s="27"/>
      <c r="L128" s="27"/>
      <c r="M128" s="27"/>
    </row>
    <row r="129" spans="1:13" ht="23.25" customHeight="1">
      <c r="A129" s="29"/>
      <c r="B129" s="29"/>
      <c r="C129" s="30"/>
      <c r="D129" s="211" t="s">
        <v>149</v>
      </c>
      <c r="E129" s="211"/>
      <c r="F129" s="211"/>
      <c r="G129" s="211"/>
      <c r="H129" s="174"/>
      <c r="I129" s="174"/>
      <c r="J129" s="29"/>
      <c r="K129" s="29"/>
      <c r="L129" s="29"/>
      <c r="M129" s="29"/>
    </row>
    <row r="130" spans="1:13" ht="15.75" customHeight="1">
      <c r="A130" s="29"/>
      <c r="B130" s="29"/>
      <c r="C130" s="30"/>
      <c r="D130" s="29"/>
      <c r="E130" s="210"/>
      <c r="F130" s="210"/>
      <c r="G130" s="29"/>
      <c r="H130" s="210"/>
      <c r="I130" s="210"/>
      <c r="J130" s="29"/>
      <c r="K130" s="29"/>
      <c r="L130" s="29"/>
      <c r="M130" s="29"/>
    </row>
    <row r="131" spans="1:13" ht="15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1:13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13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13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13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1:13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13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1:13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1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1:13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1:13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1:13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1:13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1:13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1:1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1:1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1:13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1:13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1:13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1:13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1:13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1:13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1:13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1:1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1:13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1:13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1:13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1:13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1:13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 spans="1:13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</row>
    <row r="170" spans="1:13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1:13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1:1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1:13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1:13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1:13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1:13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</row>
    <row r="179" spans="1:13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1:13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</row>
    <row r="181" spans="1:13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1:13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1:1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</row>
    <row r="184" spans="1:13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</row>
    <row r="185" spans="1:13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1:13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1:13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1:13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1:13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1:13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1:13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1:13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1:1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1:13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1:13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3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3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 spans="1:13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 spans="1:13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1:1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1:13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1:13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1:13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1:13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1:13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1:13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1:13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1:13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1:13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1:1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  <row r="214" spans="1:13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1:13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</row>
    <row r="216" spans="1:13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1:13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1:13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1:13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1:13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1:13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1:13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1:1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 spans="1:13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 spans="1:13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1:13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1:13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1:13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 spans="1:13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1:13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13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1:13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 spans="1:13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1:13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 spans="1:13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1:13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 spans="1:13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  <row r="239" spans="1:13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</row>
    <row r="240" spans="1:13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</row>
    <row r="241" spans="1:13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1:13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</row>
    <row r="243" spans="1:1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</row>
    <row r="244" spans="1:13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</row>
    <row r="245" spans="1:13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</row>
    <row r="246" spans="1:13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1:13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  <row r="248" spans="1:13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</row>
    <row r="249" spans="1:13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</row>
    <row r="250" spans="1:13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</row>
    <row r="251" spans="1:13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</row>
    <row r="252" spans="1:13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</row>
    <row r="253" spans="1:1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</row>
    <row r="254" spans="1:13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</row>
    <row r="255" spans="1:13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</row>
    <row r="256" spans="1:13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1:13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1:13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</row>
    <row r="259" spans="1:13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</row>
    <row r="260" spans="1:13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</row>
    <row r="261" spans="1:13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</row>
    <row r="262" spans="1:13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</row>
    <row r="263" spans="1:1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 spans="1:13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 spans="1:13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 spans="1:13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</row>
    <row r="267" spans="1:13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</row>
    <row r="268" spans="1:13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</row>
    <row r="269" spans="1:13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 spans="1:13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</row>
    <row r="271" spans="1:13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1:13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1:1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1:13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</row>
    <row r="275" spans="1:13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</row>
    <row r="276" spans="1:13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1:13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</row>
    <row r="278" spans="1:13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</row>
    <row r="279" spans="1:13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 spans="1:13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</row>
    <row r="281" spans="1:13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</row>
    <row r="282" spans="1:13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</row>
    <row r="283" spans="1:1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</row>
    <row r="284" spans="1:13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</row>
    <row r="285" spans="1:13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</row>
    <row r="286" spans="1:13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1:13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1:13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 spans="1:13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 spans="1:13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</row>
    <row r="291" spans="1:13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</row>
    <row r="292" spans="1:13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 spans="1:1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1:13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</row>
    <row r="295" spans="1:13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 spans="1:13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</row>
    <row r="297" spans="1:13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</row>
    <row r="298" spans="1:13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 spans="1:13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1:13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1:13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1:13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1:1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 spans="1:13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 spans="1:13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 spans="1:13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7" spans="1:13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1:13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 spans="1:13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 spans="1:13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</row>
    <row r="311" spans="1:13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</row>
    <row r="312" spans="1:13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 spans="1:1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</row>
    <row r="314" spans="1:13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</row>
    <row r="315" spans="1:13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</row>
    <row r="316" spans="1:13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1:13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 spans="1:13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</row>
    <row r="319" spans="1:13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 spans="1:13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 spans="1:13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</row>
    <row r="322" spans="1:13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</row>
    <row r="323" spans="1:1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 spans="1:13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</row>
    <row r="325" spans="1:13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</row>
    <row r="326" spans="1:13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 spans="1:13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</row>
    <row r="328" spans="1:13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</row>
    <row r="329" spans="1:13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 spans="1:13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</row>
    <row r="331" spans="1:13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1:13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</row>
    <row r="333" spans="1:1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</row>
    <row r="334" spans="1:13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</row>
    <row r="335" spans="1:13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 spans="1:13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</row>
    <row r="337" spans="1:13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</row>
    <row r="338" spans="1:13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 spans="1:13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</row>
    <row r="340" spans="1:13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</row>
    <row r="341" spans="1:13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</row>
    <row r="342" spans="1:13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 spans="1:1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</row>
    <row r="344" spans="1:13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 spans="1:13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6" spans="1:13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1:13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48" spans="1:13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</row>
    <row r="349" spans="1:13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 spans="1:13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</row>
    <row r="351" spans="1:13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</row>
    <row r="352" spans="1:13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</row>
    <row r="353" spans="1:1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</row>
    <row r="354" spans="1:13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</row>
    <row r="355" spans="1:13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</row>
    <row r="356" spans="1:13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</row>
    <row r="357" spans="1:13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</row>
    <row r="358" spans="1:13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</row>
    <row r="359" spans="1:13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</row>
    <row r="360" spans="1:13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</row>
    <row r="361" spans="1:13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1:13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</row>
    <row r="363" spans="1:1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</row>
    <row r="364" spans="1:13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</row>
    <row r="365" spans="1:13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</row>
    <row r="366" spans="1:13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</row>
    <row r="367" spans="1:13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</row>
    <row r="368" spans="1:13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</row>
    <row r="369" spans="1:13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</row>
    <row r="370" spans="1:13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</row>
    <row r="371" spans="1:13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</row>
    <row r="372" spans="1:13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 spans="1:1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 spans="1:13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 spans="1:13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 spans="1:13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1:13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 spans="1:13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</row>
    <row r="379" spans="1:13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</row>
    <row r="380" spans="1:13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</row>
    <row r="381" spans="1:13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</row>
    <row r="382" spans="1:13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3" spans="1:1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</row>
    <row r="384" spans="1:13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</row>
    <row r="385" spans="1:13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</row>
    <row r="386" spans="1:13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</row>
    <row r="387" spans="1:13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</row>
    <row r="388" spans="1:13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</row>
    <row r="389" spans="1:13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</row>
    <row r="390" spans="1:13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</row>
    <row r="391" spans="1:13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1:13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 spans="1:1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</row>
    <row r="394" spans="1:13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</row>
    <row r="395" spans="1:13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</row>
    <row r="396" spans="1:13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</row>
    <row r="397" spans="1:13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</row>
    <row r="398" spans="1:13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</row>
    <row r="399" spans="1:13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</row>
    <row r="400" spans="1:13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</row>
    <row r="401" spans="1:13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</row>
    <row r="402" spans="1:13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</row>
    <row r="403" spans="1:13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</row>
    <row r="404" spans="1:13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</row>
    <row r="405" spans="1:13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</row>
    <row r="406" spans="1:13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1:13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 spans="1:13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</row>
    <row r="409" spans="1:13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</row>
    <row r="410" spans="1:13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</row>
    <row r="411" spans="1:13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</row>
    <row r="412" spans="1:13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 spans="1:13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</row>
    <row r="414" spans="1:13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</row>
    <row r="415" spans="1:13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</row>
    <row r="416" spans="1:13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 spans="1:13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 spans="1:13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 spans="1:13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</row>
    <row r="420" spans="1:13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</row>
    <row r="421" spans="1:13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1:13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 spans="1:1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</row>
    <row r="424" spans="1:13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</row>
    <row r="425" spans="1:13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</row>
    <row r="426" spans="1:13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</row>
    <row r="427" spans="1:13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</row>
    <row r="428" spans="1:13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</row>
    <row r="429" spans="1:13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</row>
    <row r="430" spans="1:13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</row>
    <row r="431" spans="1:13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</row>
    <row r="432" spans="1:13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</row>
    <row r="433" spans="1:1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</row>
    <row r="434" spans="1:13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</row>
    <row r="435" spans="1:13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</row>
    <row r="436" spans="1:13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1:13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 spans="1:13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</row>
    <row r="439" spans="1:13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</row>
    <row r="440" spans="1:13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</row>
    <row r="441" spans="1:13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 spans="1:13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 spans="1:13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 spans="1:13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 spans="1:13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 spans="1:13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 spans="1:13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 spans="1:13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 spans="1:13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1:13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 spans="1:13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1:13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1:1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 spans="1:13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 spans="1:13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 spans="1:13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 spans="1:13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 spans="1:13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 spans="1:13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 spans="1:13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 spans="1:13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 spans="1:13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</row>
    <row r="463" spans="1:13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</row>
    <row r="464" spans="1:13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</row>
    <row r="465" spans="1:13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</row>
    <row r="466" spans="1:13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1:13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 spans="1:13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</row>
    <row r="469" spans="1:13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</row>
    <row r="470" spans="1:13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</row>
    <row r="471" spans="1:13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</row>
    <row r="472" spans="1:13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</row>
    <row r="473" spans="1:13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</row>
    <row r="474" spans="1:13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</row>
    <row r="475" spans="1:13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</row>
    <row r="476" spans="1:13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</row>
    <row r="477" spans="1:13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</row>
    <row r="478" spans="1:13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</row>
    <row r="479" spans="1:13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</row>
    <row r="480" spans="1:13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 spans="1:13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1:13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 spans="1:1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</row>
    <row r="484" spans="1:13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</row>
    <row r="485" spans="1:13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</row>
    <row r="486" spans="1:13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</row>
    <row r="487" spans="1:13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</row>
    <row r="488" spans="1:13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</row>
    <row r="489" spans="1:13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</row>
    <row r="490" spans="1:13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</row>
    <row r="491" spans="1:13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</row>
    <row r="492" spans="1:13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</row>
    <row r="493" spans="1:13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 spans="1:13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</row>
    <row r="495" spans="1:13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</row>
    <row r="496" spans="1:13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1:13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 spans="1:13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</row>
    <row r="499" spans="1:13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</row>
    <row r="500" spans="1:13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</row>
    <row r="501" spans="1:13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</row>
    <row r="502" spans="1:13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</row>
    <row r="503" spans="1:13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</row>
    <row r="504" spans="1:13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</row>
    <row r="505" spans="1:13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</row>
    <row r="506" spans="1:13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</row>
    <row r="507" spans="1:13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</row>
    <row r="508" spans="1:13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</row>
    <row r="509" spans="1:13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</row>
    <row r="510" spans="1:13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</row>
    <row r="511" spans="1:13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1:13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 spans="1:13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</row>
    <row r="514" spans="1:13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1:13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6" spans="1:13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</row>
    <row r="517" spans="1:13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</row>
    <row r="518" spans="1:13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</row>
    <row r="519" spans="1:13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</row>
    <row r="520" spans="1:13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</row>
    <row r="521" spans="1:13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</row>
    <row r="522" spans="1:13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</row>
    <row r="523" spans="1:13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</row>
    <row r="524" spans="1:13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</row>
    <row r="525" spans="1:13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</row>
    <row r="526" spans="1:13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1:13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 spans="1:13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</row>
    <row r="529" spans="1:13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</row>
    <row r="530" spans="1:13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</row>
    <row r="531" spans="1:13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</row>
    <row r="532" spans="1:13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</row>
    <row r="533" spans="1:13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</row>
    <row r="534" spans="1:13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</row>
    <row r="535" spans="1:13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</row>
    <row r="536" spans="1:13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</row>
    <row r="537" spans="1:13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</row>
    <row r="538" spans="1:13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</row>
    <row r="539" spans="1:13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</row>
    <row r="540" spans="1:13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</row>
    <row r="541" spans="1:13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1:13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 spans="1:13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</row>
    <row r="544" spans="1:13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</row>
    <row r="545" spans="1:13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</row>
    <row r="546" spans="1:13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</row>
    <row r="547" spans="1:13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</row>
    <row r="548" spans="1:13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 spans="1:13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</row>
    <row r="550" spans="1:13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</row>
    <row r="551" spans="1:13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</row>
    <row r="552" spans="1:13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</row>
    <row r="553" spans="1:13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</row>
    <row r="554" spans="1:13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</row>
    <row r="555" spans="1:13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</row>
    <row r="556" spans="1:13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1:13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 spans="1:13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</row>
    <row r="559" spans="1:13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</row>
    <row r="560" spans="1:13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</row>
    <row r="561" spans="1:13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</row>
    <row r="562" spans="1:13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</row>
    <row r="563" spans="1:13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</row>
    <row r="564" spans="1:13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</row>
    <row r="565" spans="1:13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</row>
    <row r="566" spans="1:13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</row>
    <row r="567" spans="1:13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</row>
    <row r="568" spans="1:13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</row>
    <row r="569" spans="1:13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</row>
    <row r="570" spans="1:13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</row>
    <row r="571" spans="1:13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1:13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 spans="1:13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</row>
    <row r="574" spans="1:13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</row>
    <row r="575" spans="1:13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</row>
    <row r="576" spans="1:13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</row>
    <row r="577" spans="1:13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</row>
    <row r="578" spans="1:13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</row>
    <row r="579" spans="1:13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</row>
    <row r="580" spans="1:13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</row>
    <row r="581" spans="1:13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</row>
    <row r="582" spans="1:13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</row>
    <row r="583" spans="1:13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</row>
    <row r="584" spans="1:13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</row>
    <row r="585" spans="1:13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</row>
    <row r="586" spans="1:13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1:13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 spans="1:13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</row>
    <row r="589" spans="1:13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</row>
    <row r="590" spans="1:13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</row>
    <row r="591" spans="1:13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</row>
    <row r="592" spans="1:13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</row>
    <row r="593" spans="1:13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</row>
    <row r="594" spans="1:13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</row>
    <row r="595" spans="1:13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</row>
    <row r="596" spans="1:13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</row>
    <row r="597" spans="1:13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</row>
    <row r="598" spans="1:13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</row>
    <row r="599" spans="1:13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</row>
    <row r="600" spans="1:13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</row>
    <row r="601" spans="1:13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1:13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 spans="1:13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</row>
    <row r="604" spans="1:13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</row>
    <row r="605" spans="1:13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</row>
    <row r="606" spans="1:13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</row>
    <row r="607" spans="1:13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</row>
    <row r="608" spans="1:13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</row>
    <row r="609" spans="1:13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</row>
    <row r="610" spans="1:13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</row>
    <row r="611" spans="1:13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</row>
    <row r="612" spans="1:13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</row>
    <row r="613" spans="1:13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</row>
    <row r="614" spans="1:13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</row>
    <row r="615" spans="1:13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</row>
    <row r="616" spans="1:13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1:13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</row>
    <row r="618" spans="1:13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</row>
    <row r="619" spans="1:13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</row>
    <row r="620" spans="1:13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</row>
    <row r="621" spans="1:13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</row>
    <row r="622" spans="1:13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</row>
    <row r="623" spans="1:13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</row>
    <row r="624" spans="1:13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</row>
    <row r="625" spans="1:13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</row>
    <row r="626" spans="1:13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</row>
    <row r="627" spans="1:13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</row>
    <row r="628" spans="1:13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</row>
    <row r="629" spans="1:13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</row>
    <row r="630" spans="1:13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</row>
    <row r="631" spans="1:13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1:13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</row>
    <row r="633" spans="1:13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</row>
    <row r="634" spans="1:13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</row>
    <row r="635" spans="1:13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</row>
    <row r="636" spans="1:13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</row>
    <row r="637" spans="1:13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</row>
    <row r="638" spans="1:13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</row>
    <row r="639" spans="1:13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</row>
    <row r="640" spans="1:13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</row>
    <row r="641" spans="1:13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</row>
    <row r="642" spans="1:13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</row>
    <row r="643" spans="1:13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</row>
    <row r="644" spans="1:13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</row>
    <row r="645" spans="1:13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</row>
    <row r="646" spans="1:13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1:13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</row>
    <row r="648" spans="1:13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</row>
    <row r="649" spans="1:13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</row>
    <row r="650" spans="1:13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</row>
    <row r="651" spans="1:13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</row>
    <row r="652" spans="1:13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</row>
    <row r="653" spans="1:13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</row>
    <row r="654" spans="1:13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</row>
    <row r="655" spans="1:13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</row>
    <row r="656" spans="1:13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</row>
    <row r="657" spans="1:13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</row>
    <row r="658" spans="1:13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</row>
    <row r="659" spans="1:13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</row>
    <row r="660" spans="1:13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</row>
    <row r="661" spans="1:13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1:13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</row>
    <row r="663" spans="1:13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</row>
    <row r="664" spans="1:13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</row>
    <row r="665" spans="1:13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</row>
    <row r="666" spans="1:13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</row>
    <row r="667" spans="1:13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</row>
    <row r="668" spans="1:13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</row>
    <row r="669" spans="1:13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</row>
    <row r="670" spans="1:13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</row>
    <row r="671" spans="1:13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</row>
    <row r="672" spans="1:13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</row>
    <row r="673" spans="1:13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</row>
    <row r="674" spans="1:13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</row>
    <row r="675" spans="1:13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</row>
    <row r="676" spans="1:13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1:13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</row>
    <row r="678" spans="1:13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</row>
    <row r="679" spans="1:13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</row>
    <row r="680" spans="1:13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</row>
    <row r="681" spans="1:13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</row>
    <row r="682" spans="1:13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</row>
    <row r="683" spans="1:13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</row>
    <row r="684" spans="1:13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</row>
    <row r="685" spans="1:13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</row>
    <row r="686" spans="1:13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</row>
    <row r="687" spans="1:13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</row>
    <row r="688" spans="1:13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</row>
    <row r="689" spans="1:13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</row>
    <row r="690" spans="1:13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</row>
    <row r="691" spans="1:13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1:13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</row>
    <row r="693" spans="1:13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</row>
    <row r="694" spans="1:13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</row>
    <row r="695" spans="1:13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</row>
    <row r="696" spans="1:13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</row>
    <row r="697" spans="1:13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</row>
    <row r="698" spans="1:13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</row>
    <row r="699" spans="1:13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</row>
    <row r="700" spans="1:13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</row>
    <row r="701" spans="1:13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</row>
    <row r="702" spans="1:13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</row>
    <row r="703" spans="1:13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</row>
    <row r="704" spans="1:13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</row>
    <row r="705" spans="1:13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</row>
    <row r="706" spans="1:13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1:13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</row>
    <row r="708" spans="1:13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</row>
    <row r="709" spans="1:13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</row>
    <row r="710" spans="1:13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</row>
    <row r="711" spans="1:13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</row>
    <row r="712" spans="1:13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</row>
    <row r="713" spans="1:13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</row>
    <row r="714" spans="1:13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</row>
    <row r="715" spans="1:13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</row>
    <row r="716" spans="1:13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</row>
    <row r="717" spans="1:13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</row>
    <row r="718" spans="1:13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</row>
    <row r="719" spans="1:13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</row>
    <row r="720" spans="1:13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</row>
    <row r="721" spans="1:13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 spans="1:13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</row>
    <row r="723" spans="1:13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</row>
    <row r="724" spans="1:13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</row>
    <row r="725" spans="1:13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</row>
    <row r="726" spans="1:13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</row>
    <row r="727" spans="1:13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</row>
    <row r="728" spans="1:13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</row>
    <row r="729" spans="1:13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</row>
    <row r="730" spans="1:13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</row>
    <row r="731" spans="1:13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</row>
    <row r="732" spans="1:13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</row>
    <row r="733" spans="1:13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</row>
    <row r="734" spans="1:13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</row>
    <row r="735" spans="1:13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</row>
    <row r="736" spans="1:13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</row>
    <row r="737" spans="1:13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</row>
    <row r="738" spans="1:13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</row>
    <row r="739" spans="1:13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</row>
    <row r="740" spans="1:13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</row>
    <row r="741" spans="1:13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</row>
    <row r="742" spans="1:13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</row>
    <row r="743" spans="1:13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</row>
    <row r="744" spans="1:13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</row>
    <row r="745" spans="1:13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</row>
    <row r="746" spans="1:13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</row>
    <row r="747" spans="1:13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</row>
    <row r="748" spans="1:13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</row>
    <row r="749" spans="1:13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</row>
    <row r="750" spans="1:13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</row>
    <row r="751" spans="1:13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</row>
    <row r="752" spans="1:13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 spans="1:13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</row>
    <row r="754" spans="1:13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</row>
    <row r="755" spans="1:13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</row>
    <row r="756" spans="1:13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</row>
    <row r="757" spans="1:13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</row>
    <row r="758" spans="1:13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</row>
    <row r="759" spans="1:13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</row>
    <row r="760" spans="1:13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</row>
    <row r="761" spans="1:13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</row>
    <row r="762" spans="1:13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</row>
    <row r="763" spans="1:13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</row>
    <row r="764" spans="1:13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</row>
    <row r="765" spans="1:13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</row>
    <row r="766" spans="1:13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</row>
    <row r="767" spans="1:13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</row>
    <row r="768" spans="1:13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</row>
    <row r="769" spans="1:13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</row>
    <row r="770" spans="1:13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</row>
    <row r="771" spans="1:13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</row>
    <row r="772" spans="1:13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</row>
    <row r="773" spans="1:13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</row>
    <row r="774" spans="1:13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</row>
    <row r="775" spans="1:13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</row>
    <row r="776" spans="1:13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</row>
    <row r="777" spans="1:13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</row>
    <row r="778" spans="1:13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</row>
    <row r="779" spans="1:13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</row>
    <row r="780" spans="1:13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</row>
    <row r="781" spans="1:13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</row>
    <row r="782" spans="1:13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</row>
    <row r="783" spans="1:13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</row>
    <row r="784" spans="1:13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</row>
    <row r="785" spans="1:13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</row>
    <row r="786" spans="1:13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</row>
    <row r="787" spans="1:13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</row>
    <row r="788" spans="1:13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</row>
    <row r="789" spans="1:13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</row>
    <row r="790" spans="1:13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</row>
    <row r="791" spans="1:13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</row>
    <row r="792" spans="1:13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</row>
    <row r="793" spans="1:13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</row>
    <row r="794" spans="1:13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</row>
    <row r="795" spans="1:13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</row>
    <row r="796" spans="1:13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</row>
    <row r="797" spans="1:13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</row>
    <row r="798" spans="1:13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</row>
    <row r="799" spans="1:13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</row>
    <row r="800" spans="1:13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</row>
    <row r="801" spans="1:13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</row>
    <row r="802" spans="1:13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</row>
    <row r="803" spans="1:13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</row>
    <row r="804" spans="1:13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</row>
    <row r="805" spans="1:13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</row>
    <row r="806" spans="1:13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</row>
    <row r="807" spans="1:13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</row>
    <row r="808" spans="1:13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</row>
    <row r="809" spans="1:13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</row>
    <row r="810" spans="1:13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</row>
    <row r="811" spans="1:13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</row>
    <row r="812" spans="1:13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</row>
    <row r="813" spans="1:13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</row>
    <row r="814" spans="1:13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</row>
    <row r="815" spans="1:13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</row>
    <row r="816" spans="1:13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</row>
    <row r="817" spans="1:13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</row>
    <row r="818" spans="1:13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</row>
    <row r="819" spans="1:13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</row>
    <row r="820" spans="1:13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</row>
    <row r="821" spans="1:13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</row>
    <row r="822" spans="1:13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</row>
    <row r="823" spans="1:13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</row>
    <row r="824" spans="1:13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</row>
    <row r="825" spans="1:13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</row>
    <row r="826" spans="1:13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</row>
    <row r="827" spans="1:13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</row>
    <row r="828" spans="1:13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</row>
    <row r="829" spans="1:13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</row>
    <row r="830" spans="1:13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</row>
    <row r="831" spans="1:13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</row>
    <row r="832" spans="1:13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</row>
    <row r="833" spans="1:13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</row>
    <row r="834" spans="1:13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</row>
    <row r="835" spans="1:13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</row>
    <row r="836" spans="1:13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</row>
    <row r="837" spans="1:13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</row>
    <row r="838" spans="1:13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</row>
    <row r="839" spans="1:13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</row>
    <row r="840" spans="1:13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</row>
    <row r="841" spans="1:13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</row>
    <row r="842" spans="1:13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</row>
    <row r="843" spans="1:13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</row>
    <row r="844" spans="1:13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</row>
    <row r="845" spans="1:13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</row>
    <row r="846" spans="1:13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</row>
    <row r="847" spans="1:13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</row>
    <row r="848" spans="1:13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</row>
    <row r="849" spans="1:13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</row>
    <row r="850" spans="1:13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</row>
    <row r="851" spans="1:13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</row>
    <row r="852" spans="1:13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</row>
    <row r="853" spans="1:13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</row>
    <row r="854" spans="1:13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</row>
    <row r="855" spans="1:13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</row>
    <row r="856" spans="1:13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</row>
    <row r="857" spans="1:13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</row>
    <row r="858" spans="1:13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</row>
    <row r="859" spans="1:13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</row>
    <row r="860" spans="1:13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</row>
    <row r="861" spans="1:13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</row>
    <row r="862" spans="1:13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</row>
    <row r="863" spans="1:13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</row>
    <row r="864" spans="1:13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</row>
    <row r="865" spans="1:13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</row>
    <row r="866" spans="1:13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</row>
    <row r="867" spans="1:13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</row>
    <row r="868" spans="1:13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</row>
    <row r="869" spans="1:13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</row>
    <row r="870" spans="1:13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</row>
    <row r="871" spans="1:13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</row>
    <row r="872" spans="1:13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</row>
    <row r="873" spans="1:13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</row>
    <row r="874" spans="1:13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</row>
    <row r="875" spans="1:13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</row>
    <row r="876" spans="1:13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</row>
    <row r="877" spans="1:13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</row>
    <row r="878" spans="1:13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</row>
    <row r="879" spans="1:13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</row>
    <row r="880" spans="1:13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</row>
    <row r="881" spans="1:13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</row>
    <row r="882" spans="1:13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</row>
    <row r="883" spans="1:13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</row>
    <row r="884" spans="1:13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</row>
    <row r="885" spans="1:13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</row>
    <row r="886" spans="1:13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</row>
    <row r="887" spans="1:13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</row>
    <row r="888" spans="1:13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</row>
    <row r="889" spans="1:13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</row>
    <row r="890" spans="1:13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</row>
    <row r="891" spans="1:13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</row>
    <row r="892" spans="1:13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</row>
    <row r="893" spans="1:13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</row>
    <row r="894" spans="1:13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</row>
    <row r="895" spans="1:13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</row>
    <row r="896" spans="1:13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</row>
    <row r="897" spans="1:13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</row>
    <row r="898" spans="1:13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</row>
    <row r="899" spans="1:13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</row>
    <row r="900" spans="1:13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</row>
    <row r="901" spans="1:13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</row>
    <row r="902" spans="1:13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</row>
    <row r="903" spans="1:13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</row>
    <row r="904" spans="1:13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</row>
    <row r="905" spans="1:13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</row>
    <row r="906" spans="1:13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</row>
    <row r="907" spans="1:13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</row>
    <row r="908" spans="1:13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</row>
    <row r="909" spans="1:13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</row>
    <row r="910" spans="1:13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</row>
    <row r="911" spans="1:13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</row>
    <row r="912" spans="1:13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</row>
    <row r="913" spans="1:13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</row>
    <row r="914" spans="1:13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</row>
    <row r="915" spans="1:13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</row>
    <row r="916" spans="1:13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</row>
    <row r="917" spans="1:13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</row>
    <row r="918" spans="1:13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</row>
    <row r="919" spans="1:13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</row>
    <row r="920" spans="1:13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</row>
    <row r="921" spans="1:13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</row>
    <row r="922" spans="1:13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</row>
    <row r="923" spans="1:13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</row>
    <row r="924" spans="1:13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</row>
    <row r="925" spans="1:13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</row>
    <row r="926" spans="1:13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</row>
    <row r="927" spans="1:13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</row>
    <row r="928" spans="1:13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</row>
    <row r="929" spans="1:13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</row>
    <row r="930" spans="1:13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</row>
    <row r="931" spans="1:13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</row>
    <row r="932" spans="1:13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</row>
    <row r="933" spans="1:13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</row>
    <row r="934" spans="1:13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</row>
    <row r="935" spans="1:13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</row>
    <row r="936" spans="1:13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</row>
    <row r="937" spans="1:13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</row>
    <row r="938" spans="1:13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</row>
    <row r="939" spans="1:13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</row>
    <row r="940" spans="1:13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</row>
    <row r="941" spans="1:13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</row>
    <row r="942" spans="1:13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</row>
    <row r="943" spans="1:13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</row>
    <row r="944" spans="1:13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</row>
    <row r="945" spans="1:13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</row>
    <row r="946" spans="1:13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</row>
    <row r="947" spans="1:13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</row>
    <row r="948" spans="1:13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</row>
    <row r="949" spans="1:13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</row>
    <row r="950" spans="1:13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</row>
    <row r="951" spans="1:13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</row>
    <row r="952" spans="1:13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</row>
    <row r="953" spans="1:13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</row>
    <row r="954" spans="1:13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</row>
    <row r="955" spans="1:13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</row>
    <row r="956" spans="1:13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</row>
    <row r="957" spans="1:13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</row>
    <row r="958" spans="1:13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</row>
    <row r="959" spans="1:13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</row>
    <row r="960" spans="1:13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</row>
    <row r="961" spans="1:13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</row>
    <row r="962" spans="1:13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</row>
    <row r="963" spans="1:13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</row>
    <row r="964" spans="1:13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</row>
    <row r="965" spans="1:13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</row>
    <row r="966" spans="1:13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</row>
    <row r="967" spans="1:13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</row>
    <row r="968" spans="1:13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</row>
    <row r="969" spans="1:13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</row>
    <row r="970" spans="1:13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</row>
    <row r="971" spans="1:13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</row>
    <row r="972" spans="1:13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</row>
    <row r="973" spans="1:13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</row>
    <row r="974" spans="1:13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</row>
    <row r="975" spans="1:13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</row>
    <row r="976" spans="1:13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</row>
    <row r="977" spans="1:13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</row>
    <row r="978" spans="1:13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</row>
    <row r="979" spans="1:13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</row>
    <row r="980" spans="1:13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</row>
    <row r="981" spans="1:13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</row>
    <row r="982" spans="1:13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</row>
    <row r="983" spans="1:13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</row>
    <row r="984" spans="1:13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</row>
    <row r="985" spans="1:13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</row>
    <row r="986" spans="1:13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</row>
    <row r="987" spans="1:13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</row>
    <row r="988" spans="1:13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</row>
    <row r="989" spans="1:13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</row>
    <row r="990" spans="1:13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</row>
    <row r="991" spans="1:13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</row>
    <row r="992" spans="1:13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</row>
    <row r="993" spans="1:13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</row>
    <row r="994" spans="1:13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</row>
    <row r="995" spans="1:13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</row>
    <row r="996" spans="1:13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</row>
    <row r="997" spans="1:13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</row>
    <row r="998" spans="1:13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</row>
    <row r="999" spans="1:13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</row>
    <row r="1000" spans="1:13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</row>
    <row r="1001" spans="1:13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</row>
    <row r="1002" spans="1:13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</row>
    <row r="1003" spans="1:13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</row>
    <row r="1004" spans="1:13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</row>
    <row r="1005" spans="1:13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</row>
    <row r="1006" spans="1:13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</row>
    <row r="1007" spans="1:13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</row>
    <row r="1008" spans="1:13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</row>
    <row r="1009" spans="1:13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</row>
    <row r="1010" spans="1:13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</row>
    <row r="1011" spans="1:13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</row>
    <row r="1012" spans="1:13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</row>
    <row r="1013" spans="1:13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</row>
    <row r="1014" spans="1:13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</row>
    <row r="1015" spans="1:13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</row>
    <row r="1016" spans="1:13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</row>
    <row r="1017" spans="1:13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</row>
    <row r="1018" spans="1:13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</row>
    <row r="1019" spans="1:13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</row>
    <row r="1020" spans="1:13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</row>
    <row r="1021" spans="1:13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</row>
    <row r="1022" spans="1:13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</row>
    <row r="1023" spans="1:13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</row>
    <row r="1024" spans="1:13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</row>
    <row r="1025" spans="1:13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</row>
    <row r="1026" spans="1:13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</row>
    <row r="1027" spans="1:13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</row>
    <row r="1028" spans="1:13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</row>
    <row r="1029" spans="1:13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</row>
    <row r="1030" spans="1:13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</row>
    <row r="1031" spans="1:13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</row>
    <row r="1032" spans="1:13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</row>
    <row r="1033" spans="1:13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</row>
    <row r="1034" spans="1:13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</row>
    <row r="1035" spans="1:13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</row>
    <row r="1036" spans="1:13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</row>
    <row r="1037" spans="1:13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</row>
    <row r="1038" spans="1:13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</row>
    <row r="1039" spans="1:13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</row>
    <row r="1040" spans="1:13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</row>
    <row r="1041" spans="1:13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</row>
    <row r="1042" spans="1:13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</row>
    <row r="1043" spans="1:13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</row>
    <row r="1044" spans="1:13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</row>
    <row r="1045" spans="1:13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</row>
    <row r="1046" spans="1:13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</row>
    <row r="1047" spans="1:13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</row>
    <row r="1048" spans="1:13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</row>
    <row r="1049" spans="1:13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</row>
    <row r="1050" spans="1:13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</row>
    <row r="1051" spans="1:13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</row>
    <row r="1052" spans="1:13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</row>
    <row r="1053" spans="1:13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</row>
    <row r="1054" spans="1:13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</row>
    <row r="1055" spans="1:13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</row>
    <row r="1056" spans="1:13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</row>
    <row r="1057" spans="1:13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</row>
    <row r="1058" spans="1:13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</row>
    <row r="1059" spans="1:13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</row>
    <row r="1060" spans="1:13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</row>
    <row r="1061" spans="1:13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</row>
    <row r="1062" spans="1:13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</row>
    <row r="1063" spans="1:13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</row>
    <row r="1064" spans="1:13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</row>
    <row r="1065" spans="1:13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</row>
    <row r="1066" spans="1:13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</row>
    <row r="1067" spans="1:13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</row>
    <row r="1068" spans="1:13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</row>
    <row r="1069" spans="1:13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</row>
    <row r="1070" spans="1:13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</row>
    <row r="1071" spans="1:13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</row>
    <row r="1072" spans="1:13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</row>
    <row r="1073" spans="1:13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</row>
    <row r="1074" spans="1:13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</row>
    <row r="1075" spans="1:13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</row>
    <row r="1076" spans="1:13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</row>
    <row r="1077" spans="1:13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</row>
    <row r="1078" spans="1:13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</row>
    <row r="1079" spans="1:13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</row>
    <row r="1080" spans="1:13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</row>
    <row r="1081" spans="1:13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</row>
    <row r="1082" spans="1:13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</row>
    <row r="1083" spans="1:13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</row>
    <row r="1084" spans="1:13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</row>
    <row r="1085" spans="1:13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</row>
    <row r="1086" spans="1:13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</row>
    <row r="1087" spans="1:13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</row>
    <row r="1088" spans="1:13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</row>
    <row r="1089" spans="1:13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</row>
    <row r="1090" spans="1:13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</row>
    <row r="1091" spans="1:13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</row>
    <row r="1092" spans="1:13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</row>
    <row r="1093" spans="1:13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</row>
    <row r="1094" spans="1:13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</row>
    <row r="1095" spans="1:13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</row>
    <row r="1096" spans="1:13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</row>
    <row r="1097" spans="1:13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</row>
    <row r="1098" spans="1:13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</row>
    <row r="1099" spans="1:13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</row>
    <row r="1100" spans="1:13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</row>
    <row r="1101" spans="1:13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</row>
    <row r="1102" spans="1:13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</row>
    <row r="1103" spans="1:13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</row>
    <row r="1104" spans="1:13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</row>
    <row r="1105" spans="1:13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</row>
    <row r="1106" spans="1:13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</row>
    <row r="1107" spans="1:13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</row>
    <row r="1108" spans="1:13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</row>
    <row r="1109" spans="1:13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</row>
    <row r="1110" spans="1:13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</row>
    <row r="1111" spans="1:13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</row>
    <row r="1112" spans="1:13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</row>
    <row r="1113" spans="1:13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</row>
    <row r="1114" spans="1:13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</row>
    <row r="1115" spans="1:13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</row>
    <row r="1116" spans="1:13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</row>
    <row r="1117" spans="1:13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</row>
    <row r="1118" spans="1:13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</row>
    <row r="1119" spans="1:13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</row>
    <row r="1120" spans="1:13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</row>
    <row r="1121" spans="1:13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</row>
    <row r="1122" spans="1:13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</row>
    <row r="1123" spans="1:13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</row>
    <row r="1124" spans="1:13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</row>
    <row r="1125" spans="1:13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</row>
    <row r="1126" spans="1:13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</row>
    <row r="1127" spans="1:13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</row>
    <row r="1128" spans="1:13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</row>
    <row r="1129" spans="1:13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</row>
    <row r="1130" spans="1:13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</row>
    <row r="1131" spans="1:13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</row>
    <row r="1132" spans="1:13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</row>
    <row r="1133" spans="1:13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</row>
    <row r="1134" spans="1:13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</row>
    <row r="1135" spans="1:13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</row>
    <row r="1136" spans="1:13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</row>
    <row r="1137" spans="1:13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</row>
    <row r="1138" spans="1:13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</row>
    <row r="1139" spans="1:13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</row>
    <row r="1140" spans="1:13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</row>
    <row r="1141" spans="1:13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</row>
    <row r="1142" spans="1:13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</row>
    <row r="1143" spans="1:13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</row>
    <row r="1144" spans="1:13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</row>
    <row r="1145" spans="1:13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</row>
    <row r="1146" spans="1:13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</row>
    <row r="1147" spans="1:13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</row>
    <row r="1148" spans="1:13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</row>
    <row r="1149" spans="1:13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</row>
    <row r="1150" spans="1:13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</row>
    <row r="1151" spans="1:13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</row>
    <row r="1152" spans="1:13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</row>
    <row r="1153" spans="1:13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</row>
    <row r="1154" spans="1:13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</row>
    <row r="1155" spans="1:13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</row>
    <row r="1156" spans="1:13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</row>
    <row r="1157" spans="1:13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</row>
    <row r="1158" spans="1:13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</row>
    <row r="1159" spans="1:13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</row>
    <row r="1160" spans="1:13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</row>
    <row r="1161" spans="1:13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</row>
    <row r="1162" spans="1:13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</row>
    <row r="1163" spans="1:13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</row>
    <row r="1164" spans="1:13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</row>
    <row r="1165" spans="1:13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</row>
    <row r="1166" spans="1:13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</row>
    <row r="1167" spans="1:13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</row>
    <row r="1168" spans="1:13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</row>
    <row r="1169" spans="1:13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</row>
    <row r="1170" spans="1:13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</row>
    <row r="1171" spans="1:13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</row>
    <row r="1172" spans="1:13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</row>
    <row r="1173" spans="1:13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</row>
    <row r="1174" spans="1:13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</row>
    <row r="1175" spans="1:13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</row>
    <row r="1176" spans="1:13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</row>
    <row r="1177" spans="1:13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</row>
    <row r="1178" spans="1:13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</row>
    <row r="1179" spans="1:13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</row>
    <row r="1180" spans="1:13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</row>
    <row r="1181" spans="1:13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</row>
    <row r="1182" spans="1:13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</row>
    <row r="1183" spans="1:13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</row>
    <row r="1184" spans="1:13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</row>
    <row r="1185" spans="1:13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</row>
    <row r="1186" spans="1:13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</row>
    <row r="1187" spans="1:13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</row>
    <row r="1188" spans="1:13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</row>
    <row r="1189" spans="1:13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</row>
    <row r="1190" spans="1:13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</row>
    <row r="1191" spans="1:13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</row>
    <row r="1192" spans="1:13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</row>
    <row r="1193" spans="1:13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</row>
    <row r="1194" spans="1:13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</row>
    <row r="1195" spans="1:13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</row>
    <row r="1196" spans="1:13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</row>
    <row r="1197" spans="1:13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</row>
    <row r="1198" spans="1:13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</row>
    <row r="1199" spans="1:13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</row>
    <row r="1200" spans="1:13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</row>
    <row r="1201" spans="1:13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</row>
    <row r="1202" spans="1:13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</row>
    <row r="1203" spans="1:13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</row>
    <row r="1204" spans="1:13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</row>
    <row r="1205" spans="1:13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</row>
    <row r="1206" spans="1:13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</row>
    <row r="1207" spans="1:13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</row>
    <row r="1208" spans="1:13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</row>
    <row r="1209" spans="1:13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</row>
    <row r="1210" spans="1:13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</row>
    <row r="1211" spans="1:13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</row>
    <row r="1212" spans="1:13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</row>
    <row r="1213" spans="1:13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</row>
    <row r="1214" spans="1:13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</row>
    <row r="1215" spans="1:13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</row>
    <row r="1216" spans="1:13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</row>
    <row r="1217" spans="1:13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</row>
    <row r="1218" spans="1:13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</row>
    <row r="1219" spans="1:13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</row>
    <row r="1220" spans="1:13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</row>
    <row r="1221" spans="1:13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</row>
    <row r="1222" spans="1:13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</row>
    <row r="1223" spans="1:13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</row>
    <row r="1224" spans="1:13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</row>
    <row r="1225" spans="1:13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</row>
    <row r="1226" spans="1:13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</row>
    <row r="1227" spans="1:13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</row>
    <row r="1228" spans="1:13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</row>
    <row r="1229" spans="1:13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</row>
    <row r="1230" spans="1:13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</row>
    <row r="1231" spans="1:13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</row>
    <row r="1232" spans="1:13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</row>
    <row r="1233" spans="1:13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</row>
    <row r="1234" spans="1:13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</row>
    <row r="1235" spans="1:13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</row>
    <row r="1236" spans="1:13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</row>
    <row r="1237" spans="1:13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</row>
    <row r="1238" spans="1:13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</row>
    <row r="1239" spans="1:13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</row>
    <row r="1240" spans="1:13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</row>
    <row r="1241" spans="1:13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</row>
    <row r="1242" spans="1:13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</row>
    <row r="1243" spans="1:13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</row>
    <row r="1244" spans="1:13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</row>
    <row r="1245" spans="1:13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</row>
    <row r="1246" spans="1:13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</row>
    <row r="1247" spans="1:13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</row>
    <row r="1248" spans="1:13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</row>
  </sheetData>
  <mergeCells count="26">
    <mergeCell ref="G7:G10"/>
    <mergeCell ref="J7:J10"/>
    <mergeCell ref="K7:K10"/>
    <mergeCell ref="A12:M12"/>
    <mergeCell ref="A16:M16"/>
    <mergeCell ref="A31:M31"/>
    <mergeCell ref="E130:F130"/>
    <mergeCell ref="H130:I130"/>
    <mergeCell ref="A70:M70"/>
    <mergeCell ref="D129:G129"/>
    <mergeCell ref="A1:M1"/>
    <mergeCell ref="L7:L10"/>
    <mergeCell ref="M5:M10"/>
    <mergeCell ref="C5:C10"/>
    <mergeCell ref="D5:D10"/>
    <mergeCell ref="H7:H10"/>
    <mergeCell ref="I7:I10"/>
    <mergeCell ref="E5:F6"/>
    <mergeCell ref="G5:H6"/>
    <mergeCell ref="A2:M2"/>
    <mergeCell ref="A5:A10"/>
    <mergeCell ref="B5:B10"/>
    <mergeCell ref="I5:J6"/>
    <mergeCell ref="K5:L6"/>
    <mergeCell ref="E7:E10"/>
    <mergeCell ref="F7:F10"/>
  </mergeCells>
  <phoneticPr fontId="2" type="noConversion"/>
  <pageMargins left="0.75" right="0.5" top="0.5" bottom="0.5" header="0.5" footer="0.5"/>
  <pageSetup paperSize="9" scale="65" orientation="landscape" r:id="rId1"/>
  <headerFooter alignWithMargins="0"/>
  <rowBreaks count="5" manualBreakCount="5">
    <brk id="22" max="12" man="1"/>
    <brk id="38" max="12" man="1"/>
    <brk id="64" max="12" man="1"/>
    <brk id="84" max="12" man="1"/>
    <brk id="1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კრებსითი</vt:lpstr>
      <vt:lpstr>ხარჯთაღ</vt:lpstr>
      <vt:lpstr>კრებსითი!Print_Area</vt:lpstr>
      <vt:lpstr>ხარჯთაღ!Print_Area</vt:lpstr>
      <vt:lpstr>ხარჯთაღ!Print_Titles</vt:lpstr>
    </vt:vector>
  </TitlesOfParts>
  <Company>ARCHSTUDIA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Procurement1</cp:lastModifiedBy>
  <cp:lastPrinted>2017-06-23T06:49:50Z</cp:lastPrinted>
  <dcterms:created xsi:type="dcterms:W3CDTF">2005-10-26T10:27:32Z</dcterms:created>
  <dcterms:modified xsi:type="dcterms:W3CDTF">2018-03-13T05:51:28Z</dcterms:modified>
</cp:coreProperties>
</file>