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480" windowHeight="9600" tabRatio="699"/>
  </bookViews>
  <sheets>
    <sheet name="ასფალბეტ გზა" sheetId="25" r:id="rId1"/>
    <sheet name="Sheet1" sheetId="3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39" i="25" l="1"/>
  <c r="D40" i="25" s="1"/>
  <c r="D41" i="25" s="1"/>
  <c r="D35" i="25"/>
  <c r="D34" i="25" s="1"/>
  <c r="D30" i="25"/>
  <c r="D29" i="25" s="1"/>
  <c r="D28" i="25"/>
  <c r="D26" i="25"/>
  <c r="D25" i="25"/>
  <c r="D24" i="25"/>
  <c r="D22" i="25"/>
  <c r="D23" i="25" s="1"/>
  <c r="D20" i="25"/>
  <c r="D19" i="25"/>
  <c r="D18" i="25"/>
  <c r="D16" i="25"/>
  <c r="D17" i="25" s="1"/>
  <c r="A15" i="25"/>
  <c r="B12" i="25"/>
  <c r="D10" i="25"/>
  <c r="D12" i="25" s="1"/>
  <c r="B10" i="25"/>
  <c r="B9" i="25"/>
  <c r="D8" i="25"/>
  <c r="D11" i="25" s="1"/>
  <c r="D13" i="25" s="1"/>
  <c r="B8" i="25"/>
  <c r="D9" i="25" l="1"/>
</calcChain>
</file>

<file path=xl/sharedStrings.xml><?xml version="1.0" encoding="utf-8"?>
<sst xmlns="http://schemas.openxmlformats.org/spreadsheetml/2006/main" count="65" uniqueCount="44">
  <si>
    <t>samuSaos dasaxeleba</t>
  </si>
  <si>
    <t>#</t>
  </si>
  <si>
    <t>m3</t>
  </si>
  <si>
    <t>raodenoba</t>
  </si>
  <si>
    <t>Seadgina:</t>
  </si>
  <si>
    <t>100 m3</t>
  </si>
  <si>
    <t>1000 m2</t>
  </si>
  <si>
    <t>Segrovili masalis datvirTva avtoTviTmclelebze avtodamtvirTaviT</t>
  </si>
  <si>
    <t>მისაყრელი გვერდულების მოწყობა</t>
  </si>
  <si>
    <t>მისაყრელი გვერდულების მოწყობა ქვიშა-ხრეშოვანი ნარევით</t>
  </si>
  <si>
    <t>100მ3</t>
  </si>
  <si>
    <t>gzis gverdulebze arsebuli danaleqi gruntis damuSaveba meqanizebuli meTodiT</t>
  </si>
  <si>
    <t xml:space="preserve"> Txevadi bitumis mosxma </t>
  </si>
  <si>
    <t>milxidebis reabilitacia</t>
  </si>
  <si>
    <t>100m3</t>
  </si>
  <si>
    <t>t</t>
  </si>
  <si>
    <t>qvabulis damuSaveba me-2 jg gruntSi eqskavatoriT 0,25m3  avtoTviTmclelze datvirTviT</t>
  </si>
  <si>
    <t>1km</t>
  </si>
  <si>
    <t xml:space="preserve"> milebis  qveda da zeda fenilebis mowyoba qviSa-xreSovani nareviT datkepvniT </t>
  </si>
  <si>
    <t>1000 m3</t>
  </si>
  <si>
    <t>saniaRvre arxis mowyobis samuSaoebi</t>
  </si>
  <si>
    <t>amoRebuli masalis datvirTva avtoTviTmclelebze avtodamtvirTaviT</t>
  </si>
  <si>
    <t>datvirTvuli masis transportireba 1 km-ze</t>
  </si>
  <si>
    <t>qvabulis damuSaveba me-3 jg gruntSi eqskavatoriT 0,25m3  avtoTviTmclelze datvirTviT</t>
  </si>
  <si>
    <t>safaris mowyoba msxvil-marcvlovani asfaltobetoniT sisqiT 4 sm 740 grZ,m-ze</t>
  </si>
  <si>
    <t xml:space="preserve">zeda fenis mowyoba wvril-marcvlovani asfaltobetoniT sisqiT 3 sm </t>
  </si>
  <si>
    <t>ეზოებში შესასვლელების მოწყობის სამუშაოები</t>
  </si>
  <si>
    <t>ეზოებში შესასვლელებზე საგზაო სამოსის მოწყობა ქვიშა-ხრეშოვანი ნარევით</t>
  </si>
  <si>
    <t>ასფალტო ბეტონის საფარის მოწყობის სამუშაოები</t>
  </si>
  <si>
    <t>kalendaruli grafiki</t>
  </si>
  <si>
    <t>kalendaruli dReebi</t>
  </si>
  <si>
    <r>
      <rPr>
        <sz val="9"/>
        <rFont val="AcadNusx"/>
      </rPr>
      <t>ეზოების შესასვლელების</t>
    </r>
    <r>
      <rPr>
        <sz val="10"/>
        <rFont val="AcadNusx"/>
      </rPr>
      <t xml:space="preserve">  safaris mowyoba wvril-marcvlovani asfaltobetoniT ტიპი </t>
    </r>
    <r>
      <rPr>
        <sz val="10"/>
        <rFont val="Arial"/>
        <family val="2"/>
      </rPr>
      <t>Б</t>
    </r>
    <r>
      <rPr>
        <sz val="10"/>
        <rFont val="AcadNusx"/>
      </rPr>
      <t xml:space="preserve">, მარკა II sisqiT 5 sm </t>
    </r>
  </si>
  <si>
    <t>q.xobSi Wyondidelisa da WavWavaZis quCis mierTebis keTilmowyobis (moasfalteba) samuSaoebi</t>
  </si>
  <si>
    <t xml:space="preserve"> pk0+00-dan pk 1+24-mde </t>
  </si>
  <si>
    <t xml:space="preserve">1000mm rkinabetonis milis mowyoba </t>
  </si>
  <si>
    <t xml:space="preserve">rkina-betonis saTavisebis mowyoba,betoni m-250 </t>
  </si>
  <si>
    <t>rkina-betonis saTavisebis mowyoba,betoni m-200</t>
  </si>
  <si>
    <t xml:space="preserve"> saniaRvre arxis mowyoba mowyoba </t>
  </si>
  <si>
    <t>miwis gaTxra saniaRvre arxis  mosawyobad eqskavatoriT 90X0.50X0.60 gverdze miyriT</t>
  </si>
  <si>
    <t>gruntis gatana 2 km-ze</t>
  </si>
  <si>
    <t>/z.bukia/</t>
  </si>
  <si>
    <t>Tavi II ezoebSi Sesasvlelebze d 400mm-iani plastmasis gofrirebuli milis mowyoba 3 adgilas</t>
  </si>
  <si>
    <t xml:space="preserve">plastmasis gofrirebuli milebis d-400mm montaJi  </t>
  </si>
  <si>
    <t>ganz-is 
erTeuli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</si>
</sst>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0"/>
    <numFmt numFmtId="166" formatCode="0.0"/>
    <numFmt numFmtId="167" formatCode="0.000"/>
    <numFmt numFmtId="168" formatCode="0.00000"/>
  </numFmts>
  <fonts count="30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rial Cyr"/>
      <family val="2"/>
      <charset val="204"/>
    </font>
    <font>
      <sz val="11"/>
      <name val="AcadNusx"/>
    </font>
    <font>
      <sz val="10"/>
      <name val="AcadNusx"/>
    </font>
    <font>
      <sz val="11"/>
      <color theme="1"/>
      <name val="Sylfaen"/>
      <family val="2"/>
      <charset val="204"/>
      <scheme val="minor"/>
    </font>
    <font>
      <b/>
      <sz val="10"/>
      <name val="AcadNusx"/>
    </font>
    <font>
      <sz val="8"/>
      <name val="AcadNusx"/>
    </font>
    <font>
      <sz val="10"/>
      <name val="Arial Cyr"/>
      <charset val="1"/>
    </font>
    <font>
      <b/>
      <sz val="12"/>
      <name val="AcadNusx"/>
    </font>
    <font>
      <sz val="12"/>
      <name val="AcadNusx"/>
    </font>
    <font>
      <sz val="12"/>
      <color indexed="10"/>
      <name val="AcadNusx"/>
    </font>
    <font>
      <sz val="9"/>
      <color theme="1"/>
      <name val="AcadNusx"/>
    </font>
    <font>
      <sz val="8"/>
      <color theme="1"/>
      <name val="AcadNusx"/>
    </font>
    <font>
      <sz val="9"/>
      <color theme="1"/>
      <name val="Sylfaen"/>
      <family val="2"/>
      <scheme val="minor"/>
    </font>
    <font>
      <sz val="9"/>
      <name val="AcadNusx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0"/>
      <color theme="1"/>
      <name val="AcadNusx"/>
    </font>
    <font>
      <b/>
      <sz val="11"/>
      <color theme="1"/>
      <name val="AcadNusx"/>
    </font>
    <font>
      <sz val="12"/>
      <color theme="1"/>
      <name val="Sylfaen"/>
      <family val="2"/>
      <charset val="204"/>
      <scheme val="minor"/>
    </font>
    <font>
      <sz val="11"/>
      <name val="Arial Cyr"/>
      <charset val="1"/>
    </font>
    <font>
      <sz val="9"/>
      <name val="Sylfaen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Sylfaen"/>
      <family val="2"/>
      <scheme val="minor"/>
    </font>
    <font>
      <sz val="9"/>
      <name val="Sylfaen"/>
      <family val="1"/>
      <charset val="204"/>
      <scheme val="major"/>
    </font>
    <font>
      <sz val="9"/>
      <color indexed="8"/>
      <name val="AcadNusx"/>
    </font>
    <font>
      <sz val="10"/>
      <name val="Arial"/>
      <family val="2"/>
    </font>
    <font>
      <sz val="10"/>
      <color theme="1"/>
      <name val="AcadNusx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5" fillId="0" borderId="0"/>
    <xf numFmtId="164" fontId="23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10" fillId="0" borderId="0" xfId="0" applyFont="1"/>
    <xf numFmtId="0" fontId="6" fillId="0" borderId="0" xfId="0" applyFont="1"/>
    <xf numFmtId="0" fontId="9" fillId="0" borderId="0" xfId="0" applyFont="1"/>
    <xf numFmtId="0" fontId="0" fillId="0" borderId="0" xfId="0" applyBorder="1"/>
    <xf numFmtId="0" fontId="17" fillId="0" borderId="0" xfId="0" applyFont="1"/>
    <xf numFmtId="0" fontId="0" fillId="2" borderId="0" xfId="0" applyFill="1"/>
    <xf numFmtId="0" fontId="19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2" applyFont="1"/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1" fillId="2" borderId="0" xfId="2" applyFont="1" applyFill="1"/>
    <xf numFmtId="0" fontId="20" fillId="2" borderId="0" xfId="0" applyFont="1" applyFill="1"/>
    <xf numFmtId="0" fontId="4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Border="1"/>
    <xf numFmtId="0" fontId="12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justify" vertical="center"/>
    </xf>
    <xf numFmtId="168" fontId="15" fillId="2" borderId="1" xfId="0" applyNumberFormat="1" applyFont="1" applyFill="1" applyBorder="1" applyAlignment="1">
      <alignment horizontal="center" vertical="center" wrapText="1"/>
    </xf>
    <xf numFmtId="0" fontId="4" fillId="0" borderId="1" xfId="5" applyNumberFormat="1" applyFont="1" applyBorder="1" applyAlignment="1">
      <alignment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7" fontId="15" fillId="2" borderId="1" xfId="0" applyNumberFormat="1" applyFont="1" applyFill="1" applyBorder="1" applyAlignment="1">
      <alignment horizontal="center" vertical="center"/>
    </xf>
    <xf numFmtId="0" fontId="4" fillId="0" borderId="2" xfId="5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14" fillId="0" borderId="1" xfId="0" applyNumberFormat="1" applyFont="1" applyFill="1" applyBorder="1"/>
    <xf numFmtId="166" fontId="22" fillId="0" borderId="1" xfId="2" applyNumberFormat="1" applyFont="1" applyFill="1" applyBorder="1" applyAlignment="1">
      <alignment horizontal="right" vertical="center" wrapText="1"/>
    </xf>
    <xf numFmtId="0" fontId="21" fillId="0" borderId="1" xfId="2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/>
    <xf numFmtId="166" fontId="2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5" xfId="0" applyFont="1" applyFill="1" applyBorder="1"/>
    <xf numFmtId="165" fontId="0" fillId="0" borderId="1" xfId="0" applyNumberFormat="1" applyFont="1" applyFill="1" applyBorder="1"/>
    <xf numFmtId="0" fontId="10" fillId="0" borderId="1" xfId="0" applyFont="1" applyFill="1" applyBorder="1"/>
    <xf numFmtId="0" fontId="29" fillId="0" borderId="1" xfId="0" applyFont="1" applyFill="1" applyBorder="1"/>
    <xf numFmtId="4" fontId="15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2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</cellXfs>
  <cellStyles count="9">
    <cellStyle name="Normal 2" xfId="1"/>
    <cellStyle name="Normal 2 2" xfId="8"/>
    <cellStyle name="Normal 3" xfId="6"/>
    <cellStyle name="Обычный 2" xfId="2"/>
    <cellStyle name="Обычный 2 2" xfId="3"/>
    <cellStyle name="Обычный 3" xfId="5"/>
    <cellStyle name="მძიმე 2" xfId="7"/>
    <cellStyle name="ჩვეულებრივი" xfId="0" builtinId="0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cho/Desktop/&#4304;&#4334;&#4304;&#4314;&#4312;%20&#4322;&#4308;&#4316;&#4307;&#4308;&#4320;&#4308;&#4305;&#4312;%2012.07.2017/&#4315;&#4304;&#4316;&#4329;&#4317;%20&#4322;&#4308;&#4316;&#4307;&#4308;&#4320;&#4312;%20%204%20&#4306;&#4310;&#4304;%2013.06.2017/&#4333;&#4327;&#4317;&#4316;&#4307;&#4312;&#4307;&#4308;&#4314;&#4312;%20&#4333;&#4304;&#4309;&#4333;&#4304;&#4309;&#4304;&#4331;&#4312;&#4321;%20&#4313;&#4309;&#4308;&#4311;&#4304;%20&#4306;&#4310;&#4304;/&#4333;&#4327;&#4317;&#4316;&#4307;&#4312;&#4307;&#4308;&#4314;&#4312;%20&#4333;&#4304;&#4309;&#4333;&#4304;&#4309;&#4304;&#4331;&#4308;%20&#4306;&#4310;&#430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ასფალბეტ გზა"/>
      <sheetName val="მილხიდები "/>
      <sheetName val="ეზოებში შესასვ"/>
      <sheetName val="მისაყრელი გვერდულები"/>
      <sheetName val="სანიაღვრე"/>
      <sheetName val="Sheet1"/>
    </sheetNames>
    <sheetDataSet>
      <sheetData sheetId="0"/>
      <sheetData sheetId="1">
        <row r="10">
          <cell r="C10" t="str">
            <v>safuZvlis momzadeba qviSa-xreSovani nareviT pk0+00-dan pk1+24-mde</v>
          </cell>
          <cell r="F10">
            <v>0.63900000000000001</v>
          </cell>
        </row>
        <row r="18">
          <cell r="C18" t="str">
            <v>safuZvlis mowyoba fraqciuli RorRiT 0-40mm sisqiT 5 sm.</v>
          </cell>
        </row>
        <row r="28">
          <cell r="C28" t="str">
            <v xml:space="preserve"> Txevadi bitumis mosxma  124 grZ,m-ze </v>
          </cell>
          <cell r="F28">
            <v>0.44183974500000006</v>
          </cell>
        </row>
      </sheetData>
      <sheetData sheetId="2">
        <row r="12">
          <cell r="A12" t="str">
            <v>Tavi I pk 1+74  d1000mm-iani rkinabetonis milxidis mowyoba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F13">
            <v>8.6400000000000005E-2</v>
          </cell>
        </row>
        <row r="17">
          <cell r="F17">
            <v>1.44</v>
          </cell>
        </row>
        <row r="21">
          <cell r="F21">
            <v>2.4899999999999998</v>
          </cell>
        </row>
        <row r="54">
          <cell r="F54">
            <v>4.4639999999999992E-3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zoomScale="91" zoomScaleNormal="57" zoomScaleSheetLayoutView="91" workbookViewId="0">
      <selection activeCell="AP28" sqref="AP28"/>
    </sheetView>
  </sheetViews>
  <sheetFormatPr defaultRowHeight="16.5"/>
  <cols>
    <col min="1" max="1" width="2.375" style="3" customWidth="1"/>
    <col min="2" max="2" width="46.625" style="1" customWidth="1"/>
    <col min="3" max="3" width="10.875" customWidth="1"/>
    <col min="4" max="4" width="10" style="19" customWidth="1"/>
    <col min="5" max="7" width="2.25" customWidth="1"/>
    <col min="8" max="8" width="2.25" style="4" customWidth="1"/>
    <col min="9" max="12" width="2.25" style="6" customWidth="1"/>
    <col min="13" max="34" width="2.25" customWidth="1"/>
  </cols>
  <sheetData>
    <row r="1" spans="1:34" s="7" customFormat="1" ht="33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7" customFormat="1" ht="17.25" customHeight="1">
      <c r="A2" s="65" t="s">
        <v>29</v>
      </c>
      <c r="B2" s="65"/>
      <c r="C2" s="65"/>
      <c r="D2" s="65"/>
      <c r="E2" s="28"/>
      <c r="F2" s="28"/>
      <c r="G2" s="28"/>
      <c r="H2" s="21"/>
      <c r="I2" s="16"/>
      <c r="J2" s="16"/>
      <c r="K2" s="16"/>
      <c r="L2" s="16"/>
    </row>
    <row r="3" spans="1:34" s="9" customFormat="1" ht="20.25" customHeight="1">
      <c r="A3" s="23"/>
      <c r="B3" s="24"/>
      <c r="C3" s="4"/>
      <c r="D3" s="20"/>
      <c r="E3" s="4"/>
      <c r="F3" s="4"/>
      <c r="G3" s="4"/>
      <c r="H3" s="4"/>
      <c r="I3" s="17"/>
      <c r="J3" s="17"/>
      <c r="K3" s="17"/>
      <c r="L3" s="17"/>
    </row>
    <row r="4" spans="1:34" s="9" customFormat="1" ht="22.5">
      <c r="A4" s="29" t="s">
        <v>1</v>
      </c>
      <c r="B4" s="29" t="s">
        <v>0</v>
      </c>
      <c r="C4" s="30" t="s">
        <v>43</v>
      </c>
      <c r="D4" s="31" t="s">
        <v>3</v>
      </c>
      <c r="E4" s="66" t="s">
        <v>30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s="13" customFormat="1" ht="14.25">
      <c r="A5" s="15">
        <v>1</v>
      </c>
      <c r="B5" s="15">
        <v>2</v>
      </c>
      <c r="C5" s="25">
        <v>3</v>
      </c>
      <c r="D5" s="26">
        <v>4</v>
      </c>
      <c r="E5" s="32">
        <v>1</v>
      </c>
      <c r="F5" s="32">
        <v>2</v>
      </c>
      <c r="G5" s="32">
        <v>3</v>
      </c>
      <c r="H5" s="32">
        <v>4</v>
      </c>
      <c r="I5" s="32">
        <v>5</v>
      </c>
      <c r="J5" s="32">
        <v>6</v>
      </c>
      <c r="K5" s="32">
        <v>7</v>
      </c>
      <c r="L5" s="32">
        <v>8</v>
      </c>
      <c r="M5" s="32">
        <v>9</v>
      </c>
      <c r="N5" s="32">
        <v>10</v>
      </c>
      <c r="O5" s="32">
        <v>11</v>
      </c>
      <c r="P5" s="32">
        <v>12</v>
      </c>
      <c r="Q5" s="32">
        <v>13</v>
      </c>
      <c r="R5" s="32">
        <v>14</v>
      </c>
      <c r="S5" s="32">
        <v>15</v>
      </c>
      <c r="T5" s="32">
        <v>16</v>
      </c>
      <c r="U5" s="32">
        <v>17</v>
      </c>
      <c r="V5" s="32">
        <v>18</v>
      </c>
      <c r="W5" s="32">
        <v>19</v>
      </c>
      <c r="X5" s="32">
        <v>20</v>
      </c>
      <c r="Y5" s="32">
        <v>21</v>
      </c>
      <c r="Z5" s="32">
        <v>22</v>
      </c>
      <c r="AA5" s="32">
        <v>23</v>
      </c>
      <c r="AB5" s="32">
        <v>24</v>
      </c>
      <c r="AC5" s="32">
        <v>25</v>
      </c>
      <c r="AD5" s="32">
        <v>26</v>
      </c>
      <c r="AE5" s="32">
        <v>27</v>
      </c>
      <c r="AF5" s="32">
        <v>28</v>
      </c>
      <c r="AG5" s="32">
        <v>29</v>
      </c>
      <c r="AH5" s="32">
        <v>30</v>
      </c>
    </row>
    <row r="6" spans="1:34" s="8" customFormat="1" ht="13.5">
      <c r="A6" s="71" t="s">
        <v>28</v>
      </c>
      <c r="B6" s="71"/>
      <c r="C6" s="71"/>
      <c r="D6" s="71"/>
      <c r="E6" s="34"/>
      <c r="F6" s="34"/>
      <c r="G6" s="34"/>
      <c r="H6" s="34"/>
      <c r="I6" s="35"/>
      <c r="J6" s="35"/>
      <c r="K6" s="35"/>
      <c r="L6" s="35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13" customFormat="1" ht="15">
      <c r="A7" s="70" t="s">
        <v>33</v>
      </c>
      <c r="B7" s="70"/>
      <c r="C7" s="70"/>
      <c r="D7" s="27"/>
      <c r="E7" s="76"/>
      <c r="F7" s="76"/>
      <c r="G7" s="76"/>
      <c r="H7" s="76"/>
      <c r="I7" s="77"/>
      <c r="J7" s="77"/>
      <c r="K7" s="77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4" s="13" customFormat="1" ht="27">
      <c r="A8" s="60">
        <v>1</v>
      </c>
      <c r="B8" s="36" t="str">
        <f>'[1]ასფალბეტ გზა'!$C$10</f>
        <v>safuZvlis momzadeba qviSa-xreSovani nareviT pk0+00-dan pk1+24-mde</v>
      </c>
      <c r="C8" s="60" t="s">
        <v>5</v>
      </c>
      <c r="D8" s="44">
        <f>'[1]ასფალბეტ გზა'!$F$10</f>
        <v>0.63900000000000001</v>
      </c>
      <c r="E8" s="79"/>
      <c r="F8" s="79"/>
      <c r="G8" s="79"/>
      <c r="H8" s="79"/>
      <c r="I8" s="77"/>
      <c r="J8" s="77"/>
      <c r="K8" s="77"/>
      <c r="L8" s="77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</row>
    <row r="9" spans="1:34" s="10" customFormat="1" ht="27">
      <c r="A9" s="60">
        <v>2</v>
      </c>
      <c r="B9" s="40" t="str">
        <f>'[1]ასფალბეტ გზა'!$C$18</f>
        <v>safuZvlis mowyoba fraqciuli RorRiT 0-40mm sisqiT 5 sm.</v>
      </c>
      <c r="C9" s="42" t="s">
        <v>6</v>
      </c>
      <c r="D9" s="39">
        <f>D8</f>
        <v>0.63900000000000001</v>
      </c>
      <c r="E9" s="79"/>
      <c r="F9" s="79"/>
      <c r="G9" s="79"/>
      <c r="H9" s="79"/>
      <c r="I9" s="80"/>
      <c r="J9" s="80"/>
      <c r="K9" s="80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s="10" customFormat="1" ht="15.75">
      <c r="A10" s="60">
        <v>3</v>
      </c>
      <c r="B10" s="40" t="str">
        <f>'[1]ასფალბეტ გზა'!$C$28</f>
        <v xml:space="preserve"> Txevadi bitumis mosxma  124 grZ,m-ze </v>
      </c>
      <c r="C10" s="42" t="s">
        <v>6</v>
      </c>
      <c r="D10" s="39">
        <f>'[1]ასფალბეტ გზა'!$F$28</f>
        <v>0.44183974500000006</v>
      </c>
      <c r="E10" s="79"/>
      <c r="F10" s="79"/>
      <c r="G10" s="79"/>
      <c r="H10" s="79"/>
      <c r="I10" s="80"/>
      <c r="J10" s="80"/>
      <c r="K10" s="80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1:34" s="10" customFormat="1" ht="27">
      <c r="A11" s="60">
        <v>4</v>
      </c>
      <c r="B11" s="41" t="s">
        <v>24</v>
      </c>
      <c r="C11" s="42" t="s">
        <v>6</v>
      </c>
      <c r="D11" s="43">
        <f>D8</f>
        <v>0.63900000000000001</v>
      </c>
      <c r="E11" s="79"/>
      <c r="F11" s="79"/>
      <c r="G11" s="79"/>
      <c r="H11" s="79"/>
      <c r="I11" s="80"/>
      <c r="J11" s="80"/>
      <c r="K11" s="80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s="14" customFormat="1" ht="18">
      <c r="A12" s="60">
        <v>5</v>
      </c>
      <c r="B12" s="40" t="str">
        <f>'[1]ასფალბეტ გზა'!$C$28</f>
        <v xml:space="preserve"> Txevadi bitumis mosxma  124 grZ,m-ze </v>
      </c>
      <c r="C12" s="37" t="s">
        <v>15</v>
      </c>
      <c r="D12" s="43">
        <f>D10</f>
        <v>0.44183974500000006</v>
      </c>
      <c r="E12" s="79"/>
      <c r="F12" s="79"/>
      <c r="G12" s="79"/>
      <c r="H12" s="79"/>
      <c r="I12" s="82"/>
      <c r="J12" s="82"/>
      <c r="K12" s="82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34" s="12" customFormat="1" ht="27">
      <c r="A13" s="60">
        <v>6</v>
      </c>
      <c r="B13" s="41" t="s">
        <v>25</v>
      </c>
      <c r="C13" s="42" t="s">
        <v>6</v>
      </c>
      <c r="D13" s="43">
        <f>D11</f>
        <v>0.63900000000000001</v>
      </c>
      <c r="E13" s="79"/>
      <c r="F13" s="79"/>
      <c r="G13" s="79"/>
      <c r="H13" s="79"/>
      <c r="I13" s="84"/>
      <c r="J13" s="84"/>
      <c r="K13" s="84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4" ht="15">
      <c r="A14" s="74" t="s">
        <v>13</v>
      </c>
      <c r="B14" s="74"/>
      <c r="C14" s="74"/>
      <c r="D14" s="74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15">
      <c r="A15" s="75" t="str">
        <f>'[1]მილხიდები '!$A$12:$H$12</f>
        <v>Tavi I pk 1+74  d1000mm-iani rkinabetonis milxidis mowyoba</v>
      </c>
      <c r="B15" s="75"/>
      <c r="C15" s="75"/>
      <c r="D15" s="7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s="5" customFormat="1" ht="27">
      <c r="A16" s="45">
        <v>1</v>
      </c>
      <c r="B16" s="46" t="s">
        <v>23</v>
      </c>
      <c r="C16" s="60" t="s">
        <v>14</v>
      </c>
      <c r="D16" s="47">
        <f>'[1]მილხიდები '!$F$13</f>
        <v>8.6400000000000005E-2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s="5" customFormat="1" ht="15">
      <c r="A17" s="45">
        <v>2</v>
      </c>
      <c r="B17" s="46" t="s">
        <v>22</v>
      </c>
      <c r="C17" s="45" t="s">
        <v>15</v>
      </c>
      <c r="D17" s="48">
        <f>D16*100*1.6</f>
        <v>13.824000000000002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s="5" customFormat="1" ht="27">
      <c r="A18" s="45"/>
      <c r="B18" s="46" t="s">
        <v>18</v>
      </c>
      <c r="C18" s="49" t="s">
        <v>2</v>
      </c>
      <c r="D18" s="48">
        <f>'[1]მილხიდები '!$F$17</f>
        <v>1.44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s="5" customFormat="1" ht="15">
      <c r="A19" s="45">
        <v>4</v>
      </c>
      <c r="B19" s="46" t="s">
        <v>34</v>
      </c>
      <c r="C19" s="45" t="s">
        <v>2</v>
      </c>
      <c r="D19" s="47">
        <f>'[1]მილხიდები '!$F$21</f>
        <v>2.4899999999999998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s="5" customFormat="1" ht="15">
      <c r="A20" s="59">
        <v>5</v>
      </c>
      <c r="B20" s="50" t="s">
        <v>35</v>
      </c>
      <c r="C20" s="51" t="s">
        <v>5</v>
      </c>
      <c r="D20" s="61">
        <f>2.63/100</f>
        <v>2.63E-2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30" customHeight="1">
      <c r="A21" s="68" t="s">
        <v>41</v>
      </c>
      <c r="B21" s="69"/>
      <c r="C21" s="69"/>
      <c r="D21" s="69"/>
      <c r="E21" s="87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s="5" customFormat="1" ht="27">
      <c r="A22" s="45">
        <v>1</v>
      </c>
      <c r="B22" s="46" t="s">
        <v>16</v>
      </c>
      <c r="C22" s="60" t="s">
        <v>14</v>
      </c>
      <c r="D22" s="47">
        <f>0.6*0.8*4*2*3/100</f>
        <v>0.1152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s="5" customFormat="1" ht="15">
      <c r="A23" s="45">
        <v>2</v>
      </c>
      <c r="B23" s="46" t="s">
        <v>22</v>
      </c>
      <c r="C23" s="45" t="s">
        <v>15</v>
      </c>
      <c r="D23" s="48">
        <f>D22*100*1.6</f>
        <v>18.431999999999999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s="5" customFormat="1" ht="27.75" thickBot="1">
      <c r="A24" s="45">
        <v>3</v>
      </c>
      <c r="B24" s="46" t="s">
        <v>18</v>
      </c>
      <c r="C24" s="49" t="s">
        <v>2</v>
      </c>
      <c r="D24" s="48">
        <f>0.3*0.6*6*3</f>
        <v>3.24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s="5" customFormat="1" ht="15.75" thickTop="1">
      <c r="A25" s="45">
        <v>4</v>
      </c>
      <c r="B25" s="63" t="s">
        <v>42</v>
      </c>
      <c r="C25" s="45" t="s">
        <v>17</v>
      </c>
      <c r="D25" s="48">
        <f>0.006*3</f>
        <v>1.8000000000000002E-2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s="5" customFormat="1" ht="15">
      <c r="A26" s="33">
        <v>5</v>
      </c>
      <c r="B26" s="50" t="s">
        <v>36</v>
      </c>
      <c r="C26" s="51" t="s">
        <v>5</v>
      </c>
      <c r="D26" s="61">
        <f>'[1]მილხიდები '!$F$54</f>
        <v>4.4639999999999992E-3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15">
      <c r="A27" s="52"/>
      <c r="B27" s="67" t="s">
        <v>26</v>
      </c>
      <c r="C27" s="67"/>
      <c r="D27" s="6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5.5">
      <c r="A28" s="15">
        <v>1</v>
      </c>
      <c r="B28" s="53" t="s">
        <v>27</v>
      </c>
      <c r="C28" s="51" t="s">
        <v>10</v>
      </c>
      <c r="D28" s="62">
        <f>3*25*0.1/100</f>
        <v>7.4999999999999997E-2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15">
      <c r="A29" s="15">
        <v>2</v>
      </c>
      <c r="B29" s="40" t="s">
        <v>12</v>
      </c>
      <c r="C29" s="60" t="s">
        <v>15</v>
      </c>
      <c r="D29" s="38">
        <f>D30*0.691455</f>
        <v>5.1859124999999999E-2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40.5">
      <c r="A30" s="15">
        <v>3</v>
      </c>
      <c r="B30" s="41" t="s">
        <v>31</v>
      </c>
      <c r="C30" s="51" t="s">
        <v>6</v>
      </c>
      <c r="D30" s="43">
        <f>3*25/1000</f>
        <v>7.4999999999999997E-2</v>
      </c>
      <c r="E30" s="86"/>
      <c r="F30" s="86"/>
      <c r="G30" s="88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15">
      <c r="A31" s="74" t="s">
        <v>8</v>
      </c>
      <c r="B31" s="74"/>
      <c r="C31" s="74"/>
      <c r="D31" s="74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15">
      <c r="A32" s="15">
        <v>1</v>
      </c>
      <c r="B32" s="15">
        <v>2</v>
      </c>
      <c r="C32" s="25">
        <v>3</v>
      </c>
      <c r="D32" s="26">
        <v>5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7">
      <c r="A33" s="15">
        <v>1</v>
      </c>
      <c r="B33" s="36" t="s">
        <v>11</v>
      </c>
      <c r="C33" s="60" t="s">
        <v>5</v>
      </c>
      <c r="D33" s="38">
        <v>0.124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s="1" customFormat="1" ht="27">
      <c r="A34" s="15">
        <v>2</v>
      </c>
      <c r="B34" s="36" t="s">
        <v>7</v>
      </c>
      <c r="C34" s="60" t="s">
        <v>15</v>
      </c>
      <c r="D34" s="39">
        <f>D35</f>
        <v>19.22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</row>
    <row r="35" spans="1:34" ht="15">
      <c r="A35" s="15">
        <v>3</v>
      </c>
      <c r="B35" s="40" t="s">
        <v>22</v>
      </c>
      <c r="C35" s="60" t="s">
        <v>15</v>
      </c>
      <c r="D35" s="39">
        <f>D33*155</f>
        <v>19.22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5.5">
      <c r="A36" s="15">
        <v>4</v>
      </c>
      <c r="B36" s="53" t="s">
        <v>9</v>
      </c>
      <c r="C36" s="51" t="s">
        <v>10</v>
      </c>
      <c r="D36" s="43">
        <v>0.186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s="7" customFormat="1" ht="15.75">
      <c r="A37" s="54"/>
      <c r="B37" s="73" t="s">
        <v>20</v>
      </c>
      <c r="C37" s="73"/>
      <c r="D37" s="73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s="9" customFormat="1" ht="13.5">
      <c r="A38" s="72" t="s">
        <v>37</v>
      </c>
      <c r="B38" s="72"/>
      <c r="C38" s="72"/>
      <c r="D38" s="72"/>
      <c r="E38" s="91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s="11" customFormat="1" ht="25.5">
      <c r="A39" s="22">
        <v>1</v>
      </c>
      <c r="B39" s="55" t="s">
        <v>38</v>
      </c>
      <c r="C39" s="22" t="s">
        <v>19</v>
      </c>
      <c r="D39" s="56">
        <f>90*(0.4+0.6)/2*0.6/1000</f>
        <v>2.7E-2</v>
      </c>
      <c r="E39" s="93"/>
      <c r="F39" s="93"/>
      <c r="G39" s="81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s="5" customFormat="1" ht="27">
      <c r="A40" s="45">
        <v>2</v>
      </c>
      <c r="B40" s="57" t="s">
        <v>21</v>
      </c>
      <c r="C40" s="60" t="s">
        <v>15</v>
      </c>
      <c r="D40" s="48">
        <f>D39*1000*1.55</f>
        <v>41.85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 s="11" customFormat="1">
      <c r="A41" s="22">
        <v>3</v>
      </c>
      <c r="B41" s="55" t="s">
        <v>39</v>
      </c>
      <c r="C41" s="22" t="s">
        <v>15</v>
      </c>
      <c r="D41" s="58">
        <f>D40</f>
        <v>41.85</v>
      </c>
      <c r="E41" s="93"/>
      <c r="F41" s="93"/>
      <c r="G41" s="81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>
      <c r="B42" s="18"/>
      <c r="C42" s="4"/>
      <c r="D42" s="20"/>
      <c r="E42" s="95"/>
      <c r="F42" s="95"/>
      <c r="G42" s="95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>
      <c r="B43" s="2" t="s">
        <v>4</v>
      </c>
      <c r="C43" s="64" t="s">
        <v>40</v>
      </c>
      <c r="D43" s="64"/>
      <c r="E43" s="95"/>
      <c r="F43" s="95"/>
      <c r="G43" s="95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</sheetData>
  <mergeCells count="13">
    <mergeCell ref="C43:D43"/>
    <mergeCell ref="A1:AH1"/>
    <mergeCell ref="E4:AH4"/>
    <mergeCell ref="A2:D2"/>
    <mergeCell ref="B27:D27"/>
    <mergeCell ref="A21:D21"/>
    <mergeCell ref="A7:C7"/>
    <mergeCell ref="A6:D6"/>
    <mergeCell ref="A38:D38"/>
    <mergeCell ref="B37:D37"/>
    <mergeCell ref="A31:D31"/>
    <mergeCell ref="A14:D14"/>
    <mergeCell ref="A15:D15"/>
  </mergeCells>
  <pageMargins left="0.47916666666666669" right="0.30208333333333331" top="0.2916666666666666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2</vt:i4>
      </vt:variant>
    </vt:vector>
  </HeadingPairs>
  <TitlesOfParts>
    <vt:vector size="2" baseType="lpstr">
      <vt:lpstr>ასფალბეტ გზა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2018-02-08T11:00:33Z</dcterms:modified>
</cp:coreProperties>
</file>