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 defaultThemeVersion="124226"/>
  <bookViews>
    <workbookView xWindow="-15" yWindow="-15" windowWidth="14400" windowHeight="12420" tabRatio="855"/>
  </bookViews>
  <sheets>
    <sheet name="დანართი 1" sheetId="25" r:id="rId1"/>
    <sheet name="202" sheetId="28" state="hidden" r:id="rId2"/>
  </sheets>
  <definedNames>
    <definedName name="_xlnm._FilterDatabase" localSheetId="1" hidden="1">'202'!$A$5:$M$149</definedName>
    <definedName name="_xlnm._FilterDatabase" localSheetId="0" hidden="1">'დანართი 1'!$A$7:$L$90</definedName>
    <definedName name="_xlnm.Print_Area" localSheetId="1">'202'!$A$1:$M$146</definedName>
    <definedName name="_xlnm.Print_Area" localSheetId="0">'დანართი 1'!$A$1:$L$87</definedName>
    <definedName name="_xlnm.Print_Titles" localSheetId="1">'202'!$2:$5</definedName>
    <definedName name="_xlnm.Print_Titles" localSheetId="0">'დანართი 1'!$4:$7</definedName>
  </definedNames>
  <calcPr calcId="145621"/>
</workbook>
</file>

<file path=xl/calcChain.xml><?xml version="1.0" encoding="utf-8"?>
<calcChain xmlns="http://schemas.openxmlformats.org/spreadsheetml/2006/main">
  <c r="J77" i="25" l="1"/>
  <c r="J76" i="25"/>
  <c r="J75" i="25"/>
  <c r="J74" i="25"/>
  <c r="H73" i="25"/>
  <c r="F72" i="25"/>
  <c r="J70" i="25"/>
  <c r="J69" i="25"/>
  <c r="J68" i="25"/>
  <c r="H67" i="25"/>
  <c r="F66" i="25"/>
  <c r="J64" i="25"/>
  <c r="J63" i="25"/>
  <c r="H62" i="25"/>
  <c r="F61" i="25"/>
  <c r="D42" i="25" l="1"/>
  <c r="D40" i="25"/>
  <c r="D39" i="25"/>
  <c r="D38" i="25"/>
  <c r="D37" i="25"/>
  <c r="D36" i="25"/>
  <c r="J51" i="25" l="1"/>
  <c r="J50" i="25"/>
  <c r="H49" i="25"/>
  <c r="K137" i="28" l="1"/>
  <c r="L137" i="28" s="1"/>
  <c r="M137" i="28" s="1"/>
  <c r="K136" i="28"/>
  <c r="L136" i="28" s="1"/>
  <c r="M136" i="28" s="1"/>
  <c r="K135" i="28"/>
  <c r="L135" i="28" s="1"/>
  <c r="M135" i="28" s="1"/>
  <c r="I134" i="28"/>
  <c r="J134" i="28" s="1"/>
  <c r="M134" i="28" s="1"/>
  <c r="I133" i="28"/>
  <c r="J133" i="28" s="1"/>
  <c r="M133" i="28" s="1"/>
  <c r="G132" i="28"/>
  <c r="H132" i="28" s="1"/>
  <c r="M132" i="28" s="1"/>
  <c r="K130" i="28"/>
  <c r="L130" i="28" s="1"/>
  <c r="M130" i="28" s="1"/>
  <c r="K129" i="28"/>
  <c r="L129" i="28" s="1"/>
  <c r="M129" i="28" s="1"/>
  <c r="I128" i="28"/>
  <c r="J128" i="28" s="1"/>
  <c r="M128" i="28" s="1"/>
  <c r="I127" i="28"/>
  <c r="J127" i="28" s="1"/>
  <c r="M127" i="28" s="1"/>
  <c r="G126" i="28"/>
  <c r="H126" i="28" s="1"/>
  <c r="M126" i="28" s="1"/>
  <c r="G124" i="28"/>
  <c r="H124" i="28" s="1"/>
  <c r="M124" i="28" s="1"/>
  <c r="M123" i="28" s="1"/>
  <c r="K122" i="28"/>
  <c r="L122" i="28" s="1"/>
  <c r="M122" i="28" s="1"/>
  <c r="K121" i="28"/>
  <c r="L121" i="28" s="1"/>
  <c r="M121" i="28" s="1"/>
  <c r="I120" i="28"/>
  <c r="J120" i="28" s="1"/>
  <c r="M120" i="28" s="1"/>
  <c r="G119" i="28"/>
  <c r="H119" i="28" s="1"/>
  <c r="M119" i="28" s="1"/>
  <c r="K117" i="28"/>
  <c r="L117" i="28" s="1"/>
  <c r="M117" i="28" s="1"/>
  <c r="K116" i="28"/>
  <c r="L116" i="28" s="1"/>
  <c r="M116" i="28" s="1"/>
  <c r="K115" i="28"/>
  <c r="L115" i="28" s="1"/>
  <c r="M115" i="28" s="1"/>
  <c r="I114" i="28"/>
  <c r="J114" i="28" s="1"/>
  <c r="M114" i="28" s="1"/>
  <c r="G113" i="28"/>
  <c r="H113" i="28" s="1"/>
  <c r="M113" i="28" s="1"/>
  <c r="I111" i="28"/>
  <c r="J111" i="28" s="1"/>
  <c r="M111" i="28" s="1"/>
  <c r="I110" i="28"/>
  <c r="J110" i="28" s="1"/>
  <c r="M110" i="28" s="1"/>
  <c r="G109" i="28"/>
  <c r="H109" i="28" s="1"/>
  <c r="M109" i="28" s="1"/>
  <c r="M108" i="28" s="1"/>
  <c r="K107" i="28"/>
  <c r="L107" i="28" s="1"/>
  <c r="M107" i="28" s="1"/>
  <c r="K106" i="28"/>
  <c r="L106" i="28" s="1"/>
  <c r="M106" i="28" s="1"/>
  <c r="I105" i="28"/>
  <c r="J105" i="28" s="1"/>
  <c r="M105" i="28" s="1"/>
  <c r="I104" i="28"/>
  <c r="J104" i="28" s="1"/>
  <c r="M104" i="28" s="1"/>
  <c r="I103" i="28"/>
  <c r="J103" i="28" s="1"/>
  <c r="M103" i="28" s="1"/>
  <c r="G102" i="28"/>
  <c r="H102" i="28" s="1"/>
  <c r="M102" i="28" s="1"/>
  <c r="K100" i="28"/>
  <c r="L100" i="28" s="1"/>
  <c r="M100" i="28" s="1"/>
  <c r="K99" i="28"/>
  <c r="L99" i="28" s="1"/>
  <c r="M99" i="28" s="1"/>
  <c r="K98" i="28"/>
  <c r="L98" i="28" s="1"/>
  <c r="M98" i="28" s="1"/>
  <c r="K97" i="28"/>
  <c r="L97" i="28" s="1"/>
  <c r="M97" i="28" s="1"/>
  <c r="I96" i="28"/>
  <c r="J96" i="28" s="1"/>
  <c r="M96" i="28" s="1"/>
  <c r="G95" i="28"/>
  <c r="H95" i="28" s="1"/>
  <c r="M95" i="28" s="1"/>
  <c r="K93" i="28"/>
  <c r="L93" i="28" s="1"/>
  <c r="M93" i="28" s="1"/>
  <c r="K92" i="28"/>
  <c r="L92" i="28" s="1"/>
  <c r="M92" i="28" s="1"/>
  <c r="K91" i="28"/>
  <c r="L91" i="28" s="1"/>
  <c r="M91" i="28" s="1"/>
  <c r="K90" i="28"/>
  <c r="L90" i="28" s="1"/>
  <c r="M90" i="28" s="1"/>
  <c r="K89" i="28"/>
  <c r="L89" i="28" s="1"/>
  <c r="M89" i="28" s="1"/>
  <c r="I88" i="28"/>
  <c r="J88" i="28" s="1"/>
  <c r="M88" i="28" s="1"/>
  <c r="I87" i="28"/>
  <c r="J87" i="28" s="1"/>
  <c r="M87" i="28" s="1"/>
  <c r="G86" i="28"/>
  <c r="H86" i="28" s="1"/>
  <c r="M86" i="28" s="1"/>
  <c r="K84" i="28"/>
  <c r="L84" i="28" s="1"/>
  <c r="M84" i="28" s="1"/>
  <c r="K83" i="28"/>
  <c r="L83" i="28" s="1"/>
  <c r="M83" i="28" s="1"/>
  <c r="K82" i="28"/>
  <c r="L82" i="28" s="1"/>
  <c r="M82" i="28" s="1"/>
  <c r="I81" i="28"/>
  <c r="J81" i="28" s="1"/>
  <c r="M81" i="28" s="1"/>
  <c r="I80" i="28"/>
  <c r="J80" i="28" s="1"/>
  <c r="M80" i="28" s="1"/>
  <c r="G79" i="28"/>
  <c r="H79" i="28" s="1"/>
  <c r="M79" i="28" s="1"/>
  <c r="K77" i="28"/>
  <c r="L77" i="28" s="1"/>
  <c r="M77" i="28" s="1"/>
  <c r="K76" i="28"/>
  <c r="L76" i="28" s="1"/>
  <c r="M76" i="28" s="1"/>
  <c r="K75" i="28"/>
  <c r="L75" i="28" s="1"/>
  <c r="M75" i="28" s="1"/>
  <c r="K74" i="28"/>
  <c r="L74" i="28" s="1"/>
  <c r="M74" i="28" s="1"/>
  <c r="I73" i="28"/>
  <c r="J73" i="28" s="1"/>
  <c r="M73" i="28" s="1"/>
  <c r="I72" i="28"/>
  <c r="J72" i="28" s="1"/>
  <c r="M72" i="28" s="1"/>
  <c r="I71" i="28"/>
  <c r="J71" i="28" s="1"/>
  <c r="M71" i="28" s="1"/>
  <c r="I70" i="28"/>
  <c r="J70" i="28" s="1"/>
  <c r="M70" i="28" s="1"/>
  <c r="I69" i="28"/>
  <c r="J69" i="28" s="1"/>
  <c r="M69" i="28" s="1"/>
  <c r="G68" i="28"/>
  <c r="H68" i="28" s="1"/>
  <c r="M68" i="28" s="1"/>
  <c r="L66" i="28"/>
  <c r="M66" i="28" s="1"/>
  <c r="G65" i="28"/>
  <c r="H65" i="28" s="1"/>
  <c r="M65" i="28" s="1"/>
  <c r="K63" i="28"/>
  <c r="L63" i="28" s="1"/>
  <c r="M63" i="28" s="1"/>
  <c r="K62" i="28"/>
  <c r="L62" i="28" s="1"/>
  <c r="M62" i="28" s="1"/>
  <c r="K61" i="28"/>
  <c r="L61" i="28" s="1"/>
  <c r="M61" i="28" s="1"/>
  <c r="K60" i="28"/>
  <c r="L60" i="28" s="1"/>
  <c r="M60" i="28" s="1"/>
  <c r="I59" i="28"/>
  <c r="J59" i="28" s="1"/>
  <c r="M59" i="28" s="1"/>
  <c r="I58" i="28"/>
  <c r="J58" i="28" s="1"/>
  <c r="M58" i="28" s="1"/>
  <c r="I57" i="28"/>
  <c r="J57" i="28" s="1"/>
  <c r="M57" i="28" s="1"/>
  <c r="I56" i="28"/>
  <c r="J56" i="28" s="1"/>
  <c r="M56" i="28" s="1"/>
  <c r="I55" i="28"/>
  <c r="J55" i="28" s="1"/>
  <c r="M55" i="28" s="1"/>
  <c r="E54" i="28"/>
  <c r="G54" i="28" s="1"/>
  <c r="H54" i="28" s="1"/>
  <c r="M54" i="28" s="1"/>
  <c r="K52" i="28"/>
  <c r="L52" i="28" s="1"/>
  <c r="M52" i="28" s="1"/>
  <c r="E51" i="28"/>
  <c r="K51" i="28" s="1"/>
  <c r="L51" i="28" s="1"/>
  <c r="M51" i="28" s="1"/>
  <c r="E50" i="28"/>
  <c r="I50" i="28" s="1"/>
  <c r="J50" i="28" s="1"/>
  <c r="M50" i="28" s="1"/>
  <c r="E49" i="28"/>
  <c r="I49" i="28" s="1"/>
  <c r="J49" i="28" s="1"/>
  <c r="M49" i="28" s="1"/>
  <c r="E48" i="28"/>
  <c r="I48" i="28" s="1"/>
  <c r="J48" i="28" s="1"/>
  <c r="M48" i="28" s="1"/>
  <c r="E47" i="28"/>
  <c r="I47" i="28" s="1"/>
  <c r="J47" i="28" s="1"/>
  <c r="M47" i="28" s="1"/>
  <c r="E46" i="28"/>
  <c r="I46" i="28" s="1"/>
  <c r="J46" i="28" s="1"/>
  <c r="M46" i="28" s="1"/>
  <c r="E45" i="28"/>
  <c r="G45" i="28" s="1"/>
  <c r="H45" i="28" s="1"/>
  <c r="M45" i="28" s="1"/>
  <c r="K43" i="28"/>
  <c r="L43" i="28" s="1"/>
  <c r="M43" i="28" s="1"/>
  <c r="K42" i="28"/>
  <c r="L42" i="28" s="1"/>
  <c r="M42" i="28" s="1"/>
  <c r="I41" i="28"/>
  <c r="J41" i="28" s="1"/>
  <c r="M41" i="28" s="1"/>
  <c r="I40" i="28"/>
  <c r="J40" i="28" s="1"/>
  <c r="M40" i="28" s="1"/>
  <c r="I39" i="28"/>
  <c r="J39" i="28" s="1"/>
  <c r="M39" i="28" s="1"/>
  <c r="G38" i="28"/>
  <c r="H38" i="28" s="1"/>
  <c r="M38" i="28" s="1"/>
  <c r="I36" i="28"/>
  <c r="J36" i="28" s="1"/>
  <c r="M36" i="28" s="1"/>
  <c r="E35" i="28"/>
  <c r="I35" i="28" s="1"/>
  <c r="J35" i="28" s="1"/>
  <c r="M35" i="28" s="1"/>
  <c r="E34" i="28"/>
  <c r="I34" i="28" s="1"/>
  <c r="J34" i="28" s="1"/>
  <c r="M34" i="28" s="1"/>
  <c r="E33" i="28"/>
  <c r="I33" i="28" s="1"/>
  <c r="J33" i="28" s="1"/>
  <c r="M33" i="28" s="1"/>
  <c r="I32" i="28"/>
  <c r="J32" i="28" s="1"/>
  <c r="M32" i="28" s="1"/>
  <c r="I31" i="28"/>
  <c r="J31" i="28" s="1"/>
  <c r="M31" i="28" s="1"/>
  <c r="I30" i="28"/>
  <c r="J30" i="28" s="1"/>
  <c r="M30" i="28" s="1"/>
  <c r="G29" i="28"/>
  <c r="H29" i="28" s="1"/>
  <c r="M29" i="28" s="1"/>
  <c r="I27" i="28"/>
  <c r="J27" i="28" s="1"/>
  <c r="M27" i="28" s="1"/>
  <c r="M26" i="28" s="1"/>
  <c r="K25" i="28"/>
  <c r="L25" i="28" s="1"/>
  <c r="M25" i="28" s="1"/>
  <c r="I24" i="28"/>
  <c r="J24" i="28" s="1"/>
  <c r="M24" i="28" s="1"/>
  <c r="I23" i="28"/>
  <c r="J23" i="28" s="1"/>
  <c r="M23" i="28" s="1"/>
  <c r="I22" i="28"/>
  <c r="J22" i="28" s="1"/>
  <c r="M22" i="28" s="1"/>
  <c r="G21" i="28"/>
  <c r="H21" i="28" s="1"/>
  <c r="M21" i="28" s="1"/>
  <c r="I19" i="28"/>
  <c r="J19" i="28" s="1"/>
  <c r="M19" i="28" s="1"/>
  <c r="M18" i="28" s="1"/>
  <c r="K17" i="28"/>
  <c r="L17" i="28" s="1"/>
  <c r="M17" i="28" s="1"/>
  <c r="I16" i="28"/>
  <c r="F16" i="28"/>
  <c r="I15" i="28"/>
  <c r="J15" i="28" s="1"/>
  <c r="M15" i="28" s="1"/>
  <c r="E14" i="28"/>
  <c r="G14" i="28" s="1"/>
  <c r="H14" i="28" s="1"/>
  <c r="M14" i="28" s="1"/>
  <c r="E12" i="28"/>
  <c r="K12" i="28" s="1"/>
  <c r="L12" i="28" s="1"/>
  <c r="M12" i="28" s="1"/>
  <c r="J11" i="28"/>
  <c r="M11" i="28" s="1"/>
  <c r="I11" i="28"/>
  <c r="E10" i="28"/>
  <c r="I10" i="28" s="1"/>
  <c r="J10" i="28" s="1"/>
  <c r="M10" i="28" s="1"/>
  <c r="I9" i="28"/>
  <c r="J9" i="28" s="1"/>
  <c r="M9" i="28" s="1"/>
  <c r="E8" i="28"/>
  <c r="G8" i="28" s="1"/>
  <c r="H8" i="28" s="1"/>
  <c r="M8" i="28" s="1"/>
  <c r="M6" i="28"/>
  <c r="J16" i="28" l="1"/>
  <c r="M16" i="28" s="1"/>
  <c r="M7" i="28"/>
  <c r="M37" i="28"/>
  <c r="M64" i="28"/>
  <c r="M94" i="28"/>
  <c r="M67" i="28"/>
  <c r="M101" i="28"/>
  <c r="M131" i="28"/>
  <c r="M53" i="28"/>
  <c r="M20" i="28"/>
  <c r="M28" i="28"/>
  <c r="M85" i="28"/>
  <c r="M112" i="28"/>
  <c r="M118" i="28"/>
  <c r="M13" i="28"/>
  <c r="M44" i="28"/>
  <c r="M78" i="28"/>
  <c r="M125" i="28"/>
  <c r="M138" i="28" l="1"/>
  <c r="M139" i="28" s="1"/>
  <c r="M140" i="28" s="1"/>
  <c r="M141" i="28" l="1"/>
  <c r="M142" i="28" s="1"/>
  <c r="M143" i="28" l="1"/>
  <c r="M144" i="28" s="1"/>
  <c r="M145" i="28" l="1"/>
  <c r="M146" i="28" s="1"/>
  <c r="F48" i="25" l="1"/>
  <c r="H21" i="25"/>
  <c r="J19" i="25"/>
  <c r="H18" i="25"/>
  <c r="H17" i="25"/>
  <c r="D16" i="25"/>
  <c r="F16" i="25" s="1"/>
  <c r="D14" i="25"/>
  <c r="J14" i="25" s="1"/>
  <c r="H13" i="25"/>
  <c r="D12" i="25"/>
  <c r="H12" i="25" s="1"/>
  <c r="H11" i="25"/>
  <c r="D10" i="25"/>
  <c r="F10" i="25" s="1"/>
  <c r="H29" i="25" l="1"/>
  <c r="H26" i="25"/>
  <c r="H25" i="25"/>
  <c r="H24" i="25"/>
  <c r="F23" i="25"/>
  <c r="D28" i="25"/>
  <c r="H28" i="25" s="1"/>
  <c r="D27" i="25"/>
  <c r="H27" i="25" s="1"/>
  <c r="J59" i="25" l="1"/>
  <c r="J58" i="25"/>
  <c r="J57" i="25"/>
  <c r="H56" i="25"/>
  <c r="H55" i="25"/>
  <c r="H54" i="25"/>
  <c r="F53" i="25"/>
  <c r="J46" i="25"/>
  <c r="J45" i="25"/>
  <c r="H44" i="25"/>
  <c r="H43" i="25"/>
  <c r="F42" i="25"/>
  <c r="J40" i="25"/>
  <c r="H39" i="25"/>
  <c r="H38" i="25"/>
  <c r="H37" i="25"/>
  <c r="F36" i="25"/>
  <c r="J34" i="25"/>
  <c r="H33" i="25"/>
  <c r="H32" i="25"/>
  <c r="F31" i="25"/>
</calcChain>
</file>

<file path=xl/sharedStrings.xml><?xml version="1.0" encoding="utf-8"?>
<sst xmlns="http://schemas.openxmlformats.org/spreadsheetml/2006/main" count="484" uniqueCount="143">
  <si>
    <t>განზ.
ერთ.</t>
  </si>
  <si>
    <t>ტ</t>
  </si>
  <si>
    <t>მ</t>
  </si>
  <si>
    <t>გზის დაკვალვა</t>
  </si>
  <si>
    <t>შემასწორებელი ფენის მოწყობა ქვიშა-ხრეშოვანი ნარევით</t>
  </si>
  <si>
    <t>კაც/სთ</t>
  </si>
  <si>
    <t>ბულდოზერი 108ც/ძ</t>
  </si>
  <si>
    <t>წყალი</t>
  </si>
  <si>
    <t>No.</t>
  </si>
  <si>
    <t>დასახელება</t>
  </si>
  <si>
    <t>რაოდენობა
ნორმით</t>
  </si>
  <si>
    <t>ერთეულის ღირებულება
(ლარი)</t>
  </si>
  <si>
    <t>ღირებულება (ლარი)</t>
  </si>
  <si>
    <t>ჯამი</t>
  </si>
  <si>
    <t>ხელფასი</t>
  </si>
  <si>
    <t>მექანიზმები</t>
  </si>
  <si>
    <t>მასალები</t>
  </si>
  <si>
    <t>რაოდენ.</t>
  </si>
  <si>
    <t>სულ</t>
  </si>
  <si>
    <t>ჯამი:</t>
  </si>
  <si>
    <t>ზედნადები ხარჯები</t>
  </si>
  <si>
    <t>მოგება</t>
  </si>
  <si>
    <t>დ.ღ.გ.</t>
  </si>
  <si>
    <t>ჯამი სულ:</t>
  </si>
  <si>
    <t>გაუთვალისწინებელი ხარჯები</t>
  </si>
  <si>
    <t>კოდი</t>
  </si>
  <si>
    <t>საბაზრო</t>
  </si>
  <si>
    <t>მანქ/სთ</t>
  </si>
  <si>
    <t>სხვა მანქანები</t>
  </si>
  <si>
    <t>პ/ე</t>
  </si>
  <si>
    <t>ღორღი</t>
  </si>
  <si>
    <t>სწ და ნ IV-2-82
1-80-3
1-25-2</t>
  </si>
  <si>
    <t>სწ და ნ IV-2-82
27-7-2</t>
  </si>
  <si>
    <t>ავტოგრეიდერი საშუალო ტიპის 108ც/ძ</t>
  </si>
  <si>
    <t>თვითმავალი საგზაო დამტკეპნი 18ტ. პნევმოსვლაზე</t>
  </si>
  <si>
    <t>სარწყავ-სარეცხი მანქანა 6000ლ</t>
  </si>
  <si>
    <t>მუშა-მოსამსახურეების შრომის ანაზღაურება</t>
  </si>
  <si>
    <t>თხევადი ბიტუმი (ბიტუმის ემულსია)</t>
  </si>
  <si>
    <t>თვითმავალი საგზაო დამტკეპნი 5ტ. გლუვი</t>
  </si>
  <si>
    <t>თვითმავალი საგზაო დამტკეპნი 10ტ. გლუვი</t>
  </si>
  <si>
    <t>სხვა მასალები</t>
  </si>
  <si>
    <t>ხრეშოვანი გვერდულის მოწყობა</t>
  </si>
  <si>
    <t>სწ და ნ IV-2-82
27-10-1.4</t>
  </si>
  <si>
    <t>საფუძვლის ზედა ფენის მოწყობა 0÷40მმ ფრაქციის ღორღით, ადგილზე გაშლა და დატკეპნა (სისქით 10 სმ)</t>
  </si>
  <si>
    <t>ტრაქტორი მუხლუხა სვლაზე 80ც/ძ</t>
  </si>
  <si>
    <t>მისაბმელი გამფხვიერებელი</t>
  </si>
  <si>
    <t>ცემენტბეტონის დამგები-მომპრიალებელი</t>
  </si>
  <si>
    <t>საფარი ფირის მომწყობი აგრეგატი</t>
  </si>
  <si>
    <t>ამწე საავტომობილო სვლაზე 5ტ</t>
  </si>
  <si>
    <t>ტრაქტორი 108ც/ძ</t>
  </si>
  <si>
    <t>ბეტონი B 25</t>
  </si>
  <si>
    <t>რელს ფორმა</t>
  </si>
  <si>
    <t>ბიტუმის ემულსია</t>
  </si>
  <si>
    <t>სწ და ნ IV-2-82
27-28-1</t>
  </si>
  <si>
    <t>ბეტონის საფარის სადეფორმაციო ნაკერების მოწყობა</t>
  </si>
  <si>
    <t>ნაკრერების დამჭრელი მექანიზმი</t>
  </si>
  <si>
    <t>ნაკრების ჩამსხმელი</t>
  </si>
  <si>
    <t>ქვიშა</t>
  </si>
  <si>
    <t>ქვიშა-ხრეში ფრაქციით 0÷40მმ</t>
  </si>
  <si>
    <t>სწ და ნ IV-2-82
1-22-9
1-25-2</t>
  </si>
  <si>
    <t>სწ და ნ IV-2-82
27-9-3
1-118-1.2</t>
  </si>
  <si>
    <t>თვითმავალი საგზაო დამტკეპნი 30ტ. პნევმოსვლაზე</t>
  </si>
  <si>
    <t>სწ და ნ IV-2-82
30-51-3</t>
  </si>
  <si>
    <t>ჰიდროსაიზოლაციო ბიტუმი ნავთობის ბაზაზე</t>
  </si>
  <si>
    <t>ტ.</t>
  </si>
  <si>
    <t>ქვიშა-ცემენტის ხსნარი მ-150</t>
  </si>
  <si>
    <t>სწ და ნ IV-2-82
30-39-3</t>
  </si>
  <si>
    <t>ამწე მუხლუხა სვლაზე 10ტ.</t>
  </si>
  <si>
    <t xml:space="preserve">რკინა-ბეტონის მილის სექცია 1000მმ </t>
  </si>
  <si>
    <t>სწ და ნ IV-2-82
1-14-11</t>
  </si>
  <si>
    <t>ექსკავატორი ჩამჩის ტევადობით 0.65მ3</t>
  </si>
  <si>
    <t>სწ და ნ IV-2-82
1-81-3</t>
  </si>
  <si>
    <t>გრუნტის უკუჩაყრა ხელით</t>
  </si>
  <si>
    <t>რკ.ბეტონის მილის დამუშავება ბიტუმით ორჯერ</t>
  </si>
  <si>
    <t>ც.</t>
  </si>
  <si>
    <t>სწ და ნ IV-2-82
30-42-1</t>
  </si>
  <si>
    <t>ლითონის მილი Ø500მმ</t>
  </si>
  <si>
    <t>სწ და ნ IV-2-82
27-50-16</t>
  </si>
  <si>
    <t>მბურღავ–ამწევი მნქანები სიღრმით 3,5მ, საავტომობილო სვლაზე</t>
  </si>
  <si>
    <t>ამწე საავტომობილი სვლაზე 3ტ.</t>
  </si>
  <si>
    <t>ბეტონი B-15</t>
  </si>
  <si>
    <t>ლითონკონსტრუქციები</t>
  </si>
  <si>
    <t>გზის კიდეზე ლითონის ზღუდარების მონტაჟი</t>
  </si>
  <si>
    <t xml:space="preserve">მიერთებებზე და კერძო მისასვლელებზე ლითონის D-500 მმ მილის მოწყობა (5 მ. მილი - 5 ცალი) </t>
  </si>
  <si>
    <t>არსებული საფარის მოგრეიდერება და დატკეპნა პნევმოსატკეპნით</t>
  </si>
  <si>
    <t>გზის სავალი ნაწილის მოწყობა ბეტონით B 25, სისქით 16 სმ</t>
  </si>
  <si>
    <t>არსებული გრუნტის დამუშავება მექნიზმით და დატვირთვა ა/თვითმცლელებზე</t>
  </si>
  <si>
    <r>
      <t>მ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</si>
  <si>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r>
      <t>ექსკავატორი ჩამჩის ტევადობით 0.65მ</t>
    </r>
    <r>
      <rPr>
        <i/>
        <vertAlign val="superscript"/>
        <sz val="12"/>
        <rFont val="Sylfaen"/>
        <family val="1"/>
      </rPr>
      <t>3</t>
    </r>
  </si>
  <si>
    <r>
      <t>მ</t>
    </r>
    <r>
      <rPr>
        <i/>
        <vertAlign val="superscript"/>
        <sz val="12"/>
        <rFont val="Sylfaen"/>
        <family val="1"/>
      </rPr>
      <t>3</t>
    </r>
  </si>
  <si>
    <t>არსებული გრუნტის დამუშავება ხელით და დატვირთვა ა/თვითმცლელებზე</t>
  </si>
  <si>
    <t>სრფ 2016 IV კვარტალი</t>
  </si>
  <si>
    <t>არსებული გრუნტის გატანა ნაგავსაყრელზე საშუალოდ 5 კმ-მდე</t>
  </si>
  <si>
    <t xml:space="preserve">გრუნტის ზიდვა 5 კმ მანძილზე და გადაყრა </t>
  </si>
  <si>
    <r>
      <t>მ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</si>
  <si>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r>
      <t>მ</t>
    </r>
    <r>
      <rPr>
        <vertAlign val="superscript"/>
        <sz val="12"/>
        <rFont val="Sylfaen"/>
        <family val="1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</si>
  <si>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გრუნტის დამუშავება ექსკავატორით  0.65მ</t>
    </r>
    <r>
      <rPr>
        <b/>
        <vertAlign val="superscript"/>
        <sz val="12"/>
        <rFont val="Sylfaen"/>
        <family val="1"/>
      </rPr>
      <t>3</t>
    </r>
    <r>
      <rPr>
        <b/>
        <sz val="12"/>
        <rFont val="Sylfaen"/>
        <family val="1"/>
      </rPr>
      <t xml:space="preserve"> ჩამჩის ტევადობით, გვერდზე დაყრით </t>
    </r>
  </si>
  <si>
    <r>
      <t>მ</t>
    </r>
    <r>
      <rPr>
        <vertAlign val="superscript"/>
        <sz val="12"/>
        <rFont val="Sylfaen"/>
        <family val="1"/>
      </rPr>
      <t>3</t>
    </r>
  </si>
  <si>
    <r>
      <t>მ</t>
    </r>
    <r>
      <rPr>
        <vertAlign val="superscript"/>
        <sz val="12"/>
        <rFont val="Sylfaen"/>
        <family val="1"/>
      </rPr>
      <t>2</t>
    </r>
  </si>
  <si>
    <r>
      <t xml:space="preserve">რკ. ბეტონის მილების </t>
    </r>
    <r>
      <rPr>
        <b/>
        <sz val="12"/>
        <rFont val="Arial"/>
        <family val="2"/>
        <charset val="204"/>
      </rPr>
      <t>D</t>
    </r>
    <r>
      <rPr>
        <b/>
        <sz val="12"/>
        <rFont val="Sylfaen"/>
        <family val="1"/>
      </rPr>
      <t xml:space="preserve"> - 1.0მ შეძენა და მონტაჟი</t>
    </r>
  </si>
  <si>
    <r>
      <t xml:space="preserve">კიკნაძის ქუჩის მობეტონება
ხარჯთაღრიცხვა No.1
</t>
    </r>
    <r>
      <rPr>
        <sz val="12"/>
        <color theme="1"/>
        <rFont val="Sylfaen"/>
        <family val="1"/>
      </rPr>
      <t>(ფასები აღებულია 2016 წლის IV კვარტალის მდგომარეობით)</t>
    </r>
  </si>
  <si>
    <t>არხის ამოწმენდა</t>
  </si>
  <si>
    <t>სწ და ნ IV-2-82
27-23-3</t>
  </si>
  <si>
    <t>სწ და ნ IV-2-82
27-29-1</t>
  </si>
  <si>
    <t>არმატურის კარკასი მონოლითური საფარისათვის</t>
  </si>
  <si>
    <t>არმატურა გზის სავალი ნაწილის მოსაწყობად</t>
  </si>
  <si>
    <t>სწ და ნ IV-2-82
37-9-2</t>
  </si>
  <si>
    <t>მჭლე ბეტონის საგები რ/ბ არხის მოსაწყობად
(ბეტონი B-10)</t>
  </si>
  <si>
    <r>
      <t>მ</t>
    </r>
    <r>
      <rPr>
        <vertAlign val="superscript"/>
        <sz val="12"/>
        <color theme="1"/>
        <rFont val="Calibri"/>
        <family val="2"/>
        <scheme val="minor"/>
      </rPr>
      <t>3</t>
    </r>
  </si>
  <si>
    <t>ბეტონი B-10</t>
  </si>
  <si>
    <t>ხის ფიცარი 4 ხარისხის 40მმ</t>
  </si>
  <si>
    <r>
      <t>მ</t>
    </r>
    <r>
      <rPr>
        <i/>
        <vertAlign val="superscript"/>
        <sz val="12"/>
        <rFont val="Sylfaen"/>
        <family val="1"/>
      </rPr>
      <t>3</t>
    </r>
    <r>
      <rPr>
        <sz val="11"/>
        <color theme="1"/>
        <rFont val="Calibri"/>
        <family val="2"/>
        <scheme val="minor"/>
      </rPr>
      <t/>
    </r>
  </si>
  <si>
    <t>სწ და ნ IV-2-82
37-64-3</t>
  </si>
  <si>
    <r>
      <t>წინასწარდამზადებული  რ/ბ არხების მოტანა მონტაჟი (ბეტონი B-25 1 გრძივ მეტრზე 0.14 მ</t>
    </r>
    <r>
      <rPr>
        <b/>
        <vertAlign val="superscript"/>
        <sz val="12"/>
        <rFont val="Sylfaen"/>
        <family val="1"/>
      </rPr>
      <t>3</t>
    </r>
    <r>
      <rPr>
        <b/>
        <sz val="12"/>
        <rFont val="Sylfaen"/>
        <family val="1"/>
      </rPr>
      <t>) (არმატურა 1 გრძივ მეტრზე 13.33 კგ)</t>
    </r>
  </si>
  <si>
    <t>ანაკრეფი რკინა-ბეტონის B-25 კონსტრუქცია</t>
  </si>
  <si>
    <t>ხის ძელი 3 ხარისხის 70მმ</t>
  </si>
  <si>
    <r>
      <t>ხის ძელი 4 ხარისხის 40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60მმ</t>
    </r>
  </si>
  <si>
    <t>სწ და ნ IV-2-82
9-7-5</t>
  </si>
  <si>
    <t>ფოლადის ცხაურის მოტანა მონტაჟი</t>
  </si>
  <si>
    <t>სამონტაჟო ლითონკონსტრუქციები</t>
  </si>
  <si>
    <t>კგ</t>
  </si>
  <si>
    <t>ელექტროდები</t>
  </si>
  <si>
    <t>მჭლე ბეტონის საგები ბეტონის არხის მოსაწყობად
(ბეტონი B-10)</t>
  </si>
  <si>
    <t>ბეტონი B-25</t>
  </si>
  <si>
    <t>მიერთებებზე და კერძო მისასვლელებზე ფოლადის ცხაურის მოტანა მონტაჟი</t>
  </si>
  <si>
    <t>არსებული გრუნტის გატანა ნაგავსაყრელზე საშუალოდ 1კმ-ზე</t>
  </si>
  <si>
    <t xml:space="preserve">გრუნტის ზიდვა 1 კმ მანძილზე და გადაყრა </t>
  </si>
  <si>
    <t>ქვიშა-ხრეშოვანი ნარევით (კარიერში დამუშავებული)</t>
  </si>
  <si>
    <t>შემასწორებელი ფენის მოწყობა ქვიშა-ხრეშოვანი ნარევით (კარიერში დამუშავებული)</t>
  </si>
  <si>
    <t>არმატურა გზის სავალი ნაწილის მოსაწყობად Ø 10</t>
  </si>
  <si>
    <t>ნაკერების დამჭრელი მექანიზმი</t>
  </si>
  <si>
    <t>ნაკერების ჩამსხმელი</t>
  </si>
  <si>
    <t>სოფელ გრიგალათში სასოფლო გზის მობეტონება
ხარჯთაღრიცხვა No.1</t>
  </si>
  <si>
    <t>ბეტონი B-10 (დამხმარე მასალების ჩათვლით)</t>
  </si>
  <si>
    <t>არსებული გრუნტის დამუშავება ხელით სანიაღვრე არხებში და დატვირთვა ა/თვითმცლელებზე</t>
  </si>
  <si>
    <t>ცემენტბეტონის დამგები (ვიბროდამკეპნით)</t>
  </si>
  <si>
    <t>ბეტონის საფარის სადეფორმაციო ნაკერების მოწყობა მუშა პროცესის მიმდინარეობისას</t>
  </si>
  <si>
    <t>არხების ადგილზე ჩამოსხმა  სხვა დამხმარე სამუშაოების ჩათვლით (ბეტონი B-25 1 გრძივ მეტრზე 0.14 მ3)</t>
  </si>
  <si>
    <t>გაუთვალისწინებელი ხარჯები (რთული რელიეფის გათვალისწინებით)</t>
  </si>
  <si>
    <t>დანართი 1</t>
  </si>
  <si>
    <t>სახარჯთაღრიცხვო ღირებულებაა 310 622 ლარი</t>
  </si>
  <si>
    <t>%</t>
  </si>
  <si>
    <t>პრეტენდენტის ხელმოწერა ---------------------------- ბეჭედი (ბეჭდის არსებობის შემთხვევაში)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</si>
</sst>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2"/>
      <name val="Sylfaen"/>
      <family val="1"/>
    </font>
    <font>
      <b/>
      <sz val="12"/>
      <name val="Sylfaen"/>
      <family val="1"/>
    </font>
    <font>
      <sz val="12"/>
      <color theme="1"/>
      <name val="Calibri"/>
      <family val="2"/>
      <scheme val="minor"/>
    </font>
    <font>
      <sz val="12"/>
      <name val="Sylfaen"/>
      <family val="1"/>
    </font>
    <font>
      <vertAlign val="superscript"/>
      <sz val="12"/>
      <color theme="1"/>
      <name val="Calibri"/>
      <family val="2"/>
      <charset val="204"/>
      <scheme val="minor"/>
    </font>
    <font>
      <i/>
      <sz val="12"/>
      <color theme="1"/>
      <name val="Sylfaen"/>
      <family val="1"/>
    </font>
    <font>
      <i/>
      <vertAlign val="superscript"/>
      <sz val="12"/>
      <name val="Sylfaen"/>
      <family val="1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</font>
    <font>
      <b/>
      <i/>
      <sz val="12"/>
      <color theme="1"/>
      <name val="Sylfaen"/>
      <family val="1"/>
    </font>
    <font>
      <i/>
      <sz val="12"/>
      <name val="Sylfine"/>
    </font>
    <font>
      <i/>
      <sz val="12"/>
      <name val="Sylfaen"/>
      <family val="1"/>
      <charset val="204"/>
    </font>
    <font>
      <vertAlign val="superscript"/>
      <sz val="12"/>
      <name val="Sylfaen"/>
      <family val="1"/>
    </font>
    <font>
      <b/>
      <vertAlign val="superscript"/>
      <sz val="12"/>
      <name val="Sylfaen"/>
      <family val="1"/>
    </font>
    <font>
      <b/>
      <sz val="12"/>
      <name val="Arial"/>
      <family val="2"/>
      <charset val="204"/>
    </font>
    <font>
      <b/>
      <sz val="12"/>
      <color theme="1"/>
      <name val="Sylfaen"/>
      <family val="1"/>
    </font>
    <font>
      <b/>
      <sz val="12"/>
      <color rgb="FFFF0000"/>
      <name val="Sylfaen"/>
      <family val="1"/>
    </font>
    <font>
      <vertAlign val="superscript"/>
      <sz val="12"/>
      <color theme="1"/>
      <name val="Calibri"/>
      <family val="2"/>
      <scheme val="minor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Fill="1" applyBorder="1"/>
    <xf numFmtId="0" fontId="19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L87"/>
  <sheetViews>
    <sheetView tabSelected="1" view="pageBreakPreview" topLeftCell="A70" zoomScale="90" zoomScaleNormal="80" zoomScaleSheetLayoutView="90" workbookViewId="0">
      <selection activeCell="E81" sqref="E81"/>
    </sheetView>
  </sheetViews>
  <sheetFormatPr defaultColWidth="9.140625" defaultRowHeight="18"/>
  <cols>
    <col min="1" max="1" width="6.7109375" style="16" customWidth="1"/>
    <col min="2" max="2" width="73.5703125" style="16" customWidth="1"/>
    <col min="3" max="3" width="11.7109375" style="16" customWidth="1"/>
    <col min="4" max="4" width="14.140625" style="16" bestFit="1" customWidth="1"/>
    <col min="5" max="5" width="15.42578125" style="16" bestFit="1" customWidth="1"/>
    <col min="6" max="6" width="15.28515625" style="16" customWidth="1"/>
    <col min="7" max="11" width="13.28515625" style="16" customWidth="1"/>
    <col min="12" max="12" width="18.140625" style="16" customWidth="1"/>
    <col min="13" max="16384" width="9.140625" style="16"/>
  </cols>
  <sheetData>
    <row r="1" spans="1:12" ht="48.7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8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51" t="s">
        <v>139</v>
      </c>
      <c r="L2" s="51"/>
    </row>
    <row r="3" spans="1:12" ht="28.5" customHeight="1">
      <c r="A3" s="49"/>
      <c r="B3" s="49"/>
      <c r="C3" s="49"/>
      <c r="D3" s="49"/>
      <c r="E3" s="49"/>
      <c r="F3" s="49"/>
      <c r="G3" s="61" t="s">
        <v>140</v>
      </c>
      <c r="H3" s="61"/>
      <c r="I3" s="61"/>
      <c r="J3" s="61"/>
      <c r="K3" s="61"/>
      <c r="L3" s="61"/>
    </row>
    <row r="4" spans="1:12" ht="27.75" customHeight="1">
      <c r="A4" s="52" t="s">
        <v>8</v>
      </c>
      <c r="B4" s="52" t="s">
        <v>9</v>
      </c>
      <c r="C4" s="54" t="s">
        <v>0</v>
      </c>
      <c r="D4" s="54" t="s">
        <v>10</v>
      </c>
      <c r="E4" s="54" t="s">
        <v>11</v>
      </c>
      <c r="F4" s="55" t="s">
        <v>12</v>
      </c>
      <c r="G4" s="55"/>
      <c r="H4" s="55"/>
      <c r="I4" s="55"/>
      <c r="J4" s="55"/>
      <c r="K4" s="55"/>
      <c r="L4" s="52" t="s">
        <v>13</v>
      </c>
    </row>
    <row r="5" spans="1:12" ht="27.75" customHeight="1">
      <c r="A5" s="52"/>
      <c r="B5" s="52"/>
      <c r="C5" s="54"/>
      <c r="D5" s="52"/>
      <c r="E5" s="54"/>
      <c r="F5" s="55" t="s">
        <v>14</v>
      </c>
      <c r="G5" s="55"/>
      <c r="H5" s="55" t="s">
        <v>15</v>
      </c>
      <c r="I5" s="55"/>
      <c r="J5" s="55" t="s">
        <v>16</v>
      </c>
      <c r="K5" s="55"/>
      <c r="L5" s="52"/>
    </row>
    <row r="6" spans="1:12" ht="27.75" customHeight="1">
      <c r="A6" s="52"/>
      <c r="B6" s="52"/>
      <c r="C6" s="54"/>
      <c r="D6" s="52"/>
      <c r="E6" s="54"/>
      <c r="F6" s="17" t="s">
        <v>17</v>
      </c>
      <c r="G6" s="18" t="s">
        <v>18</v>
      </c>
      <c r="H6" s="17" t="s">
        <v>17</v>
      </c>
      <c r="I6" s="18" t="s">
        <v>18</v>
      </c>
      <c r="J6" s="17" t="s">
        <v>17</v>
      </c>
      <c r="K6" s="18" t="s">
        <v>18</v>
      </c>
      <c r="L6" s="52"/>
    </row>
    <row r="7" spans="1:12">
      <c r="A7" s="19">
        <v>1</v>
      </c>
      <c r="B7" s="19">
        <v>3</v>
      </c>
      <c r="C7" s="19">
        <v>4</v>
      </c>
      <c r="D7" s="19">
        <v>5</v>
      </c>
      <c r="E7" s="19">
        <v>6</v>
      </c>
      <c r="F7" s="19">
        <v>7</v>
      </c>
      <c r="G7" s="19">
        <v>8</v>
      </c>
      <c r="H7" s="19">
        <v>9</v>
      </c>
      <c r="I7" s="19">
        <v>10</v>
      </c>
      <c r="J7" s="19">
        <v>11</v>
      </c>
      <c r="K7" s="19">
        <v>12</v>
      </c>
      <c r="L7" s="19">
        <v>13</v>
      </c>
    </row>
    <row r="8" spans="1:12" s="23" customFormat="1" ht="36" customHeight="1">
      <c r="A8" s="4">
        <v>1</v>
      </c>
      <c r="B8" s="5" t="s">
        <v>3</v>
      </c>
      <c r="C8" s="20" t="s">
        <v>2</v>
      </c>
      <c r="D8" s="6">
        <v>1667.5830000000001</v>
      </c>
      <c r="E8" s="11"/>
      <c r="F8" s="21"/>
      <c r="G8" s="12"/>
      <c r="H8" s="21"/>
      <c r="I8" s="12"/>
      <c r="J8" s="21"/>
      <c r="K8" s="22"/>
      <c r="L8" s="2"/>
    </row>
    <row r="9" spans="1:12" s="23" customFormat="1" ht="36" customHeight="1">
      <c r="A9" s="4">
        <v>2</v>
      </c>
      <c r="B9" s="5" t="s">
        <v>86</v>
      </c>
      <c r="C9" s="4" t="s">
        <v>87</v>
      </c>
      <c r="D9" s="6">
        <v>484.5</v>
      </c>
      <c r="E9" s="7"/>
      <c r="F9" s="8"/>
      <c r="G9" s="8"/>
      <c r="H9" s="7"/>
      <c r="I9" s="7"/>
      <c r="J9" s="7"/>
      <c r="K9" s="7"/>
      <c r="L9" s="2"/>
    </row>
    <row r="10" spans="1:12" s="23" customFormat="1">
      <c r="A10" s="4"/>
      <c r="B10" s="9" t="s">
        <v>36</v>
      </c>
      <c r="C10" s="10" t="s">
        <v>5</v>
      </c>
      <c r="D10" s="11">
        <f>0.0132+0.00323</f>
        <v>1.643E-2</v>
      </c>
      <c r="E10" s="12"/>
      <c r="F10" s="12">
        <f>D10*$D$9</f>
        <v>7.9603349999999997</v>
      </c>
      <c r="G10" s="12"/>
      <c r="H10" s="12"/>
      <c r="I10" s="12"/>
      <c r="J10" s="12"/>
      <c r="K10" s="12"/>
      <c r="L10" s="1"/>
    </row>
    <row r="11" spans="1:12" s="23" customFormat="1" ht="19.5">
      <c r="A11" s="4"/>
      <c r="B11" s="9" t="s">
        <v>88</v>
      </c>
      <c r="C11" s="10" t="s">
        <v>27</v>
      </c>
      <c r="D11" s="11">
        <v>2.9499999999999998E-2</v>
      </c>
      <c r="E11" s="12"/>
      <c r="F11" s="12"/>
      <c r="G11" s="12"/>
      <c r="H11" s="12">
        <f>$D$9*D11</f>
        <v>14.29275</v>
      </c>
      <c r="I11" s="12"/>
      <c r="J11" s="12"/>
      <c r="K11" s="12"/>
      <c r="L11" s="1"/>
    </row>
    <row r="12" spans="1:12" s="23" customFormat="1">
      <c r="A12" s="4"/>
      <c r="B12" s="9" t="s">
        <v>28</v>
      </c>
      <c r="C12" s="10" t="s">
        <v>29</v>
      </c>
      <c r="D12" s="13">
        <f>0.0021+0.00018</f>
        <v>2.2799999999999999E-3</v>
      </c>
      <c r="E12" s="12"/>
      <c r="F12" s="12"/>
      <c r="G12" s="12"/>
      <c r="H12" s="12">
        <f>$D$9*D12</f>
        <v>1.10466</v>
      </c>
      <c r="I12" s="12"/>
      <c r="J12" s="12"/>
      <c r="K12" s="12"/>
      <c r="L12" s="1"/>
    </row>
    <row r="13" spans="1:12" s="23" customFormat="1">
      <c r="A13" s="4"/>
      <c r="B13" s="9" t="s">
        <v>6</v>
      </c>
      <c r="C13" s="10" t="s">
        <v>27</v>
      </c>
      <c r="D13" s="13">
        <v>2.63E-3</v>
      </c>
      <c r="E13" s="12"/>
      <c r="F13" s="12"/>
      <c r="G13" s="12"/>
      <c r="H13" s="12">
        <f>$D$9*D13</f>
        <v>1.274235</v>
      </c>
      <c r="I13" s="12"/>
      <c r="J13" s="12"/>
      <c r="K13" s="12"/>
      <c r="L13" s="1"/>
    </row>
    <row r="14" spans="1:12" s="23" customFormat="1" ht="19.5">
      <c r="A14" s="4"/>
      <c r="B14" s="9" t="s">
        <v>30</v>
      </c>
      <c r="C14" s="10" t="s">
        <v>89</v>
      </c>
      <c r="D14" s="13">
        <f>0.00005+0.00004</f>
        <v>9.0000000000000006E-5</v>
      </c>
      <c r="E14" s="12"/>
      <c r="F14" s="12"/>
      <c r="G14" s="12"/>
      <c r="H14" s="12"/>
      <c r="I14" s="12"/>
      <c r="J14" s="12">
        <f>$D$9*D14</f>
        <v>4.3605000000000005E-2</v>
      </c>
      <c r="K14" s="12"/>
      <c r="L14" s="1"/>
    </row>
    <row r="15" spans="1:12" s="23" customFormat="1" ht="36" customHeight="1">
      <c r="A15" s="4">
        <v>3</v>
      </c>
      <c r="B15" s="5" t="s">
        <v>134</v>
      </c>
      <c r="C15" s="4" t="s">
        <v>87</v>
      </c>
      <c r="D15" s="6">
        <v>3000</v>
      </c>
      <c r="E15" s="14"/>
      <c r="F15" s="14"/>
      <c r="G15" s="14"/>
      <c r="H15" s="14"/>
      <c r="I15" s="14"/>
      <c r="J15" s="14"/>
      <c r="K15" s="14"/>
      <c r="L15" s="2"/>
    </row>
    <row r="16" spans="1:12" s="23" customFormat="1">
      <c r="A16" s="4"/>
      <c r="B16" s="9" t="s">
        <v>36</v>
      </c>
      <c r="C16" s="10" t="s">
        <v>5</v>
      </c>
      <c r="D16" s="13">
        <f>2.06+0.12</f>
        <v>2.1800000000000002</v>
      </c>
      <c r="E16" s="12"/>
      <c r="F16" s="12">
        <f>D16*D15</f>
        <v>6540.0000000000009</v>
      </c>
      <c r="G16" s="12"/>
      <c r="H16" s="12"/>
      <c r="I16" s="12"/>
      <c r="J16" s="12"/>
      <c r="K16" s="12"/>
      <c r="L16" s="1"/>
    </row>
    <row r="17" spans="1:12" s="23" customFormat="1">
      <c r="A17" s="4"/>
      <c r="B17" s="9" t="s">
        <v>6</v>
      </c>
      <c r="C17" s="10" t="s">
        <v>27</v>
      </c>
      <c r="D17" s="13">
        <v>2.63E-3</v>
      </c>
      <c r="E17" s="12"/>
      <c r="F17" s="12"/>
      <c r="G17" s="12"/>
      <c r="H17" s="12">
        <f>$D$15*D17</f>
        <v>7.89</v>
      </c>
      <c r="I17" s="12"/>
      <c r="J17" s="12"/>
      <c r="K17" s="12"/>
      <c r="L17" s="1"/>
    </row>
    <row r="18" spans="1:12" s="23" customFormat="1">
      <c r="A18" s="4"/>
      <c r="B18" s="9" t="s">
        <v>28</v>
      </c>
      <c r="C18" s="10" t="s">
        <v>29</v>
      </c>
      <c r="D18" s="13">
        <v>1.8000000000000001E-4</v>
      </c>
      <c r="E18" s="12"/>
      <c r="F18" s="12"/>
      <c r="G18" s="12"/>
      <c r="H18" s="12">
        <f>$D$15*D18</f>
        <v>0.54</v>
      </c>
      <c r="I18" s="12"/>
      <c r="J18" s="12"/>
      <c r="K18" s="12"/>
      <c r="L18" s="1"/>
    </row>
    <row r="19" spans="1:12" s="23" customFormat="1" ht="19.5">
      <c r="A19" s="4"/>
      <c r="B19" s="9" t="s">
        <v>30</v>
      </c>
      <c r="C19" s="10" t="s">
        <v>89</v>
      </c>
      <c r="D19" s="13">
        <v>4.0000000000000003E-5</v>
      </c>
      <c r="E19" s="12"/>
      <c r="F19" s="12"/>
      <c r="G19" s="12"/>
      <c r="H19" s="12"/>
      <c r="I19" s="12"/>
      <c r="J19" s="15">
        <f>$D$15*D19</f>
        <v>0.12000000000000001</v>
      </c>
      <c r="K19" s="12"/>
      <c r="L19" s="1"/>
    </row>
    <row r="20" spans="1:12" s="23" customFormat="1" ht="36">
      <c r="A20" s="4">
        <v>4</v>
      </c>
      <c r="B20" s="5" t="s">
        <v>125</v>
      </c>
      <c r="C20" s="4" t="s">
        <v>87</v>
      </c>
      <c r="D20" s="6">
        <v>510</v>
      </c>
      <c r="E20" s="7"/>
      <c r="F20" s="12"/>
      <c r="G20" s="12"/>
      <c r="H20" s="12"/>
      <c r="I20" s="12"/>
      <c r="J20" s="12"/>
      <c r="K20" s="12"/>
      <c r="L20" s="2"/>
    </row>
    <row r="21" spans="1:12" s="23" customFormat="1">
      <c r="A21" s="4"/>
      <c r="B21" s="9" t="s">
        <v>126</v>
      </c>
      <c r="C21" s="10" t="s">
        <v>1</v>
      </c>
      <c r="D21" s="11">
        <v>1.55</v>
      </c>
      <c r="E21" s="12"/>
      <c r="F21" s="12"/>
      <c r="G21" s="12"/>
      <c r="H21" s="12">
        <f>$D$20*D21</f>
        <v>790.5</v>
      </c>
      <c r="I21" s="12"/>
      <c r="J21" s="12"/>
      <c r="K21" s="12"/>
      <c r="L21" s="1"/>
    </row>
    <row r="22" spans="1:12" s="23" customFormat="1" ht="36" customHeight="1">
      <c r="A22" s="4">
        <v>5</v>
      </c>
      <c r="B22" s="5" t="s">
        <v>84</v>
      </c>
      <c r="C22" s="4" t="s">
        <v>87</v>
      </c>
      <c r="D22" s="6">
        <v>250</v>
      </c>
      <c r="E22" s="12"/>
      <c r="F22" s="12"/>
      <c r="G22" s="12"/>
      <c r="H22" s="12"/>
      <c r="I22" s="12"/>
      <c r="J22" s="12"/>
      <c r="K22" s="12"/>
      <c r="L22" s="2"/>
    </row>
    <row r="23" spans="1:12" s="23" customFormat="1">
      <c r="A23" s="4"/>
      <c r="B23" s="9" t="s">
        <v>36</v>
      </c>
      <c r="C23" s="10" t="s">
        <v>5</v>
      </c>
      <c r="D23" s="13">
        <v>0.14499999999999999</v>
      </c>
      <c r="E23" s="12"/>
      <c r="F23" s="12">
        <f>D23*D22</f>
        <v>36.25</v>
      </c>
      <c r="G23" s="12"/>
      <c r="H23" s="12"/>
      <c r="I23" s="12"/>
      <c r="J23" s="12"/>
      <c r="K23" s="12"/>
      <c r="L23" s="1"/>
    </row>
    <row r="24" spans="1:12" s="23" customFormat="1">
      <c r="A24" s="4"/>
      <c r="B24" s="9" t="s">
        <v>33</v>
      </c>
      <c r="C24" s="10" t="s">
        <v>27</v>
      </c>
      <c r="D24" s="11">
        <v>3.1800000000000002E-2</v>
      </c>
      <c r="E24" s="12"/>
      <c r="F24" s="12"/>
      <c r="G24" s="12"/>
      <c r="H24" s="12">
        <f>D22*D24</f>
        <v>7.95</v>
      </c>
      <c r="I24" s="12"/>
      <c r="J24" s="12"/>
      <c r="K24" s="12"/>
      <c r="L24" s="1"/>
    </row>
    <row r="25" spans="1:12" s="23" customFormat="1">
      <c r="A25" s="4"/>
      <c r="B25" s="9" t="s">
        <v>45</v>
      </c>
      <c r="C25" s="10" t="s">
        <v>27</v>
      </c>
      <c r="D25" s="11">
        <v>2.4199999999999999E-2</v>
      </c>
      <c r="E25" s="12"/>
      <c r="F25" s="12"/>
      <c r="G25" s="12"/>
      <c r="H25" s="12">
        <f>D22*D25</f>
        <v>6.05</v>
      </c>
      <c r="I25" s="12"/>
      <c r="J25" s="12"/>
      <c r="K25" s="12"/>
      <c r="L25" s="1"/>
    </row>
    <row r="26" spans="1:12" s="23" customFormat="1">
      <c r="A26" s="4"/>
      <c r="B26" s="9" t="s">
        <v>44</v>
      </c>
      <c r="C26" s="10" t="s">
        <v>27</v>
      </c>
      <c r="D26" s="11">
        <v>2.4199999999999999E-2</v>
      </c>
      <c r="E26" s="12"/>
      <c r="F26" s="12"/>
      <c r="G26" s="12"/>
      <c r="H26" s="12">
        <f>D22*D26</f>
        <v>6.05</v>
      </c>
      <c r="I26" s="12"/>
      <c r="J26" s="12"/>
      <c r="K26" s="12"/>
      <c r="L26" s="1"/>
    </row>
    <row r="27" spans="1:12" s="23" customFormat="1">
      <c r="A27" s="4"/>
      <c r="B27" s="9" t="s">
        <v>61</v>
      </c>
      <c r="C27" s="10" t="s">
        <v>27</v>
      </c>
      <c r="D27" s="11">
        <f>0.00149-0.00012*2</f>
        <v>1.25E-3</v>
      </c>
      <c r="E27" s="12"/>
      <c r="F27" s="12"/>
      <c r="G27" s="12"/>
      <c r="H27" s="12">
        <f>D22*D27</f>
        <v>0.3125</v>
      </c>
      <c r="I27" s="12"/>
      <c r="J27" s="12"/>
      <c r="K27" s="12"/>
      <c r="L27" s="1"/>
    </row>
    <row r="28" spans="1:12" s="23" customFormat="1">
      <c r="A28" s="4"/>
      <c r="B28" s="9" t="s">
        <v>6</v>
      </c>
      <c r="C28" s="10" t="s">
        <v>27</v>
      </c>
      <c r="D28" s="13">
        <f>0.0159-0.00158*2</f>
        <v>1.2740000000000001E-2</v>
      </c>
      <c r="E28" s="12"/>
      <c r="F28" s="12"/>
      <c r="G28" s="12"/>
      <c r="H28" s="12">
        <f>D22*D28</f>
        <v>3.1850000000000005</v>
      </c>
      <c r="I28" s="12"/>
      <c r="J28" s="12"/>
      <c r="K28" s="12"/>
      <c r="L28" s="1"/>
    </row>
    <row r="29" spans="1:12" s="23" customFormat="1">
      <c r="A29" s="4"/>
      <c r="B29" s="9" t="s">
        <v>28</v>
      </c>
      <c r="C29" s="10" t="s">
        <v>29</v>
      </c>
      <c r="D29" s="13">
        <v>1.4500000000000001E-2</v>
      </c>
      <c r="E29" s="12"/>
      <c r="F29" s="12"/>
      <c r="G29" s="12"/>
      <c r="H29" s="12">
        <f>D22*D29</f>
        <v>3.625</v>
      </c>
      <c r="I29" s="12"/>
      <c r="J29" s="12"/>
      <c r="K29" s="12"/>
      <c r="L29" s="1"/>
    </row>
    <row r="30" spans="1:12" s="23" customFormat="1" ht="32.25" customHeight="1">
      <c r="A30" s="4">
        <v>6</v>
      </c>
      <c r="B30" s="5" t="s">
        <v>128</v>
      </c>
      <c r="C30" s="4" t="s">
        <v>87</v>
      </c>
      <c r="D30" s="6">
        <v>160</v>
      </c>
      <c r="E30" s="25"/>
      <c r="F30" s="26"/>
      <c r="G30" s="26"/>
      <c r="H30" s="25"/>
      <c r="I30" s="25"/>
      <c r="J30" s="27"/>
      <c r="K30" s="27"/>
      <c r="L30" s="2"/>
    </row>
    <row r="31" spans="1:12" s="23" customFormat="1">
      <c r="A31" s="4"/>
      <c r="B31" s="9" t="s">
        <v>36</v>
      </c>
      <c r="C31" s="10" t="s">
        <v>5</v>
      </c>
      <c r="D31" s="11">
        <v>0.15</v>
      </c>
      <c r="E31" s="12"/>
      <c r="F31" s="12">
        <f>D31*D30</f>
        <v>24</v>
      </c>
      <c r="G31" s="12"/>
      <c r="H31" s="12"/>
      <c r="I31" s="12"/>
      <c r="J31" s="12"/>
      <c r="K31" s="12"/>
      <c r="L31" s="1"/>
    </row>
    <row r="32" spans="1:12" s="23" customFormat="1">
      <c r="A32" s="4"/>
      <c r="B32" s="9" t="s">
        <v>33</v>
      </c>
      <c r="C32" s="10" t="s">
        <v>27</v>
      </c>
      <c r="D32" s="11">
        <v>2.1600000000000001E-2</v>
      </c>
      <c r="E32" s="12"/>
      <c r="F32" s="12"/>
      <c r="G32" s="12"/>
      <c r="H32" s="12">
        <f>D30*D32</f>
        <v>3.4560000000000004</v>
      </c>
      <c r="I32" s="12"/>
      <c r="J32" s="12"/>
      <c r="K32" s="12"/>
      <c r="L32" s="1"/>
    </row>
    <row r="33" spans="1:12" s="23" customFormat="1">
      <c r="A33" s="4"/>
      <c r="B33" s="9" t="s">
        <v>34</v>
      </c>
      <c r="C33" s="10" t="s">
        <v>27</v>
      </c>
      <c r="D33" s="11">
        <v>2.7300000000000001E-2</v>
      </c>
      <c r="E33" s="12"/>
      <c r="F33" s="12"/>
      <c r="G33" s="12"/>
      <c r="H33" s="12">
        <f>D30*D33</f>
        <v>4.3680000000000003</v>
      </c>
      <c r="I33" s="12"/>
      <c r="J33" s="12"/>
      <c r="K33" s="12"/>
      <c r="L33" s="1"/>
    </row>
    <row r="34" spans="1:12" s="23" customFormat="1" ht="19.5">
      <c r="A34" s="4"/>
      <c r="B34" s="9" t="s">
        <v>127</v>
      </c>
      <c r="C34" s="29" t="s">
        <v>89</v>
      </c>
      <c r="D34" s="11">
        <v>1.22</v>
      </c>
      <c r="E34" s="12"/>
      <c r="F34" s="12"/>
      <c r="G34" s="12"/>
      <c r="H34" s="12"/>
      <c r="I34" s="12"/>
      <c r="J34" s="12">
        <f>D30*D34</f>
        <v>195.2</v>
      </c>
      <c r="K34" s="12"/>
      <c r="L34" s="1"/>
    </row>
    <row r="35" spans="1:12" s="23" customFormat="1" ht="36">
      <c r="A35" s="4">
        <v>7</v>
      </c>
      <c r="B35" s="5" t="s">
        <v>43</v>
      </c>
      <c r="C35" s="4" t="s">
        <v>94</v>
      </c>
      <c r="D35" s="6">
        <v>5252.88645</v>
      </c>
      <c r="E35" s="24"/>
      <c r="F35" s="24"/>
      <c r="G35" s="24"/>
      <c r="H35" s="30"/>
      <c r="I35" s="30"/>
      <c r="J35" s="7"/>
      <c r="K35" s="7"/>
      <c r="L35" s="2"/>
    </row>
    <row r="36" spans="1:12" s="23" customFormat="1">
      <c r="A36" s="4"/>
      <c r="B36" s="9" t="s">
        <v>36</v>
      </c>
      <c r="C36" s="10" t="s">
        <v>5</v>
      </c>
      <c r="D36" s="11">
        <f>42.9*0.001</f>
        <v>4.2900000000000001E-2</v>
      </c>
      <c r="E36" s="12"/>
      <c r="F36" s="12">
        <f>D36*D35</f>
        <v>225.34882870499999</v>
      </c>
      <c r="G36" s="12"/>
      <c r="H36" s="12"/>
      <c r="I36" s="12"/>
      <c r="J36" s="12"/>
      <c r="K36" s="12"/>
      <c r="L36" s="1"/>
    </row>
    <row r="37" spans="1:12" s="23" customFormat="1">
      <c r="A37" s="4"/>
      <c r="B37" s="9" t="s">
        <v>33</v>
      </c>
      <c r="C37" s="10" t="s">
        <v>27</v>
      </c>
      <c r="D37" s="11">
        <f>2.69*0.001</f>
        <v>2.6900000000000001E-3</v>
      </c>
      <c r="E37" s="12"/>
      <c r="F37" s="12"/>
      <c r="G37" s="12"/>
      <c r="H37" s="12">
        <f>D35*D37</f>
        <v>14.1302645505</v>
      </c>
      <c r="I37" s="12"/>
      <c r="J37" s="12"/>
      <c r="K37" s="12"/>
      <c r="L37" s="1"/>
    </row>
    <row r="38" spans="1:12" s="23" customFormat="1">
      <c r="A38" s="4"/>
      <c r="B38" s="9" t="s">
        <v>34</v>
      </c>
      <c r="C38" s="10" t="s">
        <v>27</v>
      </c>
      <c r="D38" s="11">
        <f>0.41*0.001*2</f>
        <v>8.1999999999999998E-4</v>
      </c>
      <c r="E38" s="12"/>
      <c r="F38" s="12"/>
      <c r="G38" s="12"/>
      <c r="H38" s="12">
        <f>D35*D38</f>
        <v>4.3073668889999999</v>
      </c>
      <c r="I38" s="12"/>
      <c r="J38" s="12"/>
      <c r="K38" s="12"/>
      <c r="L38" s="1"/>
    </row>
    <row r="39" spans="1:12" s="23" customFormat="1">
      <c r="A39" s="4"/>
      <c r="B39" s="9" t="s">
        <v>38</v>
      </c>
      <c r="C39" s="10" t="s">
        <v>27</v>
      </c>
      <c r="D39" s="13">
        <f>7.6*0.001</f>
        <v>7.6E-3</v>
      </c>
      <c r="E39" s="12"/>
      <c r="F39" s="12"/>
      <c r="G39" s="12"/>
      <c r="H39" s="12">
        <f>D35*D39</f>
        <v>39.921937020000001</v>
      </c>
      <c r="I39" s="12"/>
      <c r="J39" s="12"/>
      <c r="K39" s="12"/>
      <c r="L39" s="1"/>
    </row>
    <row r="40" spans="1:12" s="23" customFormat="1" ht="19.5">
      <c r="A40" s="4"/>
      <c r="B40" s="31" t="s">
        <v>58</v>
      </c>
      <c r="C40" s="29" t="s">
        <v>89</v>
      </c>
      <c r="D40" s="11">
        <f>(149-12.4*2)*0.001</f>
        <v>0.1242</v>
      </c>
      <c r="E40" s="12"/>
      <c r="F40" s="12"/>
      <c r="G40" s="12"/>
      <c r="H40" s="12"/>
      <c r="I40" s="12"/>
      <c r="J40" s="12">
        <f>D35*D40</f>
        <v>652.40849708999997</v>
      </c>
      <c r="K40" s="12"/>
      <c r="L40" s="1"/>
    </row>
    <row r="41" spans="1:12" s="23" customFormat="1" ht="36.75" customHeight="1">
      <c r="A41" s="4">
        <v>8</v>
      </c>
      <c r="B41" s="5" t="s">
        <v>85</v>
      </c>
      <c r="C41" s="4" t="s">
        <v>94</v>
      </c>
      <c r="D41" s="6">
        <v>5002.7489999999998</v>
      </c>
      <c r="E41" s="12"/>
      <c r="F41" s="12"/>
      <c r="G41" s="12"/>
      <c r="H41" s="12"/>
      <c r="I41" s="12"/>
      <c r="J41" s="12"/>
      <c r="K41" s="12"/>
      <c r="L41" s="2"/>
    </row>
    <row r="42" spans="1:12" s="23" customFormat="1">
      <c r="A42" s="4"/>
      <c r="B42" s="9" t="s">
        <v>36</v>
      </c>
      <c r="C42" s="10" t="s">
        <v>5</v>
      </c>
      <c r="D42" s="13">
        <f>0.153</f>
        <v>0.153</v>
      </c>
      <c r="E42" s="12"/>
      <c r="F42" s="12">
        <f>D41*D42</f>
        <v>765.42059699999993</v>
      </c>
      <c r="G42" s="12"/>
      <c r="H42" s="12"/>
      <c r="I42" s="12"/>
      <c r="J42" s="12"/>
      <c r="K42" s="12"/>
      <c r="L42" s="1"/>
    </row>
    <row r="43" spans="1:12" s="23" customFormat="1">
      <c r="A43" s="4"/>
      <c r="B43" s="9" t="s">
        <v>135</v>
      </c>
      <c r="C43" s="10" t="s">
        <v>27</v>
      </c>
      <c r="D43" s="11">
        <v>6.0000000000000001E-3</v>
      </c>
      <c r="E43" s="12"/>
      <c r="F43" s="12"/>
      <c r="G43" s="12"/>
      <c r="H43" s="12">
        <f>D41*D43</f>
        <v>30.016493999999998</v>
      </c>
      <c r="I43" s="12"/>
      <c r="J43" s="12"/>
      <c r="K43" s="12"/>
      <c r="L43" s="1"/>
    </row>
    <row r="44" spans="1:12" s="23" customFormat="1">
      <c r="A44" s="4"/>
      <c r="B44" s="9" t="s">
        <v>28</v>
      </c>
      <c r="C44" s="10" t="s">
        <v>29</v>
      </c>
      <c r="D44" s="11">
        <v>3.4700000000000002E-2</v>
      </c>
      <c r="E44" s="12"/>
      <c r="F44" s="12"/>
      <c r="G44" s="12"/>
      <c r="H44" s="12">
        <f>D41*D44</f>
        <v>173.59539029999999</v>
      </c>
      <c r="I44" s="12"/>
      <c r="J44" s="12"/>
      <c r="K44" s="12"/>
      <c r="L44" s="1"/>
    </row>
    <row r="45" spans="1:12" s="23" customFormat="1" ht="19.5">
      <c r="A45" s="4"/>
      <c r="B45" s="9" t="s">
        <v>50</v>
      </c>
      <c r="C45" s="29" t="s">
        <v>89</v>
      </c>
      <c r="D45" s="11">
        <v>0.16300000000000001</v>
      </c>
      <c r="E45" s="12"/>
      <c r="F45" s="12"/>
      <c r="G45" s="12"/>
      <c r="H45" s="12"/>
      <c r="I45" s="12"/>
      <c r="J45" s="12">
        <f>D41*D45</f>
        <v>815.44808699999999</v>
      </c>
      <c r="K45" s="12"/>
      <c r="L45" s="1"/>
    </row>
    <row r="46" spans="1:12" s="23" customFormat="1">
      <c r="A46" s="4"/>
      <c r="B46" s="9" t="s">
        <v>40</v>
      </c>
      <c r="C46" s="10" t="s">
        <v>29</v>
      </c>
      <c r="D46" s="13">
        <v>4.6000000000000001E-4</v>
      </c>
      <c r="E46" s="12"/>
      <c r="F46" s="12"/>
      <c r="G46" s="12"/>
      <c r="H46" s="12"/>
      <c r="I46" s="12"/>
      <c r="J46" s="12">
        <f>D41*D46</f>
        <v>2.30126454</v>
      </c>
      <c r="K46" s="12"/>
      <c r="L46" s="1"/>
    </row>
    <row r="47" spans="1:12" s="23" customFormat="1" ht="35.25" customHeight="1">
      <c r="A47" s="4">
        <v>9</v>
      </c>
      <c r="B47" s="5" t="s">
        <v>129</v>
      </c>
      <c r="C47" s="4" t="s">
        <v>1</v>
      </c>
      <c r="D47" s="6">
        <v>1.8133475852800005</v>
      </c>
      <c r="E47" s="12"/>
      <c r="F47" s="12"/>
      <c r="G47" s="12"/>
      <c r="H47" s="12"/>
      <c r="I47" s="12"/>
      <c r="J47" s="12"/>
      <c r="K47" s="12"/>
      <c r="L47" s="2"/>
    </row>
    <row r="48" spans="1:12" s="23" customFormat="1">
      <c r="A48" s="4"/>
      <c r="B48" s="9" t="s">
        <v>36</v>
      </c>
      <c r="C48" s="10" t="s">
        <v>5</v>
      </c>
      <c r="D48" s="13">
        <v>13.2</v>
      </c>
      <c r="E48" s="12"/>
      <c r="F48" s="12">
        <f>D47*D48</f>
        <v>23.936188125696006</v>
      </c>
      <c r="G48" s="12"/>
      <c r="H48" s="12"/>
      <c r="I48" s="12"/>
      <c r="J48" s="12"/>
      <c r="K48" s="12"/>
      <c r="L48" s="1"/>
    </row>
    <row r="49" spans="1:12" s="23" customFormat="1">
      <c r="A49" s="4"/>
      <c r="B49" s="9" t="s">
        <v>28</v>
      </c>
      <c r="C49" s="10" t="s">
        <v>29</v>
      </c>
      <c r="D49" s="11">
        <v>1.33</v>
      </c>
      <c r="E49" s="12"/>
      <c r="F49" s="12"/>
      <c r="G49" s="12"/>
      <c r="H49" s="12">
        <f>D47*D49</f>
        <v>2.411752288422401</v>
      </c>
      <c r="I49" s="12"/>
      <c r="J49" s="12"/>
      <c r="K49" s="12"/>
      <c r="L49" s="1"/>
    </row>
    <row r="50" spans="1:12" s="23" customFormat="1">
      <c r="A50" s="4"/>
      <c r="B50" s="9" t="s">
        <v>104</v>
      </c>
      <c r="C50" s="10" t="s">
        <v>1</v>
      </c>
      <c r="D50" s="11">
        <v>1</v>
      </c>
      <c r="E50" s="12"/>
      <c r="F50" s="12"/>
      <c r="G50" s="12"/>
      <c r="H50" s="12"/>
      <c r="I50" s="12"/>
      <c r="J50" s="12">
        <f>D47*D50</f>
        <v>1.8133475852800005</v>
      </c>
      <c r="K50" s="12"/>
      <c r="L50" s="1"/>
    </row>
    <row r="51" spans="1:12" s="23" customFormat="1">
      <c r="A51" s="4"/>
      <c r="B51" s="9" t="s">
        <v>40</v>
      </c>
      <c r="C51" s="10" t="s">
        <v>29</v>
      </c>
      <c r="D51" s="11">
        <v>5.76</v>
      </c>
      <c r="E51" s="12"/>
      <c r="F51" s="12"/>
      <c r="G51" s="12"/>
      <c r="H51" s="12"/>
      <c r="I51" s="12"/>
      <c r="J51" s="12">
        <f>D47*D51</f>
        <v>10.444882091212802</v>
      </c>
      <c r="K51" s="12"/>
      <c r="L51" s="1"/>
    </row>
    <row r="52" spans="1:12" s="23" customFormat="1" ht="36" customHeight="1">
      <c r="A52" s="4">
        <v>10</v>
      </c>
      <c r="B52" s="5" t="s">
        <v>136</v>
      </c>
      <c r="C52" s="4" t="s">
        <v>2</v>
      </c>
      <c r="D52" s="6">
        <v>1003.5498000000001</v>
      </c>
      <c r="E52" s="12"/>
      <c r="F52" s="12"/>
      <c r="G52" s="12"/>
      <c r="H52" s="12"/>
      <c r="I52" s="12"/>
      <c r="J52" s="12"/>
      <c r="K52" s="12"/>
      <c r="L52" s="2"/>
    </row>
    <row r="53" spans="1:12" s="23" customFormat="1">
      <c r="A53" s="4"/>
      <c r="B53" s="9" t="s">
        <v>36</v>
      </c>
      <c r="C53" s="10" t="s">
        <v>5</v>
      </c>
      <c r="D53" s="13">
        <v>7.6999999999999999E-2</v>
      </c>
      <c r="E53" s="12"/>
      <c r="F53" s="12">
        <f>D52*D53</f>
        <v>77.273334600000013</v>
      </c>
      <c r="G53" s="12"/>
      <c r="H53" s="12"/>
      <c r="I53" s="12"/>
      <c r="J53" s="12"/>
      <c r="K53" s="12"/>
      <c r="L53" s="1"/>
    </row>
    <row r="54" spans="1:12">
      <c r="A54" s="4"/>
      <c r="B54" s="9" t="s">
        <v>130</v>
      </c>
      <c r="C54" s="10" t="s">
        <v>27</v>
      </c>
      <c r="D54" s="11">
        <v>0.19400000000000001</v>
      </c>
      <c r="E54" s="12"/>
      <c r="F54" s="12"/>
      <c r="G54" s="12"/>
      <c r="H54" s="12">
        <f>D52*D54</f>
        <v>194.68866120000004</v>
      </c>
      <c r="I54" s="12"/>
      <c r="J54" s="12"/>
      <c r="K54" s="12"/>
      <c r="L54" s="1"/>
    </row>
    <row r="55" spans="1:12">
      <c r="A55" s="4"/>
      <c r="B55" s="9" t="s">
        <v>131</v>
      </c>
      <c r="C55" s="10" t="s">
        <v>27</v>
      </c>
      <c r="D55" s="11">
        <v>1.67E-2</v>
      </c>
      <c r="E55" s="12"/>
      <c r="F55" s="12"/>
      <c r="G55" s="12"/>
      <c r="H55" s="12">
        <f>D52*D55</f>
        <v>16.759281660000003</v>
      </c>
      <c r="I55" s="12"/>
      <c r="J55" s="12"/>
      <c r="K55" s="12"/>
      <c r="L55" s="1"/>
    </row>
    <row r="56" spans="1:12">
      <c r="A56" s="4"/>
      <c r="B56" s="9" t="s">
        <v>28</v>
      </c>
      <c r="C56" s="10" t="s">
        <v>29</v>
      </c>
      <c r="D56" s="11">
        <v>6.3700000000000007E-2</v>
      </c>
      <c r="E56" s="12"/>
      <c r="F56" s="12"/>
      <c r="G56" s="12"/>
      <c r="H56" s="12">
        <f>D52*D56</f>
        <v>63.926122260000014</v>
      </c>
      <c r="I56" s="12"/>
      <c r="J56" s="12"/>
      <c r="K56" s="12"/>
      <c r="L56" s="1"/>
    </row>
    <row r="57" spans="1:12">
      <c r="A57" s="4"/>
      <c r="B57" s="28" t="s">
        <v>37</v>
      </c>
      <c r="C57" s="29" t="s">
        <v>1</v>
      </c>
      <c r="D57" s="13">
        <v>5.9999999999999995E-4</v>
      </c>
      <c r="E57" s="12"/>
      <c r="F57" s="12"/>
      <c r="G57" s="12"/>
      <c r="H57" s="12"/>
      <c r="I57" s="12"/>
      <c r="J57" s="12">
        <f>D52*D57</f>
        <v>0.60212988000000001</v>
      </c>
      <c r="K57" s="12"/>
      <c r="L57" s="1"/>
    </row>
    <row r="58" spans="1:12" ht="19.5">
      <c r="A58" s="4"/>
      <c r="B58" s="9" t="s">
        <v>57</v>
      </c>
      <c r="C58" s="29" t="s">
        <v>89</v>
      </c>
      <c r="D58" s="11">
        <v>0.01</v>
      </c>
      <c r="E58" s="12"/>
      <c r="F58" s="12"/>
      <c r="G58" s="12"/>
      <c r="H58" s="12"/>
      <c r="I58" s="12"/>
      <c r="J58" s="12">
        <f>D52*D58</f>
        <v>10.035498000000002</v>
      </c>
      <c r="K58" s="12"/>
      <c r="L58" s="1"/>
    </row>
    <row r="59" spans="1:12">
      <c r="A59" s="4"/>
      <c r="B59" s="9" t="s">
        <v>40</v>
      </c>
      <c r="C59" s="10" t="s">
        <v>29</v>
      </c>
      <c r="D59" s="11">
        <v>1.78E-2</v>
      </c>
      <c r="E59" s="12"/>
      <c r="F59" s="12"/>
      <c r="G59" s="12"/>
      <c r="H59" s="12"/>
      <c r="I59" s="12"/>
      <c r="J59" s="12">
        <f>D52*D59</f>
        <v>17.863186440000003</v>
      </c>
      <c r="K59" s="12"/>
      <c r="L59" s="1"/>
    </row>
    <row r="60" spans="1:12" ht="36">
      <c r="A60" s="4">
        <v>11</v>
      </c>
      <c r="B60" s="5" t="s">
        <v>122</v>
      </c>
      <c r="C60" s="4" t="s">
        <v>108</v>
      </c>
      <c r="D60" s="6">
        <v>100.05498</v>
      </c>
      <c r="E60" s="12"/>
      <c r="F60" s="12"/>
      <c r="G60" s="12"/>
      <c r="H60" s="12"/>
      <c r="I60" s="12"/>
      <c r="J60" s="12"/>
      <c r="K60" s="12"/>
      <c r="L60" s="2"/>
    </row>
    <row r="61" spans="1:12">
      <c r="A61" s="4"/>
      <c r="B61" s="9" t="s">
        <v>36</v>
      </c>
      <c r="C61" s="10" t="s">
        <v>5</v>
      </c>
      <c r="D61" s="13">
        <v>2.5099999999999998</v>
      </c>
      <c r="E61" s="12"/>
      <c r="F61" s="12">
        <f>D61*D60</f>
        <v>251.13799979999999</v>
      </c>
      <c r="G61" s="12"/>
      <c r="H61" s="12"/>
      <c r="I61" s="12"/>
      <c r="J61" s="12"/>
      <c r="K61" s="12"/>
      <c r="L61" s="1"/>
    </row>
    <row r="62" spans="1:12">
      <c r="A62" s="4"/>
      <c r="B62" s="9" t="s">
        <v>28</v>
      </c>
      <c r="C62" s="10" t="s">
        <v>29</v>
      </c>
      <c r="D62" s="11">
        <v>3.73E-2</v>
      </c>
      <c r="E62" s="12"/>
      <c r="F62" s="12"/>
      <c r="G62" s="12"/>
      <c r="H62" s="12">
        <f>D60*D62</f>
        <v>3.7320507539999999</v>
      </c>
      <c r="I62" s="12"/>
      <c r="J62" s="12"/>
      <c r="K62" s="12"/>
      <c r="L62" s="1"/>
    </row>
    <row r="63" spans="1:12" ht="19.5">
      <c r="A63" s="4"/>
      <c r="B63" s="9" t="s">
        <v>133</v>
      </c>
      <c r="C63" s="29" t="s">
        <v>89</v>
      </c>
      <c r="D63" s="15">
        <v>1.0149999999999999</v>
      </c>
      <c r="E63" s="12"/>
      <c r="F63" s="12"/>
      <c r="G63" s="12"/>
      <c r="H63" s="12"/>
      <c r="I63" s="12"/>
      <c r="J63" s="12">
        <f>D60*D63</f>
        <v>101.5558047</v>
      </c>
      <c r="K63" s="12"/>
      <c r="L63" s="1"/>
    </row>
    <row r="64" spans="1:12">
      <c r="A64" s="4"/>
      <c r="B64" s="9" t="s">
        <v>40</v>
      </c>
      <c r="C64" s="10" t="s">
        <v>29</v>
      </c>
      <c r="D64" s="11">
        <v>3.59</v>
      </c>
      <c r="E64" s="12"/>
      <c r="F64" s="12"/>
      <c r="G64" s="12"/>
      <c r="H64" s="12"/>
      <c r="I64" s="12"/>
      <c r="J64" s="12">
        <f>D60*D64</f>
        <v>359.1973782</v>
      </c>
      <c r="K64" s="12"/>
      <c r="L64" s="1"/>
    </row>
    <row r="65" spans="1:12" ht="36">
      <c r="A65" s="4">
        <v>12</v>
      </c>
      <c r="B65" s="5" t="s">
        <v>137</v>
      </c>
      <c r="C65" s="4" t="s">
        <v>108</v>
      </c>
      <c r="D65" s="6">
        <v>233.46162000000004</v>
      </c>
      <c r="E65" s="12"/>
      <c r="F65" s="12"/>
      <c r="G65" s="12"/>
      <c r="H65" s="12"/>
      <c r="I65" s="12"/>
      <c r="J65" s="12"/>
      <c r="K65" s="12"/>
      <c r="L65" s="2"/>
    </row>
    <row r="66" spans="1:12">
      <c r="A66" s="4"/>
      <c r="B66" s="9" t="s">
        <v>36</v>
      </c>
      <c r="C66" s="10" t="s">
        <v>5</v>
      </c>
      <c r="D66" s="13">
        <v>5.18</v>
      </c>
      <c r="E66" s="12"/>
      <c r="F66" s="12">
        <f>D66*D65</f>
        <v>1209.3311916000002</v>
      </c>
      <c r="G66" s="12"/>
      <c r="H66" s="12"/>
      <c r="I66" s="12"/>
      <c r="J66" s="12"/>
      <c r="K66" s="12"/>
      <c r="L66" s="1"/>
    </row>
    <row r="67" spans="1:12">
      <c r="A67" s="4"/>
      <c r="B67" s="9" t="s">
        <v>28</v>
      </c>
      <c r="C67" s="10" t="s">
        <v>29</v>
      </c>
      <c r="D67" s="11">
        <v>0.23100000000000001</v>
      </c>
      <c r="E67" s="12"/>
      <c r="F67" s="12"/>
      <c r="G67" s="12"/>
      <c r="H67" s="12">
        <f>D65*D67</f>
        <v>53.929634220000011</v>
      </c>
      <c r="I67" s="12"/>
      <c r="J67" s="12"/>
      <c r="K67" s="12"/>
      <c r="L67" s="1"/>
    </row>
    <row r="68" spans="1:12" ht="19.5">
      <c r="A68" s="4"/>
      <c r="B68" s="9" t="s">
        <v>123</v>
      </c>
      <c r="C68" s="10" t="s">
        <v>89</v>
      </c>
      <c r="D68" s="15">
        <v>1.0149999999999999</v>
      </c>
      <c r="E68" s="12"/>
      <c r="F68" s="12"/>
      <c r="G68" s="12"/>
      <c r="H68" s="12"/>
      <c r="I68" s="12"/>
      <c r="J68" s="12">
        <f>D65*D68</f>
        <v>236.96354430000002</v>
      </c>
      <c r="K68" s="12"/>
      <c r="L68" s="1"/>
    </row>
    <row r="69" spans="1:12" ht="19.5">
      <c r="A69" s="4"/>
      <c r="B69" s="9" t="s">
        <v>65</v>
      </c>
      <c r="C69" s="10" t="s">
        <v>89</v>
      </c>
      <c r="D69" s="15">
        <v>2.6599999999999999E-2</v>
      </c>
      <c r="E69" s="12"/>
      <c r="F69" s="12"/>
      <c r="G69" s="12"/>
      <c r="H69" s="12"/>
      <c r="I69" s="12"/>
      <c r="J69" s="12">
        <f>D65*D69</f>
        <v>6.2100790920000009</v>
      </c>
      <c r="K69" s="12"/>
      <c r="L69" s="1"/>
    </row>
    <row r="70" spans="1:12">
      <c r="A70" s="4"/>
      <c r="B70" s="9" t="s">
        <v>40</v>
      </c>
      <c r="C70" s="10" t="s">
        <v>29</v>
      </c>
      <c r="D70" s="12">
        <v>0.61199999999999999</v>
      </c>
      <c r="E70" s="12"/>
      <c r="F70" s="12"/>
      <c r="G70" s="12"/>
      <c r="H70" s="12"/>
      <c r="I70" s="12"/>
      <c r="J70" s="12">
        <f>D65*D70</f>
        <v>142.87851144000001</v>
      </c>
      <c r="K70" s="12"/>
      <c r="L70" s="1"/>
    </row>
    <row r="71" spans="1:12" ht="36">
      <c r="A71" s="4">
        <v>13</v>
      </c>
      <c r="B71" s="5" t="s">
        <v>124</v>
      </c>
      <c r="C71" s="4" t="s">
        <v>1</v>
      </c>
      <c r="D71" s="6">
        <v>4.1769999999999996</v>
      </c>
      <c r="E71" s="12"/>
      <c r="F71" s="12"/>
      <c r="G71" s="12"/>
      <c r="H71" s="12"/>
      <c r="I71" s="12"/>
      <c r="J71" s="12"/>
      <c r="K71" s="12"/>
      <c r="L71" s="2"/>
    </row>
    <row r="72" spans="1:12">
      <c r="A72" s="4"/>
      <c r="B72" s="9" t="s">
        <v>36</v>
      </c>
      <c r="C72" s="10" t="s">
        <v>5</v>
      </c>
      <c r="D72" s="12">
        <v>69.099999999999994</v>
      </c>
      <c r="E72" s="12"/>
      <c r="F72" s="12">
        <f>D72*D71</f>
        <v>288.63069999999993</v>
      </c>
      <c r="G72" s="12"/>
      <c r="H72" s="12"/>
      <c r="I72" s="12"/>
      <c r="J72" s="12"/>
      <c r="K72" s="12"/>
      <c r="L72" s="1"/>
    </row>
    <row r="73" spans="1:12">
      <c r="A73" s="4"/>
      <c r="B73" s="9" t="s">
        <v>28</v>
      </c>
      <c r="C73" s="10" t="s">
        <v>29</v>
      </c>
      <c r="D73" s="12">
        <v>14.3</v>
      </c>
      <c r="E73" s="12"/>
      <c r="F73" s="12"/>
      <c r="G73" s="12"/>
      <c r="H73" s="12">
        <f>D71*D73</f>
        <v>59.731099999999998</v>
      </c>
      <c r="I73" s="12"/>
      <c r="J73" s="12"/>
      <c r="K73" s="12"/>
      <c r="L73" s="1"/>
    </row>
    <row r="74" spans="1:12">
      <c r="A74" s="4"/>
      <c r="B74" s="9" t="s">
        <v>81</v>
      </c>
      <c r="C74" s="10" t="s">
        <v>1</v>
      </c>
      <c r="D74" s="12">
        <v>1</v>
      </c>
      <c r="E74" s="12"/>
      <c r="F74" s="12"/>
      <c r="G74" s="12"/>
      <c r="H74" s="12"/>
      <c r="I74" s="12"/>
      <c r="J74" s="12">
        <f>D71*D74</f>
        <v>4.1769999999999996</v>
      </c>
      <c r="K74" s="12"/>
      <c r="L74" s="1"/>
    </row>
    <row r="75" spans="1:12">
      <c r="A75" s="4"/>
      <c r="B75" s="9" t="s">
        <v>119</v>
      </c>
      <c r="C75" s="10" t="s">
        <v>120</v>
      </c>
      <c r="D75" s="12">
        <v>14</v>
      </c>
      <c r="E75" s="12"/>
      <c r="F75" s="12"/>
      <c r="G75" s="12"/>
      <c r="H75" s="12"/>
      <c r="I75" s="12"/>
      <c r="J75" s="12">
        <f>D71*D75</f>
        <v>58.477999999999994</v>
      </c>
      <c r="K75" s="12"/>
      <c r="L75" s="1"/>
    </row>
    <row r="76" spans="1:12">
      <c r="A76" s="4"/>
      <c r="B76" s="9" t="s">
        <v>121</v>
      </c>
      <c r="C76" s="10" t="s">
        <v>120</v>
      </c>
      <c r="D76" s="12">
        <v>15.7</v>
      </c>
      <c r="E76" s="12"/>
      <c r="F76" s="12"/>
      <c r="G76" s="12"/>
      <c r="H76" s="12"/>
      <c r="I76" s="12"/>
      <c r="J76" s="12">
        <f>D71*D76</f>
        <v>65.57889999999999</v>
      </c>
      <c r="K76" s="12"/>
      <c r="L76" s="1"/>
    </row>
    <row r="77" spans="1:12">
      <c r="A77" s="4"/>
      <c r="B77" s="9" t="s">
        <v>40</v>
      </c>
      <c r="C77" s="10" t="s">
        <v>29</v>
      </c>
      <c r="D77" s="12">
        <v>2.78</v>
      </c>
      <c r="E77" s="12"/>
      <c r="F77" s="12"/>
      <c r="G77" s="12"/>
      <c r="H77" s="12"/>
      <c r="I77" s="12"/>
      <c r="J77" s="12">
        <f>D71*D77</f>
        <v>11.612059999999998</v>
      </c>
      <c r="K77" s="12"/>
      <c r="L77" s="1"/>
    </row>
    <row r="78" spans="1:12">
      <c r="A78" s="4"/>
      <c r="B78" s="62" t="s">
        <v>19</v>
      </c>
      <c r="C78" s="10"/>
      <c r="D78" s="12"/>
      <c r="E78" s="12"/>
      <c r="F78" s="12"/>
      <c r="G78" s="12"/>
      <c r="H78" s="12"/>
      <c r="I78" s="12"/>
      <c r="J78" s="12"/>
      <c r="K78" s="12"/>
      <c r="L78" s="2"/>
    </row>
    <row r="79" spans="1:12">
      <c r="A79" s="43"/>
      <c r="B79" s="42" t="s">
        <v>20</v>
      </c>
      <c r="C79" s="44" t="s">
        <v>141</v>
      </c>
      <c r="D79" s="45"/>
      <c r="E79" s="46"/>
      <c r="F79" s="45"/>
      <c r="G79" s="45"/>
      <c r="H79" s="45"/>
      <c r="I79" s="45"/>
      <c r="J79" s="45"/>
      <c r="K79" s="45"/>
      <c r="L79" s="2"/>
    </row>
    <row r="80" spans="1:12">
      <c r="A80" s="43"/>
      <c r="B80" s="42" t="s">
        <v>19</v>
      </c>
      <c r="C80" s="18"/>
      <c r="D80" s="45"/>
      <c r="E80" s="46"/>
      <c r="F80" s="45"/>
      <c r="G80" s="45"/>
      <c r="H80" s="45"/>
      <c r="I80" s="45"/>
      <c r="J80" s="45"/>
      <c r="K80" s="45"/>
      <c r="L80" s="2"/>
    </row>
    <row r="81" spans="1:12">
      <c r="A81" s="43"/>
      <c r="B81" s="42" t="s">
        <v>21</v>
      </c>
      <c r="C81" s="44" t="s">
        <v>141</v>
      </c>
      <c r="D81" s="45"/>
      <c r="E81" s="46"/>
      <c r="F81" s="45"/>
      <c r="G81" s="45"/>
      <c r="H81" s="45"/>
      <c r="I81" s="45"/>
      <c r="J81" s="45"/>
      <c r="K81" s="45"/>
      <c r="L81" s="2"/>
    </row>
    <row r="82" spans="1:12">
      <c r="A82" s="43"/>
      <c r="B82" s="42" t="s">
        <v>19</v>
      </c>
      <c r="C82" s="18"/>
      <c r="D82" s="45"/>
      <c r="E82" s="45"/>
      <c r="F82" s="45"/>
      <c r="G82" s="45"/>
      <c r="H82" s="45"/>
      <c r="I82" s="45"/>
      <c r="J82" s="45"/>
      <c r="K82" s="45"/>
      <c r="L82" s="2"/>
    </row>
    <row r="83" spans="1:12" ht="36">
      <c r="A83" s="43"/>
      <c r="B83" s="48" t="s">
        <v>138</v>
      </c>
      <c r="C83" s="44">
        <v>0.05</v>
      </c>
      <c r="D83" s="45"/>
      <c r="E83" s="45"/>
      <c r="F83" s="45"/>
      <c r="G83" s="45"/>
      <c r="H83" s="45"/>
      <c r="I83" s="45"/>
      <c r="J83" s="45"/>
      <c r="K83" s="45"/>
      <c r="L83" s="2"/>
    </row>
    <row r="84" spans="1:12">
      <c r="A84" s="43"/>
      <c r="B84" s="42" t="s">
        <v>19</v>
      </c>
      <c r="C84" s="18"/>
      <c r="D84" s="45"/>
      <c r="E84" s="45"/>
      <c r="F84" s="45"/>
      <c r="G84" s="45"/>
      <c r="H84" s="45"/>
      <c r="I84" s="45"/>
      <c r="J84" s="45"/>
      <c r="K84" s="45"/>
      <c r="L84" s="2"/>
    </row>
    <row r="85" spans="1:12">
      <c r="A85" s="43"/>
      <c r="B85" s="42" t="s">
        <v>22</v>
      </c>
      <c r="C85" s="44">
        <v>0.18</v>
      </c>
      <c r="D85" s="45"/>
      <c r="E85" s="45"/>
      <c r="F85" s="45"/>
      <c r="G85" s="45"/>
      <c r="H85" s="45"/>
      <c r="I85" s="45"/>
      <c r="J85" s="45"/>
      <c r="K85" s="45"/>
      <c r="L85" s="2"/>
    </row>
    <row r="86" spans="1:12">
      <c r="A86" s="43"/>
      <c r="B86" s="42" t="s">
        <v>23</v>
      </c>
      <c r="C86" s="44"/>
      <c r="D86" s="45"/>
      <c r="E86" s="45"/>
      <c r="F86" s="45"/>
      <c r="G86" s="45"/>
      <c r="H86" s="45"/>
      <c r="I86" s="45"/>
      <c r="J86" s="45"/>
      <c r="K86" s="45"/>
      <c r="L86" s="2"/>
    </row>
    <row r="87" spans="1:12" ht="95.25" customHeight="1">
      <c r="A87" s="63" t="s">
        <v>142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5"/>
    </row>
  </sheetData>
  <autoFilter ref="A7:L90"/>
  <mergeCells count="14">
    <mergeCell ref="A87:L87"/>
    <mergeCell ref="A1:L1"/>
    <mergeCell ref="A4:A6"/>
    <mergeCell ref="B4:B6"/>
    <mergeCell ref="C4:C6"/>
    <mergeCell ref="D4:D6"/>
    <mergeCell ref="E4:E6"/>
    <mergeCell ref="F4:K4"/>
    <mergeCell ref="L4:L6"/>
    <mergeCell ref="F5:G5"/>
    <mergeCell ref="H5:I5"/>
    <mergeCell ref="J5:K5"/>
    <mergeCell ref="K2:L2"/>
    <mergeCell ref="G3:L3"/>
  </mergeCells>
  <pageMargins left="0.23622047244094491" right="3.937007874015748E-2" top="0.35433070866141736" bottom="0.35433070866141736" header="0" footer="0"/>
  <pageSetup paperSize="9" scale="60" orientation="landscape" horizontalDpi="1200" verticalDpi="1200" r:id="rId1"/>
  <rowBreaks count="2" manualBreakCount="2">
    <brk id="40" max="12" man="1"/>
    <brk id="7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146"/>
  <sheetViews>
    <sheetView topLeftCell="A10" zoomScale="80" zoomScaleNormal="80" workbookViewId="0">
      <selection activeCell="J98" sqref="J98"/>
    </sheetView>
  </sheetViews>
  <sheetFormatPr defaultColWidth="9.140625" defaultRowHeight="18"/>
  <cols>
    <col min="1" max="1" width="6.7109375" style="16" customWidth="1"/>
    <col min="2" max="2" width="17.5703125" style="16" customWidth="1"/>
    <col min="3" max="3" width="73.5703125" style="16" customWidth="1"/>
    <col min="4" max="4" width="11.7109375" style="16" customWidth="1"/>
    <col min="5" max="5" width="14.140625" style="16" bestFit="1" customWidth="1"/>
    <col min="6" max="6" width="15.42578125" style="16" bestFit="1" customWidth="1"/>
    <col min="7" max="7" width="15.28515625" style="16" customWidth="1"/>
    <col min="8" max="12" width="13.28515625" style="16" customWidth="1"/>
    <col min="13" max="13" width="18.140625" style="16" customWidth="1"/>
    <col min="14" max="16384" width="9.140625" style="16"/>
  </cols>
  <sheetData>
    <row r="1" spans="1:13" ht="48.75" customHeight="1">
      <c r="A1" s="51" t="s">
        <v>100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7.75" customHeight="1">
      <c r="A2" s="52" t="s">
        <v>8</v>
      </c>
      <c r="B2" s="53" t="s">
        <v>25</v>
      </c>
      <c r="C2" s="52" t="s">
        <v>9</v>
      </c>
      <c r="D2" s="54" t="s">
        <v>0</v>
      </c>
      <c r="E2" s="54" t="s">
        <v>10</v>
      </c>
      <c r="F2" s="54" t="s">
        <v>11</v>
      </c>
      <c r="G2" s="55" t="s">
        <v>12</v>
      </c>
      <c r="H2" s="55"/>
      <c r="I2" s="55"/>
      <c r="J2" s="55"/>
      <c r="K2" s="55"/>
      <c r="L2" s="55"/>
      <c r="M2" s="52" t="s">
        <v>13</v>
      </c>
    </row>
    <row r="3" spans="1:13" ht="27.75" customHeight="1">
      <c r="A3" s="52"/>
      <c r="B3" s="53"/>
      <c r="C3" s="52"/>
      <c r="D3" s="54"/>
      <c r="E3" s="52"/>
      <c r="F3" s="54"/>
      <c r="G3" s="55" t="s">
        <v>14</v>
      </c>
      <c r="H3" s="55"/>
      <c r="I3" s="55" t="s">
        <v>15</v>
      </c>
      <c r="J3" s="55"/>
      <c r="K3" s="55" t="s">
        <v>16</v>
      </c>
      <c r="L3" s="55"/>
      <c r="M3" s="52"/>
    </row>
    <row r="4" spans="1:13" ht="27.75" customHeight="1">
      <c r="A4" s="52"/>
      <c r="B4" s="53"/>
      <c r="C4" s="52"/>
      <c r="D4" s="54"/>
      <c r="E4" s="52"/>
      <c r="F4" s="54"/>
      <c r="G4" s="17" t="s">
        <v>17</v>
      </c>
      <c r="H4" s="18" t="s">
        <v>18</v>
      </c>
      <c r="I4" s="17" t="s">
        <v>17</v>
      </c>
      <c r="J4" s="18" t="s">
        <v>18</v>
      </c>
      <c r="K4" s="17" t="s">
        <v>17</v>
      </c>
      <c r="L4" s="18" t="s">
        <v>18</v>
      </c>
      <c r="M4" s="52"/>
    </row>
    <row r="5" spans="1:13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s="23" customFormat="1" ht="36" customHeight="1">
      <c r="A6" s="4">
        <v>1</v>
      </c>
      <c r="B6" s="20" t="s">
        <v>26</v>
      </c>
      <c r="C6" s="5" t="s">
        <v>3</v>
      </c>
      <c r="D6" s="20" t="s">
        <v>2</v>
      </c>
      <c r="E6" s="6">
        <v>1000</v>
      </c>
      <c r="F6" s="11">
        <v>0.300799810695693</v>
      </c>
      <c r="G6" s="21"/>
      <c r="H6" s="12"/>
      <c r="I6" s="21"/>
      <c r="J6" s="12"/>
      <c r="K6" s="21"/>
      <c r="L6" s="22"/>
      <c r="M6" s="2">
        <f t="shared" ref="M6" si="0">F6*E6</f>
        <v>300.799810695693</v>
      </c>
    </row>
    <row r="7" spans="1:13" s="23" customFormat="1" ht="36">
      <c r="A7" s="4">
        <v>2</v>
      </c>
      <c r="B7" s="50" t="s">
        <v>59</v>
      </c>
      <c r="C7" s="5" t="s">
        <v>86</v>
      </c>
      <c r="D7" s="4" t="s">
        <v>87</v>
      </c>
      <c r="E7" s="6">
        <v>202.5</v>
      </c>
      <c r="F7" s="7"/>
      <c r="G7" s="8"/>
      <c r="H7" s="8"/>
      <c r="I7" s="7"/>
      <c r="J7" s="7"/>
      <c r="K7" s="7"/>
      <c r="L7" s="7"/>
      <c r="M7" s="2">
        <f>SUM(M8:M12)</f>
        <v>129.8558385</v>
      </c>
    </row>
    <row r="8" spans="1:13" s="23" customFormat="1">
      <c r="A8" s="4"/>
      <c r="B8" s="50"/>
      <c r="C8" s="9" t="s">
        <v>36</v>
      </c>
      <c r="D8" s="10" t="s">
        <v>5</v>
      </c>
      <c r="E8" s="11">
        <f>0.0132+0.00323</f>
        <v>1.643E-2</v>
      </c>
      <c r="F8" s="12">
        <v>5</v>
      </c>
      <c r="G8" s="12">
        <f>E8*$E$7</f>
        <v>3.3270750000000002</v>
      </c>
      <c r="H8" s="12">
        <f>G8*F8</f>
        <v>16.635375</v>
      </c>
      <c r="I8" s="12"/>
      <c r="J8" s="12"/>
      <c r="K8" s="12"/>
      <c r="L8" s="12"/>
      <c r="M8" s="1">
        <f>H8+J8+L8</f>
        <v>16.635375</v>
      </c>
    </row>
    <row r="9" spans="1:13" s="23" customFormat="1" ht="19.5">
      <c r="A9" s="4"/>
      <c r="B9" s="50"/>
      <c r="C9" s="9" t="s">
        <v>88</v>
      </c>
      <c r="D9" s="10" t="s">
        <v>27</v>
      </c>
      <c r="E9" s="11">
        <v>2.9499999999999998E-2</v>
      </c>
      <c r="F9" s="12">
        <v>16.3</v>
      </c>
      <c r="G9" s="12"/>
      <c r="H9" s="12"/>
      <c r="I9" s="12">
        <f>$E$7*E9</f>
        <v>5.9737499999999999</v>
      </c>
      <c r="J9" s="12">
        <f>I9*F9</f>
        <v>97.372124999999997</v>
      </c>
      <c r="K9" s="12"/>
      <c r="L9" s="12"/>
      <c r="M9" s="1">
        <f t="shared" ref="M9:M12" si="1">H9+J9+L9</f>
        <v>97.372124999999997</v>
      </c>
    </row>
    <row r="10" spans="1:13" s="23" customFormat="1">
      <c r="A10" s="4"/>
      <c r="B10" s="50"/>
      <c r="C10" s="9" t="s">
        <v>28</v>
      </c>
      <c r="D10" s="10" t="s">
        <v>29</v>
      </c>
      <c r="E10" s="13">
        <f>0.0021+0.00018</f>
        <v>2.2799999999999999E-3</v>
      </c>
      <c r="F10" s="12">
        <v>3.2</v>
      </c>
      <c r="G10" s="12"/>
      <c r="H10" s="12"/>
      <c r="I10" s="12">
        <f>$E$7*E10</f>
        <v>0.4617</v>
      </c>
      <c r="J10" s="12">
        <f t="shared" ref="J10:J11" si="2">I10*F10</f>
        <v>1.4774400000000001</v>
      </c>
      <c r="K10" s="12"/>
      <c r="L10" s="12"/>
      <c r="M10" s="1">
        <f t="shared" si="1"/>
        <v>1.4774400000000001</v>
      </c>
    </row>
    <row r="11" spans="1:13" s="23" customFormat="1">
      <c r="A11" s="4"/>
      <c r="B11" s="50"/>
      <c r="C11" s="9" t="s">
        <v>6</v>
      </c>
      <c r="D11" s="10" t="s">
        <v>27</v>
      </c>
      <c r="E11" s="13">
        <v>2.63E-3</v>
      </c>
      <c r="F11" s="12">
        <v>26.58</v>
      </c>
      <c r="G11" s="12"/>
      <c r="H11" s="12"/>
      <c r="I11" s="12">
        <f>$E$7*E11</f>
        <v>0.53257500000000002</v>
      </c>
      <c r="J11" s="12">
        <f t="shared" si="2"/>
        <v>14.1558435</v>
      </c>
      <c r="K11" s="12"/>
      <c r="L11" s="12"/>
      <c r="M11" s="1">
        <f t="shared" si="1"/>
        <v>14.1558435</v>
      </c>
    </row>
    <row r="12" spans="1:13" s="23" customFormat="1" ht="19.5">
      <c r="A12" s="4"/>
      <c r="B12" s="50"/>
      <c r="C12" s="9" t="s">
        <v>30</v>
      </c>
      <c r="D12" s="10" t="s">
        <v>89</v>
      </c>
      <c r="E12" s="13">
        <f>0.00005+0.00004</f>
        <v>9.0000000000000006E-5</v>
      </c>
      <c r="F12" s="12">
        <v>11.8</v>
      </c>
      <c r="G12" s="12"/>
      <c r="H12" s="12"/>
      <c r="I12" s="12"/>
      <c r="J12" s="12"/>
      <c r="K12" s="12">
        <f>$E$7*E12</f>
        <v>1.8225000000000002E-2</v>
      </c>
      <c r="L12" s="12">
        <f>F12*K12</f>
        <v>0.21505500000000002</v>
      </c>
      <c r="M12" s="1">
        <f t="shared" si="1"/>
        <v>0.21505500000000002</v>
      </c>
    </row>
    <row r="13" spans="1:13" s="23" customFormat="1" ht="36">
      <c r="A13" s="4">
        <v>3</v>
      </c>
      <c r="B13" s="50" t="s">
        <v>31</v>
      </c>
      <c r="C13" s="5" t="s">
        <v>90</v>
      </c>
      <c r="D13" s="4" t="s">
        <v>87</v>
      </c>
      <c r="E13" s="6">
        <v>22.5</v>
      </c>
      <c r="F13" s="14"/>
      <c r="G13" s="14"/>
      <c r="H13" s="14"/>
      <c r="I13" s="14"/>
      <c r="J13" s="14"/>
      <c r="K13" s="14"/>
      <c r="L13" s="14"/>
      <c r="M13" s="2">
        <f>SUM(M14:M17)</f>
        <v>246.8464515</v>
      </c>
    </row>
    <row r="14" spans="1:13" s="23" customFormat="1">
      <c r="A14" s="4"/>
      <c r="B14" s="50"/>
      <c r="C14" s="9" t="s">
        <v>36</v>
      </c>
      <c r="D14" s="10" t="s">
        <v>5</v>
      </c>
      <c r="E14" s="13">
        <f>2.06+0.12</f>
        <v>2.1800000000000002</v>
      </c>
      <c r="F14" s="12">
        <v>5</v>
      </c>
      <c r="G14" s="12">
        <f>E14*E13</f>
        <v>49.050000000000004</v>
      </c>
      <c r="H14" s="12">
        <f>G14*F14</f>
        <v>245.25000000000003</v>
      </c>
      <c r="I14" s="12"/>
      <c r="J14" s="12"/>
      <c r="K14" s="12"/>
      <c r="L14" s="12"/>
      <c r="M14" s="1">
        <f t="shared" ref="M14:M17" si="3">H14+J14+L14</f>
        <v>245.25000000000003</v>
      </c>
    </row>
    <row r="15" spans="1:13" s="23" customFormat="1">
      <c r="A15" s="4"/>
      <c r="B15" s="50"/>
      <c r="C15" s="9" t="s">
        <v>6</v>
      </c>
      <c r="D15" s="10" t="s">
        <v>27</v>
      </c>
      <c r="E15" s="13">
        <v>2.63E-3</v>
      </c>
      <c r="F15" s="12">
        <v>26.58</v>
      </c>
      <c r="G15" s="12"/>
      <c r="H15" s="12"/>
      <c r="I15" s="12">
        <f>$E$13*E15</f>
        <v>5.9174999999999998E-2</v>
      </c>
      <c r="J15" s="12">
        <f t="shared" ref="J15:J16" si="4">I15*F15</f>
        <v>1.5728714999999998</v>
      </c>
      <c r="K15" s="12"/>
      <c r="L15" s="12"/>
      <c r="M15" s="1">
        <f t="shared" si="3"/>
        <v>1.5728714999999998</v>
      </c>
    </row>
    <row r="16" spans="1:13" s="23" customFormat="1">
      <c r="A16" s="4"/>
      <c r="B16" s="50"/>
      <c r="C16" s="9" t="s">
        <v>28</v>
      </c>
      <c r="D16" s="10" t="s">
        <v>29</v>
      </c>
      <c r="E16" s="13">
        <v>1.8000000000000001E-4</v>
      </c>
      <c r="F16" s="12">
        <f>F10</f>
        <v>3.2</v>
      </c>
      <c r="G16" s="12"/>
      <c r="H16" s="12"/>
      <c r="I16" s="12">
        <f>$E$13*E16</f>
        <v>4.0500000000000006E-3</v>
      </c>
      <c r="J16" s="12">
        <f t="shared" si="4"/>
        <v>1.2960000000000003E-2</v>
      </c>
      <c r="K16" s="12"/>
      <c r="L16" s="12"/>
      <c r="M16" s="1">
        <f t="shared" si="3"/>
        <v>1.2960000000000003E-2</v>
      </c>
    </row>
    <row r="17" spans="1:13" s="23" customFormat="1" ht="19.5">
      <c r="A17" s="4"/>
      <c r="B17" s="50"/>
      <c r="C17" s="9" t="s">
        <v>30</v>
      </c>
      <c r="D17" s="10" t="s">
        <v>89</v>
      </c>
      <c r="E17" s="13">
        <v>4.0000000000000003E-5</v>
      </c>
      <c r="F17" s="12">
        <v>11.8</v>
      </c>
      <c r="G17" s="12"/>
      <c r="H17" s="12"/>
      <c r="I17" s="12"/>
      <c r="J17" s="12"/>
      <c r="K17" s="15">
        <f>$E$13*E17</f>
        <v>9.0000000000000008E-4</v>
      </c>
      <c r="L17" s="12">
        <f>F17*K17</f>
        <v>1.0620000000000001E-2</v>
      </c>
      <c r="M17" s="1">
        <f t="shared" si="3"/>
        <v>1.0620000000000001E-2</v>
      </c>
    </row>
    <row r="18" spans="1:13" s="23" customFormat="1" ht="36">
      <c r="A18" s="4">
        <v>4</v>
      </c>
      <c r="B18" s="59" t="s">
        <v>91</v>
      </c>
      <c r="C18" s="5" t="s">
        <v>92</v>
      </c>
      <c r="D18" s="4" t="s">
        <v>87</v>
      </c>
      <c r="E18" s="6">
        <v>225</v>
      </c>
      <c r="F18" s="7"/>
      <c r="G18" s="12"/>
      <c r="H18" s="12"/>
      <c r="I18" s="12"/>
      <c r="J18" s="12"/>
      <c r="K18" s="12"/>
      <c r="L18" s="12"/>
      <c r="M18" s="2">
        <f>M19</f>
        <v>1053.2249999999999</v>
      </c>
    </row>
    <row r="19" spans="1:13" s="23" customFormat="1">
      <c r="A19" s="4"/>
      <c r="B19" s="60"/>
      <c r="C19" s="9" t="s">
        <v>93</v>
      </c>
      <c r="D19" s="10" t="s">
        <v>1</v>
      </c>
      <c r="E19" s="11">
        <v>1.55</v>
      </c>
      <c r="F19" s="12">
        <v>3.02</v>
      </c>
      <c r="G19" s="12"/>
      <c r="H19" s="12"/>
      <c r="I19" s="12">
        <f>$E$18*E19</f>
        <v>348.75</v>
      </c>
      <c r="J19" s="12">
        <f t="shared" ref="J19" si="5">I19*F19</f>
        <v>1053.2249999999999</v>
      </c>
      <c r="K19" s="12"/>
      <c r="L19" s="12"/>
      <c r="M19" s="1">
        <f t="shared" ref="M19" si="6">H19+J19+L19</f>
        <v>1053.2249999999999</v>
      </c>
    </row>
    <row r="20" spans="1:13" s="23" customFormat="1" ht="36" customHeight="1">
      <c r="A20" s="4">
        <v>5</v>
      </c>
      <c r="B20" s="56" t="s">
        <v>59</v>
      </c>
      <c r="C20" s="47" t="s">
        <v>101</v>
      </c>
      <c r="D20" s="4" t="s">
        <v>87</v>
      </c>
      <c r="E20" s="6"/>
      <c r="F20" s="7"/>
      <c r="G20" s="8"/>
      <c r="H20" s="8"/>
      <c r="I20" s="7"/>
      <c r="J20" s="7"/>
      <c r="K20" s="7"/>
      <c r="L20" s="7"/>
      <c r="M20" s="2">
        <f>SUM(M21:M25)</f>
        <v>0</v>
      </c>
    </row>
    <row r="21" spans="1:13" s="23" customFormat="1">
      <c r="A21" s="4"/>
      <c r="B21" s="57"/>
      <c r="C21" s="9" t="s">
        <v>36</v>
      </c>
      <c r="D21" s="10" t="s">
        <v>5</v>
      </c>
      <c r="E21" s="11">
        <v>1.643E-2</v>
      </c>
      <c r="F21" s="12">
        <v>5</v>
      </c>
      <c r="G21" s="12">
        <f>E21*E20</f>
        <v>0</v>
      </c>
      <c r="H21" s="12">
        <f>G21*F21</f>
        <v>0</v>
      </c>
      <c r="I21" s="12"/>
      <c r="J21" s="12"/>
      <c r="K21" s="12"/>
      <c r="L21" s="12"/>
      <c r="M21" s="1">
        <f>H21+J21+L21</f>
        <v>0</v>
      </c>
    </row>
    <row r="22" spans="1:13" s="23" customFormat="1" ht="19.5">
      <c r="A22" s="4"/>
      <c r="B22" s="57"/>
      <c r="C22" s="9" t="s">
        <v>88</v>
      </c>
      <c r="D22" s="10" t="s">
        <v>27</v>
      </c>
      <c r="E22" s="11">
        <v>2.9499999999999998E-2</v>
      </c>
      <c r="F22" s="12">
        <v>16.3</v>
      </c>
      <c r="G22" s="12"/>
      <c r="H22" s="12"/>
      <c r="I22" s="12">
        <f>E20*E22</f>
        <v>0</v>
      </c>
      <c r="J22" s="12">
        <f t="shared" ref="J22:J24" si="7">I22*F22</f>
        <v>0</v>
      </c>
      <c r="K22" s="12"/>
      <c r="L22" s="12"/>
      <c r="M22" s="1">
        <f t="shared" ref="M22:M25" si="8">H22+J22+L22</f>
        <v>0</v>
      </c>
    </row>
    <row r="23" spans="1:13" s="23" customFormat="1">
      <c r="A23" s="4"/>
      <c r="B23" s="57"/>
      <c r="C23" s="9" t="s">
        <v>28</v>
      </c>
      <c r="D23" s="10" t="s">
        <v>29</v>
      </c>
      <c r="E23" s="13">
        <v>2.2799999999999999E-3</v>
      </c>
      <c r="F23" s="12">
        <v>3.2</v>
      </c>
      <c r="G23" s="12"/>
      <c r="H23" s="12"/>
      <c r="I23" s="12">
        <f>E20*E23</f>
        <v>0</v>
      </c>
      <c r="J23" s="12">
        <f t="shared" si="7"/>
        <v>0</v>
      </c>
      <c r="K23" s="12"/>
      <c r="L23" s="12"/>
      <c r="M23" s="1">
        <f t="shared" si="8"/>
        <v>0</v>
      </c>
    </row>
    <row r="24" spans="1:13" s="23" customFormat="1">
      <c r="A24" s="4"/>
      <c r="B24" s="57"/>
      <c r="C24" s="9" t="s">
        <v>6</v>
      </c>
      <c r="D24" s="10" t="s">
        <v>27</v>
      </c>
      <c r="E24" s="13">
        <v>2.63E-3</v>
      </c>
      <c r="F24" s="12">
        <v>26.58</v>
      </c>
      <c r="G24" s="12"/>
      <c r="H24" s="12"/>
      <c r="I24" s="12">
        <f>E20*E24</f>
        <v>0</v>
      </c>
      <c r="J24" s="12">
        <f t="shared" si="7"/>
        <v>0</v>
      </c>
      <c r="K24" s="12"/>
      <c r="L24" s="12"/>
      <c r="M24" s="1">
        <f t="shared" si="8"/>
        <v>0</v>
      </c>
    </row>
    <row r="25" spans="1:13" s="23" customFormat="1" ht="19.5">
      <c r="A25" s="4"/>
      <c r="B25" s="58"/>
      <c r="C25" s="9" t="s">
        <v>30</v>
      </c>
      <c r="D25" s="10" t="s">
        <v>89</v>
      </c>
      <c r="E25" s="13">
        <v>9.0000000000000006E-5</v>
      </c>
      <c r="F25" s="12">
        <v>11.8</v>
      </c>
      <c r="G25" s="12"/>
      <c r="H25" s="12"/>
      <c r="I25" s="12"/>
      <c r="J25" s="12"/>
      <c r="K25" s="12">
        <f>E20*E25</f>
        <v>0</v>
      </c>
      <c r="L25" s="12">
        <f>F25*K25</f>
        <v>0</v>
      </c>
      <c r="M25" s="1">
        <f t="shared" si="8"/>
        <v>0</v>
      </c>
    </row>
    <row r="26" spans="1:13" s="23" customFormat="1" ht="33" customHeight="1">
      <c r="A26" s="4">
        <v>4</v>
      </c>
      <c r="B26" s="59" t="s">
        <v>91</v>
      </c>
      <c r="C26" s="47" t="s">
        <v>92</v>
      </c>
      <c r="D26" s="4" t="s">
        <v>87</v>
      </c>
      <c r="E26" s="6"/>
      <c r="F26" s="7"/>
      <c r="G26" s="12"/>
      <c r="H26" s="12"/>
      <c r="I26" s="12"/>
      <c r="J26" s="12"/>
      <c r="K26" s="12"/>
      <c r="L26" s="12"/>
      <c r="M26" s="2">
        <f>M27</f>
        <v>1053.2249999999999</v>
      </c>
    </row>
    <row r="27" spans="1:13" s="23" customFormat="1">
      <c r="A27" s="4"/>
      <c r="B27" s="60"/>
      <c r="C27" s="9" t="s">
        <v>93</v>
      </c>
      <c r="D27" s="10" t="s">
        <v>1</v>
      </c>
      <c r="E27" s="11">
        <v>1.55</v>
      </c>
      <c r="F27" s="12">
        <v>3.02</v>
      </c>
      <c r="G27" s="12"/>
      <c r="H27" s="12"/>
      <c r="I27" s="12">
        <f>$E$18*E27</f>
        <v>348.75</v>
      </c>
      <c r="J27" s="12">
        <f t="shared" ref="J27" si="9">I27*F27</f>
        <v>1053.2249999999999</v>
      </c>
      <c r="K27" s="12"/>
      <c r="L27" s="12"/>
      <c r="M27" s="1">
        <f t="shared" ref="M27" si="10">H27+J27+L27</f>
        <v>1053.2249999999999</v>
      </c>
    </row>
    <row r="28" spans="1:13" s="23" customFormat="1" ht="36">
      <c r="A28" s="4">
        <v>5</v>
      </c>
      <c r="B28" s="50" t="s">
        <v>60</v>
      </c>
      <c r="C28" s="5" t="s">
        <v>84</v>
      </c>
      <c r="D28" s="4" t="s">
        <v>87</v>
      </c>
      <c r="E28" s="6">
        <v>1800</v>
      </c>
      <c r="F28" s="12"/>
      <c r="G28" s="12"/>
      <c r="H28" s="12"/>
      <c r="I28" s="12"/>
      <c r="J28" s="12"/>
      <c r="K28" s="12"/>
      <c r="L28" s="12"/>
      <c r="M28" s="2">
        <f>SUM(M29:M36)</f>
        <v>4465.0308599999998</v>
      </c>
    </row>
    <row r="29" spans="1:13" s="23" customFormat="1">
      <c r="A29" s="4"/>
      <c r="B29" s="50"/>
      <c r="C29" s="9" t="s">
        <v>36</v>
      </c>
      <c r="D29" s="10" t="s">
        <v>5</v>
      </c>
      <c r="E29" s="13">
        <v>0.14499999999999999</v>
      </c>
      <c r="F29" s="12">
        <v>5</v>
      </c>
      <c r="G29" s="12">
        <f>E29*E28</f>
        <v>261</v>
      </c>
      <c r="H29" s="12">
        <f>G29*F29</f>
        <v>1305</v>
      </c>
      <c r="I29" s="12"/>
      <c r="J29" s="12"/>
      <c r="K29" s="12"/>
      <c r="L29" s="12"/>
      <c r="M29" s="1">
        <f>H29+J29+L29</f>
        <v>1305</v>
      </c>
    </row>
    <row r="30" spans="1:13" s="23" customFormat="1">
      <c r="A30" s="4"/>
      <c r="B30" s="50"/>
      <c r="C30" s="9" t="s">
        <v>33</v>
      </c>
      <c r="D30" s="10" t="s">
        <v>27</v>
      </c>
      <c r="E30" s="11">
        <v>3.1800000000000002E-2</v>
      </c>
      <c r="F30" s="12">
        <v>24.41</v>
      </c>
      <c r="G30" s="12"/>
      <c r="H30" s="12"/>
      <c r="I30" s="12">
        <f>E28*E30</f>
        <v>57.24</v>
      </c>
      <c r="J30" s="12">
        <f t="shared" ref="J30:J36" si="11">I30*F30</f>
        <v>1397.2284</v>
      </c>
      <c r="K30" s="12"/>
      <c r="L30" s="12"/>
      <c r="M30" s="1">
        <f t="shared" ref="M30:M36" si="12">H30+J30+L30</f>
        <v>1397.2284</v>
      </c>
    </row>
    <row r="31" spans="1:13" s="23" customFormat="1">
      <c r="A31" s="4"/>
      <c r="B31" s="50"/>
      <c r="C31" s="9" t="s">
        <v>45</v>
      </c>
      <c r="D31" s="10" t="s">
        <v>27</v>
      </c>
      <c r="E31" s="11">
        <v>2.4199999999999999E-2</v>
      </c>
      <c r="F31" s="12">
        <v>1.4</v>
      </c>
      <c r="G31" s="12"/>
      <c r="H31" s="12"/>
      <c r="I31" s="12">
        <f>E28*E31</f>
        <v>43.56</v>
      </c>
      <c r="J31" s="12">
        <f t="shared" si="11"/>
        <v>60.984000000000002</v>
      </c>
      <c r="K31" s="12"/>
      <c r="L31" s="12"/>
      <c r="M31" s="1">
        <f t="shared" si="12"/>
        <v>60.984000000000002</v>
      </c>
    </row>
    <row r="32" spans="1:13" s="23" customFormat="1">
      <c r="A32" s="4"/>
      <c r="B32" s="50"/>
      <c r="C32" s="9" t="s">
        <v>44</v>
      </c>
      <c r="D32" s="10" t="s">
        <v>27</v>
      </c>
      <c r="E32" s="11">
        <v>2.4199999999999999E-2</v>
      </c>
      <c r="F32" s="12">
        <v>19.64</v>
      </c>
      <c r="G32" s="12"/>
      <c r="H32" s="12"/>
      <c r="I32" s="12">
        <f>E28*E32</f>
        <v>43.56</v>
      </c>
      <c r="J32" s="12">
        <f t="shared" si="11"/>
        <v>855.51840000000004</v>
      </c>
      <c r="K32" s="12"/>
      <c r="L32" s="12"/>
      <c r="M32" s="1">
        <f t="shared" si="12"/>
        <v>855.51840000000004</v>
      </c>
    </row>
    <row r="33" spans="1:13" s="23" customFormat="1">
      <c r="A33" s="4"/>
      <c r="B33" s="50"/>
      <c r="C33" s="9" t="s">
        <v>61</v>
      </c>
      <c r="D33" s="10" t="s">
        <v>27</v>
      </c>
      <c r="E33" s="11">
        <f>0.00149-0.00012*2</f>
        <v>1.25E-3</v>
      </c>
      <c r="F33" s="12">
        <v>41.14</v>
      </c>
      <c r="G33" s="12"/>
      <c r="H33" s="12"/>
      <c r="I33" s="12">
        <f>E28*E33</f>
        <v>2.25</v>
      </c>
      <c r="J33" s="12">
        <f t="shared" si="11"/>
        <v>92.564999999999998</v>
      </c>
      <c r="K33" s="12"/>
      <c r="L33" s="12"/>
      <c r="M33" s="1">
        <f t="shared" si="12"/>
        <v>92.564999999999998</v>
      </c>
    </row>
    <row r="34" spans="1:13" s="23" customFormat="1">
      <c r="A34" s="4"/>
      <c r="B34" s="50"/>
      <c r="C34" s="9" t="s">
        <v>6</v>
      </c>
      <c r="D34" s="10" t="s">
        <v>27</v>
      </c>
      <c r="E34" s="13">
        <f>0.0159-0.00158*2</f>
        <v>1.2740000000000001E-2</v>
      </c>
      <c r="F34" s="12">
        <v>26.58</v>
      </c>
      <c r="G34" s="12"/>
      <c r="H34" s="12"/>
      <c r="I34" s="12">
        <f>E28*E34</f>
        <v>22.932000000000002</v>
      </c>
      <c r="J34" s="12">
        <f t="shared" si="11"/>
        <v>609.53255999999999</v>
      </c>
      <c r="K34" s="12"/>
      <c r="L34" s="12"/>
      <c r="M34" s="1">
        <f t="shared" si="12"/>
        <v>609.53255999999999</v>
      </c>
    </row>
    <row r="35" spans="1:13" s="23" customFormat="1">
      <c r="A35" s="4"/>
      <c r="B35" s="50"/>
      <c r="C35" s="9" t="s">
        <v>49</v>
      </c>
      <c r="D35" s="10" t="s">
        <v>27</v>
      </c>
      <c r="E35" s="11">
        <f>0.00149-0.00012*2</f>
        <v>1.25E-3</v>
      </c>
      <c r="F35" s="12">
        <v>26.97</v>
      </c>
      <c r="G35" s="12"/>
      <c r="H35" s="12"/>
      <c r="I35" s="12">
        <f>E28*E35</f>
        <v>2.25</v>
      </c>
      <c r="J35" s="12">
        <f t="shared" si="11"/>
        <v>60.682499999999997</v>
      </c>
      <c r="K35" s="12"/>
      <c r="L35" s="12"/>
      <c r="M35" s="1">
        <f t="shared" si="12"/>
        <v>60.682499999999997</v>
      </c>
    </row>
    <row r="36" spans="1:13" s="23" customFormat="1">
      <c r="A36" s="4"/>
      <c r="B36" s="50"/>
      <c r="C36" s="9" t="s">
        <v>28</v>
      </c>
      <c r="D36" s="10" t="s">
        <v>29</v>
      </c>
      <c r="E36" s="13">
        <v>1.4500000000000001E-2</v>
      </c>
      <c r="F36" s="12">
        <v>3.2</v>
      </c>
      <c r="G36" s="12"/>
      <c r="H36" s="12"/>
      <c r="I36" s="12">
        <f>E28*E36</f>
        <v>26.1</v>
      </c>
      <c r="J36" s="12">
        <f t="shared" si="11"/>
        <v>83.52000000000001</v>
      </c>
      <c r="K36" s="12"/>
      <c r="L36" s="12"/>
      <c r="M36" s="1">
        <f t="shared" si="12"/>
        <v>83.52000000000001</v>
      </c>
    </row>
    <row r="37" spans="1:13" s="23" customFormat="1" ht="32.25" customHeight="1">
      <c r="A37" s="4">
        <v>6</v>
      </c>
      <c r="B37" s="56" t="s">
        <v>32</v>
      </c>
      <c r="C37" s="5" t="s">
        <v>4</v>
      </c>
      <c r="D37" s="4" t="s">
        <v>87</v>
      </c>
      <c r="E37" s="6">
        <v>501</v>
      </c>
      <c r="F37" s="25"/>
      <c r="G37" s="26"/>
      <c r="H37" s="26"/>
      <c r="I37" s="25"/>
      <c r="J37" s="25"/>
      <c r="K37" s="27"/>
      <c r="L37" s="27"/>
      <c r="M37" s="2">
        <f>SUM(M38:M43)</f>
        <v>10990.523673000002</v>
      </c>
    </row>
    <row r="38" spans="1:13" s="23" customFormat="1">
      <c r="A38" s="4"/>
      <c r="B38" s="57"/>
      <c r="C38" s="9" t="s">
        <v>36</v>
      </c>
      <c r="D38" s="10" t="s">
        <v>5</v>
      </c>
      <c r="E38" s="11">
        <v>0.15</v>
      </c>
      <c r="F38" s="12">
        <v>5</v>
      </c>
      <c r="G38" s="12">
        <f>E38*E37</f>
        <v>75.149999999999991</v>
      </c>
      <c r="H38" s="12">
        <f>G38*F38</f>
        <v>375.74999999999994</v>
      </c>
      <c r="I38" s="12"/>
      <c r="J38" s="12"/>
      <c r="K38" s="12"/>
      <c r="L38" s="12"/>
      <c r="M38" s="1">
        <f t="shared" ref="M38:M43" si="13">H38+J38+L38</f>
        <v>375.74999999999994</v>
      </c>
    </row>
    <row r="39" spans="1:13" s="23" customFormat="1">
      <c r="A39" s="4"/>
      <c r="B39" s="57"/>
      <c r="C39" s="9" t="s">
        <v>33</v>
      </c>
      <c r="D39" s="10" t="s">
        <v>27</v>
      </c>
      <c r="E39" s="11">
        <v>2.1600000000000001E-2</v>
      </c>
      <c r="F39" s="12">
        <v>24.41</v>
      </c>
      <c r="G39" s="12"/>
      <c r="H39" s="12"/>
      <c r="I39" s="12">
        <f>E37*E39</f>
        <v>10.8216</v>
      </c>
      <c r="J39" s="12">
        <f t="shared" ref="J39:J41" si="14">I39*F39</f>
        <v>264.15525600000001</v>
      </c>
      <c r="K39" s="12"/>
      <c r="L39" s="12"/>
      <c r="M39" s="1">
        <f t="shared" si="13"/>
        <v>264.15525600000001</v>
      </c>
    </row>
    <row r="40" spans="1:13" s="23" customFormat="1">
      <c r="A40" s="4"/>
      <c r="B40" s="57"/>
      <c r="C40" s="9" t="s">
        <v>34</v>
      </c>
      <c r="D40" s="10" t="s">
        <v>27</v>
      </c>
      <c r="E40" s="11">
        <v>2.7300000000000001E-2</v>
      </c>
      <c r="F40" s="12">
        <v>31.58</v>
      </c>
      <c r="G40" s="12"/>
      <c r="H40" s="12"/>
      <c r="I40" s="12">
        <f>E37*E40</f>
        <v>13.677300000000001</v>
      </c>
      <c r="J40" s="12">
        <f t="shared" si="14"/>
        <v>431.92913399999998</v>
      </c>
      <c r="K40" s="12"/>
      <c r="L40" s="12"/>
      <c r="M40" s="1">
        <f t="shared" si="13"/>
        <v>431.92913399999998</v>
      </c>
    </row>
    <row r="41" spans="1:13" s="23" customFormat="1">
      <c r="A41" s="4"/>
      <c r="B41" s="57"/>
      <c r="C41" s="28" t="s">
        <v>35</v>
      </c>
      <c r="D41" s="29" t="s">
        <v>27</v>
      </c>
      <c r="E41" s="11">
        <v>9.7000000000000003E-3</v>
      </c>
      <c r="F41" s="12">
        <v>40.39</v>
      </c>
      <c r="G41" s="12"/>
      <c r="H41" s="12"/>
      <c r="I41" s="12">
        <f>E37*E41</f>
        <v>4.8597000000000001</v>
      </c>
      <c r="J41" s="12">
        <f t="shared" si="14"/>
        <v>196.28328300000001</v>
      </c>
      <c r="K41" s="12"/>
      <c r="L41" s="12"/>
      <c r="M41" s="1">
        <f t="shared" si="13"/>
        <v>196.28328300000001</v>
      </c>
    </row>
    <row r="42" spans="1:13" s="23" customFormat="1" ht="19.5">
      <c r="A42" s="4"/>
      <c r="B42" s="57"/>
      <c r="C42" s="9" t="s">
        <v>58</v>
      </c>
      <c r="D42" s="29" t="s">
        <v>89</v>
      </c>
      <c r="E42" s="11">
        <v>1.22</v>
      </c>
      <c r="F42" s="12">
        <v>15.7</v>
      </c>
      <c r="G42" s="12"/>
      <c r="H42" s="12"/>
      <c r="I42" s="12"/>
      <c r="J42" s="12"/>
      <c r="K42" s="12">
        <f>E37*E42</f>
        <v>611.22</v>
      </c>
      <c r="L42" s="12">
        <f>K42*F42</f>
        <v>9596.1540000000005</v>
      </c>
      <c r="M42" s="1">
        <f t="shared" si="13"/>
        <v>9596.1540000000005</v>
      </c>
    </row>
    <row r="43" spans="1:13" s="23" customFormat="1" ht="19.5">
      <c r="A43" s="4"/>
      <c r="B43" s="57"/>
      <c r="C43" s="9" t="s">
        <v>7</v>
      </c>
      <c r="D43" s="29" t="s">
        <v>89</v>
      </c>
      <c r="E43" s="11">
        <v>7.0000000000000007E-2</v>
      </c>
      <c r="F43" s="12">
        <v>3.6</v>
      </c>
      <c r="G43" s="12"/>
      <c r="H43" s="12"/>
      <c r="I43" s="12"/>
      <c r="J43" s="12"/>
      <c r="K43" s="12">
        <f>E37*E43</f>
        <v>35.07</v>
      </c>
      <c r="L43" s="12">
        <f t="shared" ref="L43" si="15">K43*F43</f>
        <v>126.25200000000001</v>
      </c>
      <c r="M43" s="1">
        <f t="shared" si="13"/>
        <v>126.25200000000001</v>
      </c>
    </row>
    <row r="44" spans="1:13" s="23" customFormat="1" ht="36">
      <c r="A44" s="4">
        <v>7</v>
      </c>
      <c r="B44" s="50" t="s">
        <v>42</v>
      </c>
      <c r="C44" s="5" t="s">
        <v>43</v>
      </c>
      <c r="D44" s="4" t="s">
        <v>87</v>
      </c>
      <c r="E44" s="6">
        <v>4200</v>
      </c>
      <c r="F44" s="24"/>
      <c r="G44" s="24"/>
      <c r="H44" s="24"/>
      <c r="I44" s="30"/>
      <c r="J44" s="30"/>
      <c r="K44" s="7"/>
      <c r="L44" s="7"/>
      <c r="M44" s="2">
        <f>SUM(M45:M52)</f>
        <v>109687.44779999999</v>
      </c>
    </row>
    <row r="45" spans="1:13" s="23" customFormat="1">
      <c r="A45" s="4"/>
      <c r="B45" s="50"/>
      <c r="C45" s="9" t="s">
        <v>36</v>
      </c>
      <c r="D45" s="10" t="s">
        <v>5</v>
      </c>
      <c r="E45" s="11">
        <f>42.9*0.01</f>
        <v>0.42899999999999999</v>
      </c>
      <c r="F45" s="12">
        <v>5</v>
      </c>
      <c r="G45" s="12">
        <f>E45*E44</f>
        <v>1801.8</v>
      </c>
      <c r="H45" s="12">
        <f>G45*F45</f>
        <v>9009</v>
      </c>
      <c r="I45" s="12"/>
      <c r="J45" s="12"/>
      <c r="K45" s="12"/>
      <c r="L45" s="12"/>
      <c r="M45" s="1">
        <f t="shared" ref="M45:M52" si="16">H45+J45+L45</f>
        <v>9009</v>
      </c>
    </row>
    <row r="46" spans="1:13" s="23" customFormat="1">
      <c r="A46" s="4"/>
      <c r="B46" s="50"/>
      <c r="C46" s="9" t="s">
        <v>33</v>
      </c>
      <c r="D46" s="10" t="s">
        <v>27</v>
      </c>
      <c r="E46" s="11">
        <f>2.69*0.01</f>
        <v>2.69E-2</v>
      </c>
      <c r="F46" s="12">
        <v>24.41</v>
      </c>
      <c r="G46" s="12"/>
      <c r="H46" s="12"/>
      <c r="I46" s="12">
        <f>E44*E46</f>
        <v>112.98</v>
      </c>
      <c r="J46" s="12">
        <f t="shared" ref="J46:J50" si="17">I46*F46</f>
        <v>2757.8418000000001</v>
      </c>
      <c r="K46" s="12"/>
      <c r="L46" s="12"/>
      <c r="M46" s="1">
        <f t="shared" si="16"/>
        <v>2757.8418000000001</v>
      </c>
    </row>
    <row r="47" spans="1:13" s="23" customFormat="1">
      <c r="A47" s="4"/>
      <c r="B47" s="50"/>
      <c r="C47" s="9" t="s">
        <v>34</v>
      </c>
      <c r="D47" s="10" t="s">
        <v>27</v>
      </c>
      <c r="E47" s="11">
        <f>0.41*0.01</f>
        <v>4.0999999999999995E-3</v>
      </c>
      <c r="F47" s="12">
        <v>31.58</v>
      </c>
      <c r="G47" s="12"/>
      <c r="H47" s="12"/>
      <c r="I47" s="12">
        <f>E44*E47</f>
        <v>17.22</v>
      </c>
      <c r="J47" s="12">
        <f t="shared" si="17"/>
        <v>543.80759999999998</v>
      </c>
      <c r="K47" s="12"/>
      <c r="L47" s="12"/>
      <c r="M47" s="1">
        <f t="shared" si="16"/>
        <v>543.80759999999998</v>
      </c>
    </row>
    <row r="48" spans="1:13" s="23" customFormat="1">
      <c r="A48" s="4"/>
      <c r="B48" s="50"/>
      <c r="C48" s="9" t="s">
        <v>38</v>
      </c>
      <c r="D48" s="10" t="s">
        <v>27</v>
      </c>
      <c r="E48" s="13">
        <f>7.6*0.01</f>
        <v>7.5999999999999998E-2</v>
      </c>
      <c r="F48" s="12">
        <v>16.48</v>
      </c>
      <c r="G48" s="12"/>
      <c r="H48" s="12"/>
      <c r="I48" s="12">
        <f>E44*E48</f>
        <v>319.2</v>
      </c>
      <c r="J48" s="12">
        <f t="shared" si="17"/>
        <v>5260.4160000000002</v>
      </c>
      <c r="K48" s="12"/>
      <c r="L48" s="12"/>
      <c r="M48" s="1">
        <f t="shared" si="16"/>
        <v>5260.4160000000002</v>
      </c>
    </row>
    <row r="49" spans="1:13" s="23" customFormat="1">
      <c r="A49" s="4"/>
      <c r="B49" s="50"/>
      <c r="C49" s="9" t="s">
        <v>39</v>
      </c>
      <c r="D49" s="10" t="s">
        <v>27</v>
      </c>
      <c r="E49" s="13">
        <f>7.4*0.01</f>
        <v>7.400000000000001E-2</v>
      </c>
      <c r="F49" s="12">
        <v>19.45</v>
      </c>
      <c r="G49" s="12"/>
      <c r="H49" s="12"/>
      <c r="I49" s="12">
        <f>E44*E49</f>
        <v>310.80000000000007</v>
      </c>
      <c r="J49" s="12">
        <f t="shared" si="17"/>
        <v>6045.0600000000013</v>
      </c>
      <c r="K49" s="12"/>
      <c r="L49" s="12"/>
      <c r="M49" s="1">
        <f t="shared" si="16"/>
        <v>6045.0600000000013</v>
      </c>
    </row>
    <row r="50" spans="1:13" s="23" customFormat="1">
      <c r="A50" s="4"/>
      <c r="B50" s="50"/>
      <c r="C50" s="28" t="s">
        <v>35</v>
      </c>
      <c r="D50" s="29" t="s">
        <v>27</v>
      </c>
      <c r="E50" s="13">
        <f>1.48*0.01</f>
        <v>1.4800000000000001E-2</v>
      </c>
      <c r="F50" s="12">
        <v>40.39</v>
      </c>
      <c r="G50" s="12"/>
      <c r="H50" s="12"/>
      <c r="I50" s="12">
        <f>E44*E50</f>
        <v>62.160000000000004</v>
      </c>
      <c r="J50" s="12">
        <f t="shared" si="17"/>
        <v>2510.6424000000002</v>
      </c>
      <c r="K50" s="12"/>
      <c r="L50" s="12"/>
      <c r="M50" s="1">
        <f t="shared" si="16"/>
        <v>2510.6424000000002</v>
      </c>
    </row>
    <row r="51" spans="1:13" s="23" customFormat="1" ht="19.5">
      <c r="A51" s="4"/>
      <c r="B51" s="50"/>
      <c r="C51" s="31" t="s">
        <v>58</v>
      </c>
      <c r="D51" s="29" t="s">
        <v>89</v>
      </c>
      <c r="E51" s="11">
        <f>(149-12.4*2)*0.01</f>
        <v>1.242</v>
      </c>
      <c r="F51" s="12">
        <v>15.7</v>
      </c>
      <c r="G51" s="12"/>
      <c r="H51" s="12"/>
      <c r="I51" s="12"/>
      <c r="J51" s="12"/>
      <c r="K51" s="12">
        <f>E44*E51</f>
        <v>5216.3999999999996</v>
      </c>
      <c r="L51" s="12">
        <f>K51*F51</f>
        <v>81897.48</v>
      </c>
      <c r="M51" s="1">
        <f t="shared" si="16"/>
        <v>81897.48</v>
      </c>
    </row>
    <row r="52" spans="1:13" s="23" customFormat="1" ht="19.5">
      <c r="A52" s="4"/>
      <c r="B52" s="50"/>
      <c r="C52" s="9" t="s">
        <v>7</v>
      </c>
      <c r="D52" s="29" t="s">
        <v>89</v>
      </c>
      <c r="E52" s="11">
        <v>0.11</v>
      </c>
      <c r="F52" s="12">
        <v>3.6</v>
      </c>
      <c r="G52" s="12"/>
      <c r="H52" s="12"/>
      <c r="I52" s="12"/>
      <c r="J52" s="12"/>
      <c r="K52" s="12">
        <f>E44*E52</f>
        <v>462</v>
      </c>
      <c r="L52" s="12">
        <f t="shared" ref="L52" si="18">K52*F52</f>
        <v>1663.2</v>
      </c>
      <c r="M52" s="1">
        <f t="shared" si="16"/>
        <v>1663.2</v>
      </c>
    </row>
    <row r="53" spans="1:13" s="23" customFormat="1" ht="36.75" customHeight="1">
      <c r="A53" s="4">
        <v>8</v>
      </c>
      <c r="B53" s="56" t="s">
        <v>102</v>
      </c>
      <c r="C53" s="5" t="s">
        <v>85</v>
      </c>
      <c r="D53" s="4" t="s">
        <v>94</v>
      </c>
      <c r="E53" s="6">
        <v>4000</v>
      </c>
      <c r="F53" s="12"/>
      <c r="G53" s="12"/>
      <c r="H53" s="12"/>
      <c r="I53" s="12"/>
      <c r="J53" s="12"/>
      <c r="K53" s="12"/>
      <c r="L53" s="12"/>
      <c r="M53" s="2">
        <f>SUM(M54:M63)</f>
        <v>79317.052000000011</v>
      </c>
    </row>
    <row r="54" spans="1:13" s="23" customFormat="1">
      <c r="A54" s="4"/>
      <c r="B54" s="57"/>
      <c r="C54" s="9" t="s">
        <v>36</v>
      </c>
      <c r="D54" s="10" t="s">
        <v>5</v>
      </c>
      <c r="E54" s="13">
        <f>0.153</f>
        <v>0.153</v>
      </c>
      <c r="F54" s="12">
        <v>5</v>
      </c>
      <c r="G54" s="12">
        <f>E53*E54</f>
        <v>612</v>
      </c>
      <c r="H54" s="12">
        <f>F54*G54</f>
        <v>3060</v>
      </c>
      <c r="I54" s="12"/>
      <c r="J54" s="12"/>
      <c r="K54" s="12"/>
      <c r="L54" s="12"/>
      <c r="M54" s="1">
        <f t="shared" ref="M54:M63" si="19">H54+J54+L54</f>
        <v>3060</v>
      </c>
    </row>
    <row r="55" spans="1:13" s="23" customFormat="1">
      <c r="A55" s="4"/>
      <c r="B55" s="57"/>
      <c r="C55" s="9" t="s">
        <v>46</v>
      </c>
      <c r="D55" s="10" t="s">
        <v>27</v>
      </c>
      <c r="E55" s="11">
        <v>6.0000000000000001E-3</v>
      </c>
      <c r="F55" s="12">
        <v>21.41</v>
      </c>
      <c r="G55" s="12"/>
      <c r="H55" s="12"/>
      <c r="I55" s="12">
        <f>E53*E55</f>
        <v>24</v>
      </c>
      <c r="J55" s="12">
        <f>F55*I55</f>
        <v>513.84</v>
      </c>
      <c r="K55" s="12"/>
      <c r="L55" s="12"/>
      <c r="M55" s="1">
        <f t="shared" si="19"/>
        <v>513.84</v>
      </c>
    </row>
    <row r="56" spans="1:13" s="23" customFormat="1">
      <c r="A56" s="4"/>
      <c r="B56" s="57"/>
      <c r="C56" s="9" t="s">
        <v>47</v>
      </c>
      <c r="D56" s="10" t="s">
        <v>27</v>
      </c>
      <c r="E56" s="11">
        <v>6.4999999999999997E-3</v>
      </c>
      <c r="F56" s="12">
        <v>6.23</v>
      </c>
      <c r="G56" s="12"/>
      <c r="H56" s="12"/>
      <c r="I56" s="12">
        <f>E53*E56</f>
        <v>26</v>
      </c>
      <c r="J56" s="12">
        <f t="shared" ref="J56:J59" si="20">F56*I56</f>
        <v>161.98000000000002</v>
      </c>
      <c r="K56" s="12"/>
      <c r="L56" s="12"/>
      <c r="M56" s="1">
        <f t="shared" si="19"/>
        <v>161.98000000000002</v>
      </c>
    </row>
    <row r="57" spans="1:13" s="23" customFormat="1">
      <c r="A57" s="4"/>
      <c r="B57" s="57"/>
      <c r="C57" s="9" t="s">
        <v>48</v>
      </c>
      <c r="D57" s="10" t="s">
        <v>27</v>
      </c>
      <c r="E57" s="11">
        <v>1.8599999999999998E-2</v>
      </c>
      <c r="F57" s="12">
        <v>13.16</v>
      </c>
      <c r="G57" s="12"/>
      <c r="H57" s="12"/>
      <c r="I57" s="12">
        <f>E53*E57</f>
        <v>74.399999999999991</v>
      </c>
      <c r="J57" s="12">
        <f t="shared" si="20"/>
        <v>979.10399999999993</v>
      </c>
      <c r="K57" s="12"/>
      <c r="L57" s="12"/>
      <c r="M57" s="1">
        <f t="shared" si="19"/>
        <v>979.10399999999993</v>
      </c>
    </row>
    <row r="58" spans="1:13" s="23" customFormat="1">
      <c r="A58" s="4"/>
      <c r="B58" s="57"/>
      <c r="C58" s="9" t="s">
        <v>49</v>
      </c>
      <c r="D58" s="10" t="s">
        <v>27</v>
      </c>
      <c r="E58" s="11">
        <v>1.6E-2</v>
      </c>
      <c r="F58" s="12">
        <v>26.97</v>
      </c>
      <c r="G58" s="12"/>
      <c r="H58" s="12"/>
      <c r="I58" s="12">
        <f>E53*E58</f>
        <v>64</v>
      </c>
      <c r="J58" s="12">
        <f t="shared" si="20"/>
        <v>1726.08</v>
      </c>
      <c r="K58" s="12"/>
      <c r="L58" s="12"/>
      <c r="M58" s="1">
        <f t="shared" si="19"/>
        <v>1726.08</v>
      </c>
    </row>
    <row r="59" spans="1:13" s="23" customFormat="1">
      <c r="A59" s="4"/>
      <c r="B59" s="57"/>
      <c r="C59" s="9" t="s">
        <v>28</v>
      </c>
      <c r="D59" s="10" t="s">
        <v>29</v>
      </c>
      <c r="E59" s="11">
        <v>3.4700000000000002E-2</v>
      </c>
      <c r="F59" s="12">
        <v>3.2</v>
      </c>
      <c r="G59" s="12"/>
      <c r="H59" s="12"/>
      <c r="I59" s="12">
        <f>E53*E59</f>
        <v>138.80000000000001</v>
      </c>
      <c r="J59" s="12">
        <f t="shared" si="20"/>
        <v>444.16000000000008</v>
      </c>
      <c r="K59" s="12"/>
      <c r="L59" s="12"/>
      <c r="M59" s="1">
        <f t="shared" si="19"/>
        <v>444.16000000000008</v>
      </c>
    </row>
    <row r="60" spans="1:13" s="23" customFormat="1" ht="19.5">
      <c r="A60" s="4"/>
      <c r="B60" s="57"/>
      <c r="C60" s="9" t="s">
        <v>50</v>
      </c>
      <c r="D60" s="29" t="s">
        <v>89</v>
      </c>
      <c r="E60" s="11">
        <v>0.16300000000000001</v>
      </c>
      <c r="F60" s="12">
        <v>106</v>
      </c>
      <c r="G60" s="12"/>
      <c r="H60" s="12"/>
      <c r="I60" s="12"/>
      <c r="J60" s="12"/>
      <c r="K60" s="12">
        <f>E53*E60</f>
        <v>652</v>
      </c>
      <c r="L60" s="12">
        <f>F60*K60</f>
        <v>69112</v>
      </c>
      <c r="M60" s="1">
        <f t="shared" si="19"/>
        <v>69112</v>
      </c>
    </row>
    <row r="61" spans="1:13" s="23" customFormat="1">
      <c r="A61" s="4"/>
      <c r="B61" s="57"/>
      <c r="C61" s="9" t="s">
        <v>51</v>
      </c>
      <c r="D61" s="10" t="s">
        <v>1</v>
      </c>
      <c r="E61" s="13">
        <v>1.1E-4</v>
      </c>
      <c r="F61" s="12">
        <v>1850</v>
      </c>
      <c r="G61" s="12"/>
      <c r="H61" s="12"/>
      <c r="I61" s="12"/>
      <c r="J61" s="12"/>
      <c r="K61" s="12">
        <f>E53*E61</f>
        <v>0.44</v>
      </c>
      <c r="L61" s="12">
        <f t="shared" ref="L61:L63" si="21">F61*K61</f>
        <v>814</v>
      </c>
      <c r="M61" s="1">
        <f t="shared" si="19"/>
        <v>814</v>
      </c>
    </row>
    <row r="62" spans="1:13" s="23" customFormat="1">
      <c r="A62" s="4"/>
      <c r="B62" s="57"/>
      <c r="C62" s="9" t="s">
        <v>52</v>
      </c>
      <c r="D62" s="10" t="s">
        <v>1</v>
      </c>
      <c r="E62" s="13">
        <v>5.0000000000000001E-4</v>
      </c>
      <c r="F62" s="12">
        <v>1250</v>
      </c>
      <c r="G62" s="12"/>
      <c r="H62" s="12"/>
      <c r="I62" s="12"/>
      <c r="J62" s="12"/>
      <c r="K62" s="12">
        <f>E53*E62</f>
        <v>2</v>
      </c>
      <c r="L62" s="12">
        <f t="shared" si="21"/>
        <v>2500</v>
      </c>
      <c r="M62" s="1">
        <f t="shared" si="19"/>
        <v>2500</v>
      </c>
    </row>
    <row r="63" spans="1:13" s="23" customFormat="1">
      <c r="A63" s="4"/>
      <c r="B63" s="57"/>
      <c r="C63" s="9" t="s">
        <v>40</v>
      </c>
      <c r="D63" s="10" t="s">
        <v>29</v>
      </c>
      <c r="E63" s="13">
        <v>4.6000000000000001E-4</v>
      </c>
      <c r="F63" s="12">
        <v>3.2</v>
      </c>
      <c r="G63" s="12"/>
      <c r="H63" s="12"/>
      <c r="I63" s="12"/>
      <c r="J63" s="12"/>
      <c r="K63" s="12">
        <f>E53*E63</f>
        <v>1.84</v>
      </c>
      <c r="L63" s="12">
        <f t="shared" si="21"/>
        <v>5.8880000000000008</v>
      </c>
      <c r="M63" s="1">
        <f t="shared" si="19"/>
        <v>5.8880000000000008</v>
      </c>
    </row>
    <row r="64" spans="1:13" s="23" customFormat="1" ht="35.25" customHeight="1">
      <c r="A64" s="4">
        <v>9</v>
      </c>
      <c r="B64" s="56" t="s">
        <v>103</v>
      </c>
      <c r="C64" s="5" t="s">
        <v>105</v>
      </c>
      <c r="D64" s="4" t="s">
        <v>94</v>
      </c>
      <c r="E64" s="6">
        <v>4000</v>
      </c>
      <c r="F64" s="12"/>
      <c r="G64" s="12"/>
      <c r="H64" s="12"/>
      <c r="I64" s="12"/>
      <c r="J64" s="12"/>
      <c r="K64" s="12"/>
      <c r="L64" s="12"/>
      <c r="M64" s="2">
        <f>SUM(M65:M66)</f>
        <v>3919.4180000000001</v>
      </c>
    </row>
    <row r="65" spans="1:13" s="23" customFormat="1">
      <c r="A65" s="4"/>
      <c r="B65" s="57"/>
      <c r="C65" s="9" t="s">
        <v>36</v>
      </c>
      <c r="D65" s="10" t="s">
        <v>5</v>
      </c>
      <c r="E65" s="13">
        <v>1.17E-2</v>
      </c>
      <c r="F65" s="12">
        <v>5</v>
      </c>
      <c r="G65" s="12">
        <f>E64*E65</f>
        <v>46.800000000000004</v>
      </c>
      <c r="H65" s="12">
        <f>F65*G65</f>
        <v>234.00000000000003</v>
      </c>
      <c r="I65" s="12"/>
      <c r="J65" s="12"/>
      <c r="K65" s="12"/>
      <c r="L65" s="12"/>
      <c r="M65" s="1">
        <f t="shared" ref="M65:M66" si="22">H65+J65+L65</f>
        <v>234.00000000000003</v>
      </c>
    </row>
    <row r="66" spans="1:13" s="23" customFormat="1">
      <c r="A66" s="4"/>
      <c r="B66" s="57"/>
      <c r="C66" s="32" t="s">
        <v>104</v>
      </c>
      <c r="D66" s="33" t="s">
        <v>1</v>
      </c>
      <c r="E66" s="34">
        <v>8.6350000000000001E-4</v>
      </c>
      <c r="F66" s="35">
        <v>1067</v>
      </c>
      <c r="G66" s="35"/>
      <c r="H66" s="35"/>
      <c r="I66" s="35"/>
      <c r="J66" s="35"/>
      <c r="K66" s="36">
        <v>3.4540000000000002</v>
      </c>
      <c r="L66" s="35">
        <f t="shared" ref="L66" si="23">F66*K66</f>
        <v>3685.4180000000001</v>
      </c>
      <c r="M66" s="3">
        <f t="shared" si="22"/>
        <v>3685.4180000000001</v>
      </c>
    </row>
    <row r="67" spans="1:13" s="23" customFormat="1" ht="36" customHeight="1">
      <c r="A67" s="4">
        <v>9</v>
      </c>
      <c r="B67" s="56" t="s">
        <v>53</v>
      </c>
      <c r="C67" s="5" t="s">
        <v>54</v>
      </c>
      <c r="D67" s="4" t="s">
        <v>2</v>
      </c>
      <c r="E67" s="6">
        <v>804</v>
      </c>
      <c r="F67" s="12"/>
      <c r="G67" s="12"/>
      <c r="H67" s="12"/>
      <c r="I67" s="12"/>
      <c r="J67" s="12"/>
      <c r="K67" s="12"/>
      <c r="L67" s="12"/>
      <c r="M67" s="2">
        <f>SUM(M68:M77)</f>
        <v>5190.5773679999993</v>
      </c>
    </row>
    <row r="68" spans="1:13" s="23" customFormat="1">
      <c r="A68" s="4"/>
      <c r="B68" s="57"/>
      <c r="C68" s="9" t="s">
        <v>36</v>
      </c>
      <c r="D68" s="10" t="s">
        <v>5</v>
      </c>
      <c r="E68" s="13">
        <v>7.6999999999999999E-2</v>
      </c>
      <c r="F68" s="12">
        <v>5</v>
      </c>
      <c r="G68" s="12">
        <f>E67*E68</f>
        <v>61.908000000000001</v>
      </c>
      <c r="H68" s="12">
        <f>F68*G68</f>
        <v>309.54000000000002</v>
      </c>
      <c r="I68" s="12"/>
      <c r="J68" s="12"/>
      <c r="K68" s="12"/>
      <c r="L68" s="12"/>
      <c r="M68" s="1">
        <f t="shared" ref="M68:M77" si="24">H68+J68+L68</f>
        <v>309.54000000000002</v>
      </c>
    </row>
    <row r="69" spans="1:13">
      <c r="A69" s="4"/>
      <c r="B69" s="57"/>
      <c r="C69" s="9" t="s">
        <v>55</v>
      </c>
      <c r="D69" s="10" t="s">
        <v>27</v>
      </c>
      <c r="E69" s="11">
        <v>0.19400000000000001</v>
      </c>
      <c r="F69" s="12">
        <v>13.5</v>
      </c>
      <c r="G69" s="12"/>
      <c r="H69" s="12"/>
      <c r="I69" s="12">
        <f>E67*E69</f>
        <v>155.976</v>
      </c>
      <c r="J69" s="12">
        <f>F69*I69</f>
        <v>2105.6759999999999</v>
      </c>
      <c r="K69" s="12"/>
      <c r="L69" s="12"/>
      <c r="M69" s="1">
        <f t="shared" si="24"/>
        <v>2105.6759999999999</v>
      </c>
    </row>
    <row r="70" spans="1:13">
      <c r="A70" s="4"/>
      <c r="B70" s="57"/>
      <c r="C70" s="9" t="s">
        <v>49</v>
      </c>
      <c r="D70" s="10" t="s">
        <v>27</v>
      </c>
      <c r="E70" s="11">
        <v>2.4199999999999999E-2</v>
      </c>
      <c r="F70" s="12">
        <v>26.97</v>
      </c>
      <c r="G70" s="12"/>
      <c r="H70" s="12"/>
      <c r="I70" s="12">
        <f>E67*E70</f>
        <v>19.456800000000001</v>
      </c>
      <c r="J70" s="12">
        <f t="shared" ref="J70:J73" si="25">F70*I70</f>
        <v>524.74989600000004</v>
      </c>
      <c r="K70" s="12"/>
      <c r="L70" s="12"/>
      <c r="M70" s="1">
        <f t="shared" si="24"/>
        <v>524.74989600000004</v>
      </c>
    </row>
    <row r="71" spans="1:13">
      <c r="A71" s="4"/>
      <c r="B71" s="57"/>
      <c r="C71" s="9" t="s">
        <v>56</v>
      </c>
      <c r="D71" s="10" t="s">
        <v>27</v>
      </c>
      <c r="E71" s="11">
        <v>1.67E-2</v>
      </c>
      <c r="F71" s="12">
        <v>5.08</v>
      </c>
      <c r="G71" s="12"/>
      <c r="H71" s="12"/>
      <c r="I71" s="12">
        <f>E67*E71</f>
        <v>13.4268</v>
      </c>
      <c r="J71" s="12">
        <f t="shared" si="25"/>
        <v>68.208144000000004</v>
      </c>
      <c r="K71" s="12"/>
      <c r="L71" s="12"/>
      <c r="M71" s="1">
        <f t="shared" si="24"/>
        <v>68.208144000000004</v>
      </c>
    </row>
    <row r="72" spans="1:13">
      <c r="A72" s="4"/>
      <c r="B72" s="57"/>
      <c r="C72" s="28" t="s">
        <v>35</v>
      </c>
      <c r="D72" s="29" t="s">
        <v>27</v>
      </c>
      <c r="E72" s="11">
        <v>8.8000000000000005E-3</v>
      </c>
      <c r="F72" s="12">
        <v>40.39</v>
      </c>
      <c r="G72" s="12"/>
      <c r="H72" s="12"/>
      <c r="I72" s="12">
        <f>E67*E72</f>
        <v>7.0752000000000006</v>
      </c>
      <c r="J72" s="12">
        <f t="shared" si="25"/>
        <v>285.76732800000002</v>
      </c>
      <c r="K72" s="12"/>
      <c r="L72" s="12"/>
      <c r="M72" s="1">
        <f t="shared" si="24"/>
        <v>285.76732800000002</v>
      </c>
    </row>
    <row r="73" spans="1:13">
      <c r="A73" s="4"/>
      <c r="B73" s="57"/>
      <c r="C73" s="9" t="s">
        <v>28</v>
      </c>
      <c r="D73" s="10" t="s">
        <v>29</v>
      </c>
      <c r="E73" s="11">
        <v>6.3700000000000007E-2</v>
      </c>
      <c r="F73" s="12">
        <v>3.2</v>
      </c>
      <c r="G73" s="12"/>
      <c r="H73" s="12"/>
      <c r="I73" s="12">
        <f>E67*E73</f>
        <v>51.214800000000004</v>
      </c>
      <c r="J73" s="12">
        <f t="shared" si="25"/>
        <v>163.88736000000003</v>
      </c>
      <c r="K73" s="12"/>
      <c r="L73" s="12"/>
      <c r="M73" s="1">
        <f t="shared" si="24"/>
        <v>163.88736000000003</v>
      </c>
    </row>
    <row r="74" spans="1:13">
      <c r="A74" s="4"/>
      <c r="B74" s="57"/>
      <c r="C74" s="28" t="s">
        <v>37</v>
      </c>
      <c r="D74" s="29" t="s">
        <v>1</v>
      </c>
      <c r="E74" s="13">
        <v>1.2999999999999999E-3</v>
      </c>
      <c r="F74" s="12">
        <v>1250</v>
      </c>
      <c r="G74" s="12"/>
      <c r="H74" s="12"/>
      <c r="I74" s="12"/>
      <c r="J74" s="12"/>
      <c r="K74" s="12">
        <f>E67*E74</f>
        <v>1.0451999999999999</v>
      </c>
      <c r="L74" s="12">
        <f>F74*K74</f>
        <v>1306.4999999999998</v>
      </c>
      <c r="M74" s="1">
        <f t="shared" si="24"/>
        <v>1306.4999999999998</v>
      </c>
    </row>
    <row r="75" spans="1:13" ht="19.5">
      <c r="A75" s="4"/>
      <c r="B75" s="57"/>
      <c r="C75" s="9" t="s">
        <v>7</v>
      </c>
      <c r="D75" s="29" t="s">
        <v>89</v>
      </c>
      <c r="E75" s="11">
        <v>6.2E-2</v>
      </c>
      <c r="F75" s="12">
        <v>3.6</v>
      </c>
      <c r="G75" s="12"/>
      <c r="H75" s="12"/>
      <c r="I75" s="12"/>
      <c r="J75" s="12"/>
      <c r="K75" s="12">
        <f>E67*E75</f>
        <v>49.847999999999999</v>
      </c>
      <c r="L75" s="12">
        <f t="shared" ref="L75:L77" si="26">F75*K75</f>
        <v>179.4528</v>
      </c>
      <c r="M75" s="1">
        <f t="shared" si="24"/>
        <v>179.4528</v>
      </c>
    </row>
    <row r="76" spans="1:13" ht="19.5">
      <c r="A76" s="4"/>
      <c r="B76" s="57"/>
      <c r="C76" s="9" t="s">
        <v>57</v>
      </c>
      <c r="D76" s="29" t="s">
        <v>89</v>
      </c>
      <c r="E76" s="11">
        <v>0.01</v>
      </c>
      <c r="F76" s="12">
        <v>25</v>
      </c>
      <c r="G76" s="12"/>
      <c r="H76" s="12"/>
      <c r="I76" s="12"/>
      <c r="J76" s="12"/>
      <c r="K76" s="12">
        <f>E67*E76</f>
        <v>8.0400000000000009</v>
      </c>
      <c r="L76" s="12">
        <f t="shared" si="26"/>
        <v>201.00000000000003</v>
      </c>
      <c r="M76" s="1">
        <f t="shared" si="24"/>
        <v>201.00000000000003</v>
      </c>
    </row>
    <row r="77" spans="1:13">
      <c r="A77" s="4"/>
      <c r="B77" s="58"/>
      <c r="C77" s="9" t="s">
        <v>40</v>
      </c>
      <c r="D77" s="10" t="s">
        <v>29</v>
      </c>
      <c r="E77" s="11">
        <v>1.78E-2</v>
      </c>
      <c r="F77" s="12">
        <v>3.2</v>
      </c>
      <c r="G77" s="12"/>
      <c r="H77" s="12"/>
      <c r="I77" s="12"/>
      <c r="J77" s="12"/>
      <c r="K77" s="12">
        <f>E67*E77</f>
        <v>14.311199999999999</v>
      </c>
      <c r="L77" s="12">
        <f t="shared" si="26"/>
        <v>45.795839999999998</v>
      </c>
      <c r="M77" s="1">
        <f t="shared" si="24"/>
        <v>45.795839999999998</v>
      </c>
    </row>
    <row r="78" spans="1:13" ht="36">
      <c r="A78" s="4"/>
      <c r="B78" s="50" t="s">
        <v>106</v>
      </c>
      <c r="C78" s="5" t="s">
        <v>107</v>
      </c>
      <c r="D78" s="4" t="s">
        <v>108</v>
      </c>
      <c r="E78" s="6">
        <v>60</v>
      </c>
      <c r="F78" s="12"/>
      <c r="G78" s="12"/>
      <c r="H78" s="12"/>
      <c r="I78" s="12"/>
      <c r="J78" s="12"/>
      <c r="K78" s="12"/>
      <c r="L78" s="12"/>
      <c r="M78" s="2">
        <f>SUM(M79:M84)</f>
        <v>7628.6375999999991</v>
      </c>
    </row>
    <row r="79" spans="1:13">
      <c r="A79" s="4"/>
      <c r="B79" s="50"/>
      <c r="C79" s="9" t="s">
        <v>36</v>
      </c>
      <c r="D79" s="10" t="s">
        <v>5</v>
      </c>
      <c r="E79" s="13">
        <v>2.5099999999999998</v>
      </c>
      <c r="F79" s="12">
        <v>5</v>
      </c>
      <c r="G79" s="12">
        <f>E79*E78</f>
        <v>150.6</v>
      </c>
      <c r="H79" s="12">
        <f>G79*F79</f>
        <v>753</v>
      </c>
      <c r="I79" s="12"/>
      <c r="J79" s="12"/>
      <c r="K79" s="12"/>
      <c r="L79" s="12"/>
      <c r="M79" s="1">
        <f t="shared" ref="M79:M84" si="27">H79+J79+L79</f>
        <v>753</v>
      </c>
    </row>
    <row r="80" spans="1:13">
      <c r="A80" s="4"/>
      <c r="B80" s="50"/>
      <c r="C80" s="9" t="s">
        <v>67</v>
      </c>
      <c r="D80" s="10" t="s">
        <v>27</v>
      </c>
      <c r="E80" s="15">
        <v>9.6000000000000002E-2</v>
      </c>
      <c r="F80" s="12">
        <v>30.6</v>
      </c>
      <c r="G80" s="12"/>
      <c r="H80" s="12"/>
      <c r="I80" s="12">
        <f>E78*E80</f>
        <v>5.76</v>
      </c>
      <c r="J80" s="12">
        <f t="shared" ref="J80:J81" si="28">I80*F80</f>
        <v>176.256</v>
      </c>
      <c r="K80" s="12"/>
      <c r="L80" s="12"/>
      <c r="M80" s="1">
        <f t="shared" si="27"/>
        <v>176.256</v>
      </c>
    </row>
    <row r="81" spans="1:13">
      <c r="A81" s="4"/>
      <c r="B81" s="50"/>
      <c r="C81" s="9" t="s">
        <v>28</v>
      </c>
      <c r="D81" s="10" t="s">
        <v>29</v>
      </c>
      <c r="E81" s="11">
        <v>3.73E-2</v>
      </c>
      <c r="F81" s="12">
        <v>3.2</v>
      </c>
      <c r="G81" s="12"/>
      <c r="H81" s="12"/>
      <c r="I81" s="12">
        <f>E78*E81</f>
        <v>2.238</v>
      </c>
      <c r="J81" s="12">
        <f t="shared" si="28"/>
        <v>7.1616</v>
      </c>
      <c r="K81" s="12"/>
      <c r="L81" s="12"/>
      <c r="M81" s="1">
        <f t="shared" si="27"/>
        <v>7.1616</v>
      </c>
    </row>
    <row r="82" spans="1:13" ht="19.5">
      <c r="A82" s="4"/>
      <c r="B82" s="50"/>
      <c r="C82" s="9" t="s">
        <v>109</v>
      </c>
      <c r="D82" s="29" t="s">
        <v>89</v>
      </c>
      <c r="E82" s="15">
        <v>1.0149999999999999</v>
      </c>
      <c r="F82" s="12">
        <v>92</v>
      </c>
      <c r="G82" s="12"/>
      <c r="H82" s="12"/>
      <c r="I82" s="12"/>
      <c r="J82" s="12"/>
      <c r="K82" s="12">
        <f>E78*E82</f>
        <v>60.899999999999991</v>
      </c>
      <c r="L82" s="12">
        <f>K82*F82</f>
        <v>5602.7999999999993</v>
      </c>
      <c r="M82" s="1">
        <f t="shared" si="27"/>
        <v>5602.7999999999993</v>
      </c>
    </row>
    <row r="83" spans="1:13" ht="19.5">
      <c r="A83" s="4"/>
      <c r="B83" s="50"/>
      <c r="C83" s="9" t="s">
        <v>110</v>
      </c>
      <c r="D83" s="10" t="s">
        <v>111</v>
      </c>
      <c r="E83" s="11">
        <v>1.7100000000000001E-2</v>
      </c>
      <c r="F83" s="12">
        <v>390</v>
      </c>
      <c r="G83" s="12"/>
      <c r="H83" s="12"/>
      <c r="I83" s="12"/>
      <c r="J83" s="12"/>
      <c r="K83" s="12">
        <f>E78*E83</f>
        <v>1.026</v>
      </c>
      <c r="L83" s="12">
        <f t="shared" ref="L83:L84" si="29">K83*F83</f>
        <v>400.14</v>
      </c>
      <c r="M83" s="1">
        <f t="shared" si="27"/>
        <v>400.14</v>
      </c>
    </row>
    <row r="84" spans="1:13">
      <c r="A84" s="4"/>
      <c r="B84" s="50"/>
      <c r="C84" s="9" t="s">
        <v>40</v>
      </c>
      <c r="D84" s="10" t="s">
        <v>29</v>
      </c>
      <c r="E84" s="11">
        <v>3.59</v>
      </c>
      <c r="F84" s="12">
        <v>3.2</v>
      </c>
      <c r="G84" s="12"/>
      <c r="H84" s="12"/>
      <c r="I84" s="12"/>
      <c r="J84" s="12"/>
      <c r="K84" s="12">
        <f>E78*E84</f>
        <v>215.39999999999998</v>
      </c>
      <c r="L84" s="12">
        <f t="shared" si="29"/>
        <v>689.28</v>
      </c>
      <c r="M84" s="1">
        <f t="shared" si="27"/>
        <v>689.28</v>
      </c>
    </row>
    <row r="85" spans="1:13" ht="55.5">
      <c r="A85" s="4"/>
      <c r="B85" s="56" t="s">
        <v>112</v>
      </c>
      <c r="C85" s="5" t="s">
        <v>113</v>
      </c>
      <c r="D85" s="4" t="s">
        <v>108</v>
      </c>
      <c r="E85" s="6">
        <v>140</v>
      </c>
      <c r="F85" s="12"/>
      <c r="G85" s="12"/>
      <c r="H85" s="12"/>
      <c r="I85" s="12"/>
      <c r="J85" s="12"/>
      <c r="K85" s="12"/>
      <c r="L85" s="12"/>
      <c r="M85" s="2">
        <f>SUM(M86:M93)</f>
        <v>36424.948000000004</v>
      </c>
    </row>
    <row r="86" spans="1:13">
      <c r="A86" s="4"/>
      <c r="B86" s="57"/>
      <c r="C86" s="9" t="s">
        <v>36</v>
      </c>
      <c r="D86" s="10" t="s">
        <v>5</v>
      </c>
      <c r="E86" s="13">
        <v>5.96</v>
      </c>
      <c r="F86" s="12">
        <v>5</v>
      </c>
      <c r="G86" s="12">
        <f>E86*E85</f>
        <v>834.4</v>
      </c>
      <c r="H86" s="12">
        <f>G86*F86</f>
        <v>4172</v>
      </c>
      <c r="I86" s="12"/>
      <c r="J86" s="12"/>
      <c r="K86" s="12"/>
      <c r="L86" s="12"/>
      <c r="M86" s="1">
        <f t="shared" ref="M86:M93" si="30">H86+J86+L86</f>
        <v>4172</v>
      </c>
    </row>
    <row r="87" spans="1:13">
      <c r="A87" s="4"/>
      <c r="B87" s="57"/>
      <c r="C87" s="9" t="s">
        <v>67</v>
      </c>
      <c r="D87" s="10" t="s">
        <v>27</v>
      </c>
      <c r="E87" s="15">
        <v>1.1200000000000001</v>
      </c>
      <c r="F87" s="12">
        <v>30.6</v>
      </c>
      <c r="G87" s="12"/>
      <c r="H87" s="12"/>
      <c r="I87" s="12">
        <f>E85*E87</f>
        <v>156.80000000000001</v>
      </c>
      <c r="J87" s="12">
        <f t="shared" ref="J87:J88" si="31">I87*F87</f>
        <v>4798.0800000000008</v>
      </c>
      <c r="K87" s="12"/>
      <c r="L87" s="12"/>
      <c r="M87" s="1">
        <f t="shared" si="30"/>
        <v>4798.0800000000008</v>
      </c>
    </row>
    <row r="88" spans="1:13">
      <c r="A88" s="4"/>
      <c r="B88" s="57"/>
      <c r="C88" s="9" t="s">
        <v>28</v>
      </c>
      <c r="D88" s="10" t="s">
        <v>29</v>
      </c>
      <c r="E88" s="11">
        <v>1.68</v>
      </c>
      <c r="F88" s="12">
        <v>3.2</v>
      </c>
      <c r="G88" s="12"/>
      <c r="H88" s="12"/>
      <c r="I88" s="12">
        <f>E85*E88</f>
        <v>235.2</v>
      </c>
      <c r="J88" s="12">
        <f t="shared" si="31"/>
        <v>752.64</v>
      </c>
      <c r="K88" s="12"/>
      <c r="L88" s="12"/>
      <c r="M88" s="1">
        <f t="shared" si="30"/>
        <v>752.64</v>
      </c>
    </row>
    <row r="89" spans="1:13" ht="19.5">
      <c r="A89" s="4"/>
      <c r="B89" s="57"/>
      <c r="C89" s="9" t="s">
        <v>114</v>
      </c>
      <c r="D89" s="10" t="s">
        <v>89</v>
      </c>
      <c r="E89" s="15">
        <v>1</v>
      </c>
      <c r="F89" s="12">
        <v>165</v>
      </c>
      <c r="G89" s="12"/>
      <c r="H89" s="12"/>
      <c r="I89" s="12"/>
      <c r="J89" s="12"/>
      <c r="K89" s="12">
        <f>E85*E89</f>
        <v>140</v>
      </c>
      <c r="L89" s="12">
        <f>K89*F89</f>
        <v>23100</v>
      </c>
      <c r="M89" s="1">
        <f t="shared" si="30"/>
        <v>23100</v>
      </c>
    </row>
    <row r="90" spans="1:13" ht="19.5">
      <c r="A90" s="4"/>
      <c r="B90" s="57"/>
      <c r="C90" s="9" t="s">
        <v>65</v>
      </c>
      <c r="D90" s="10" t="s">
        <v>89</v>
      </c>
      <c r="E90" s="15">
        <v>6.3E-2</v>
      </c>
      <c r="F90" s="12">
        <v>118</v>
      </c>
      <c r="G90" s="12"/>
      <c r="H90" s="12"/>
      <c r="I90" s="12"/>
      <c r="J90" s="12"/>
      <c r="K90" s="12">
        <f>E85*E90</f>
        <v>8.82</v>
      </c>
      <c r="L90" s="12">
        <f t="shared" ref="L90:L93" si="32">K90*F90</f>
        <v>1040.76</v>
      </c>
      <c r="M90" s="1">
        <f t="shared" si="30"/>
        <v>1040.76</v>
      </c>
    </row>
    <row r="91" spans="1:13" ht="19.5">
      <c r="A91" s="4"/>
      <c r="B91" s="57"/>
      <c r="C91" s="9" t="s">
        <v>115</v>
      </c>
      <c r="D91" s="10" t="s">
        <v>89</v>
      </c>
      <c r="E91" s="11">
        <v>3.8100000000000002E-2</v>
      </c>
      <c r="F91" s="12">
        <v>378</v>
      </c>
      <c r="G91" s="12"/>
      <c r="H91" s="12"/>
      <c r="I91" s="12"/>
      <c r="J91" s="12"/>
      <c r="K91" s="12">
        <f>E85*E91</f>
        <v>5.3340000000000005</v>
      </c>
      <c r="L91" s="12">
        <f t="shared" si="32"/>
        <v>2016.2520000000002</v>
      </c>
      <c r="M91" s="1">
        <f t="shared" si="30"/>
        <v>2016.2520000000002</v>
      </c>
    </row>
    <row r="92" spans="1:13" ht="19.5">
      <c r="A92" s="4"/>
      <c r="B92" s="57"/>
      <c r="C92" s="9" t="s">
        <v>116</v>
      </c>
      <c r="D92" s="10" t="s">
        <v>111</v>
      </c>
      <c r="E92" s="11">
        <v>1.6000000000000001E-3</v>
      </c>
      <c r="F92" s="12">
        <v>374</v>
      </c>
      <c r="G92" s="12"/>
      <c r="H92" s="12"/>
      <c r="I92" s="12"/>
      <c r="J92" s="12"/>
      <c r="K92" s="12">
        <f>E85*E92</f>
        <v>0.224</v>
      </c>
      <c r="L92" s="12">
        <f t="shared" si="32"/>
        <v>83.775999999999996</v>
      </c>
      <c r="M92" s="1">
        <f t="shared" si="30"/>
        <v>83.775999999999996</v>
      </c>
    </row>
    <row r="93" spans="1:13">
      <c r="A93" s="4"/>
      <c r="B93" s="58"/>
      <c r="C93" s="9" t="s">
        <v>40</v>
      </c>
      <c r="D93" s="10" t="s">
        <v>29</v>
      </c>
      <c r="E93" s="12">
        <v>1.03</v>
      </c>
      <c r="F93" s="12">
        <v>3.2</v>
      </c>
      <c r="G93" s="12"/>
      <c r="H93" s="12"/>
      <c r="I93" s="12"/>
      <c r="J93" s="12"/>
      <c r="K93" s="12">
        <f>E85*E93</f>
        <v>144.20000000000002</v>
      </c>
      <c r="L93" s="12">
        <f t="shared" si="32"/>
        <v>461.44000000000005</v>
      </c>
      <c r="M93" s="1">
        <f t="shared" si="30"/>
        <v>461.44000000000005</v>
      </c>
    </row>
    <row r="94" spans="1:13" ht="32.25" customHeight="1">
      <c r="A94" s="4"/>
      <c r="B94" s="50" t="s">
        <v>117</v>
      </c>
      <c r="C94" s="5" t="s">
        <v>118</v>
      </c>
      <c r="D94" s="4" t="s">
        <v>1</v>
      </c>
      <c r="E94" s="6">
        <v>0.37156</v>
      </c>
      <c r="F94" s="12"/>
      <c r="G94" s="12"/>
      <c r="H94" s="12"/>
      <c r="I94" s="12"/>
      <c r="J94" s="12"/>
      <c r="K94" s="12"/>
      <c r="L94" s="12"/>
      <c r="M94" s="2">
        <f>SUM(M95:M100)</f>
        <v>906.28351435999991</v>
      </c>
    </row>
    <row r="95" spans="1:13">
      <c r="A95" s="4"/>
      <c r="B95" s="50"/>
      <c r="C95" s="9" t="s">
        <v>36</v>
      </c>
      <c r="D95" s="10" t="s">
        <v>5</v>
      </c>
      <c r="E95" s="12">
        <v>69.099999999999994</v>
      </c>
      <c r="F95" s="12">
        <v>5</v>
      </c>
      <c r="G95" s="12">
        <f>E95*E94</f>
        <v>25.674795999999997</v>
      </c>
      <c r="H95" s="12">
        <f>G95*F95</f>
        <v>128.37397999999999</v>
      </c>
      <c r="I95" s="12"/>
      <c r="J95" s="12"/>
      <c r="K95" s="12"/>
      <c r="L95" s="12"/>
      <c r="M95" s="1">
        <f t="shared" ref="M95:M100" si="33">H95+J95+L95</f>
        <v>128.37397999999999</v>
      </c>
    </row>
    <row r="96" spans="1:13">
      <c r="A96" s="4"/>
      <c r="B96" s="50"/>
      <c r="C96" s="9" t="s">
        <v>28</v>
      </c>
      <c r="D96" s="10" t="s">
        <v>29</v>
      </c>
      <c r="E96" s="12">
        <v>14.3</v>
      </c>
      <c r="F96" s="12">
        <v>3.2</v>
      </c>
      <c r="G96" s="12"/>
      <c r="H96" s="12"/>
      <c r="I96" s="12">
        <f>E94*E96</f>
        <v>5.3133080000000001</v>
      </c>
      <c r="J96" s="12">
        <f t="shared" ref="J96" si="34">I96*F96</f>
        <v>17.0025856</v>
      </c>
      <c r="K96" s="12"/>
      <c r="L96" s="12"/>
      <c r="M96" s="1">
        <f t="shared" si="33"/>
        <v>17.0025856</v>
      </c>
    </row>
    <row r="97" spans="1:15">
      <c r="A97" s="4"/>
      <c r="B97" s="50"/>
      <c r="C97" s="9" t="s">
        <v>81</v>
      </c>
      <c r="D97" s="10" t="s">
        <v>1</v>
      </c>
      <c r="E97" s="12">
        <v>1</v>
      </c>
      <c r="F97" s="12">
        <v>1950</v>
      </c>
      <c r="G97" s="12"/>
      <c r="H97" s="12"/>
      <c r="I97" s="12"/>
      <c r="J97" s="12"/>
      <c r="K97" s="12">
        <f>E94*E97</f>
        <v>0.37156</v>
      </c>
      <c r="L97" s="12">
        <f>K97*F97</f>
        <v>724.54200000000003</v>
      </c>
      <c r="M97" s="1">
        <f t="shared" si="33"/>
        <v>724.54200000000003</v>
      </c>
    </row>
    <row r="98" spans="1:15">
      <c r="A98" s="4"/>
      <c r="B98" s="50"/>
      <c r="C98" s="9" t="s">
        <v>119</v>
      </c>
      <c r="D98" s="10" t="s">
        <v>120</v>
      </c>
      <c r="E98" s="12">
        <v>14</v>
      </c>
      <c r="F98" s="12">
        <v>2.15</v>
      </c>
      <c r="G98" s="12"/>
      <c r="H98" s="12"/>
      <c r="I98" s="12"/>
      <c r="J98" s="12"/>
      <c r="K98" s="12">
        <f>E94*E98</f>
        <v>5.2018399999999998</v>
      </c>
      <c r="L98" s="12">
        <f t="shared" ref="L98:L100" si="35">K98*F98</f>
        <v>11.183955999999998</v>
      </c>
      <c r="M98" s="1">
        <f t="shared" si="33"/>
        <v>11.183955999999998</v>
      </c>
    </row>
    <row r="99" spans="1:15">
      <c r="A99" s="4"/>
      <c r="B99" s="50"/>
      <c r="C99" s="9" t="s">
        <v>121</v>
      </c>
      <c r="D99" s="10" t="s">
        <v>120</v>
      </c>
      <c r="E99" s="12">
        <v>15.7</v>
      </c>
      <c r="F99" s="12">
        <v>3.75</v>
      </c>
      <c r="G99" s="12"/>
      <c r="H99" s="12"/>
      <c r="I99" s="12"/>
      <c r="J99" s="12"/>
      <c r="K99" s="12">
        <f>E94*E99</f>
        <v>5.8334919999999997</v>
      </c>
      <c r="L99" s="12">
        <f t="shared" si="35"/>
        <v>21.875594999999997</v>
      </c>
      <c r="M99" s="1">
        <f t="shared" si="33"/>
        <v>21.875594999999997</v>
      </c>
    </row>
    <row r="100" spans="1:15">
      <c r="A100" s="4"/>
      <c r="B100" s="50"/>
      <c r="C100" s="9" t="s">
        <v>40</v>
      </c>
      <c r="D100" s="10" t="s">
        <v>29</v>
      </c>
      <c r="E100" s="12">
        <v>2.78</v>
      </c>
      <c r="F100" s="12">
        <v>3.2</v>
      </c>
      <c r="G100" s="12"/>
      <c r="H100" s="12"/>
      <c r="I100" s="12"/>
      <c r="J100" s="12"/>
      <c r="K100" s="12">
        <f>E94*E100</f>
        <v>1.0329367999999999</v>
      </c>
      <c r="L100" s="12">
        <f t="shared" si="35"/>
        <v>3.30539776</v>
      </c>
      <c r="M100" s="1">
        <f t="shared" si="33"/>
        <v>3.30539776</v>
      </c>
    </row>
    <row r="101" spans="1:15" ht="35.25" customHeight="1">
      <c r="A101" s="4">
        <v>10</v>
      </c>
      <c r="B101" s="50" t="s">
        <v>32</v>
      </c>
      <c r="C101" s="5" t="s">
        <v>41</v>
      </c>
      <c r="D101" s="20" t="s">
        <v>95</v>
      </c>
      <c r="E101" s="6"/>
      <c r="F101" s="37"/>
      <c r="G101" s="37"/>
      <c r="H101" s="12"/>
      <c r="I101" s="37"/>
      <c r="J101" s="12"/>
      <c r="K101" s="37"/>
      <c r="L101" s="12"/>
      <c r="M101" s="2">
        <f>SUM(M102:M107)</f>
        <v>0</v>
      </c>
    </row>
    <row r="102" spans="1:15">
      <c r="A102" s="4"/>
      <c r="B102" s="50"/>
      <c r="C102" s="9" t="s">
        <v>36</v>
      </c>
      <c r="D102" s="10" t="s">
        <v>5</v>
      </c>
      <c r="E102" s="11">
        <v>0.15</v>
      </c>
      <c r="F102" s="12">
        <v>5</v>
      </c>
      <c r="G102" s="12">
        <f>E101*E102</f>
        <v>0</v>
      </c>
      <c r="H102" s="12">
        <f>F102*G102</f>
        <v>0</v>
      </c>
      <c r="I102" s="12"/>
      <c r="J102" s="12"/>
      <c r="K102" s="12"/>
      <c r="L102" s="12"/>
      <c r="M102" s="1">
        <f t="shared" ref="M102:M107" si="36">H102+J102+L102</f>
        <v>0</v>
      </c>
    </row>
    <row r="103" spans="1:15">
      <c r="A103" s="4"/>
      <c r="B103" s="50"/>
      <c r="C103" s="9" t="s">
        <v>33</v>
      </c>
      <c r="D103" s="10" t="s">
        <v>27</v>
      </c>
      <c r="E103" s="11">
        <v>2.1600000000000001E-2</v>
      </c>
      <c r="F103" s="12">
        <v>24.41</v>
      </c>
      <c r="G103" s="12"/>
      <c r="H103" s="12"/>
      <c r="I103" s="12">
        <f>E101*E103</f>
        <v>0</v>
      </c>
      <c r="J103" s="12">
        <f>F103*I103</f>
        <v>0</v>
      </c>
      <c r="K103" s="12"/>
      <c r="L103" s="12"/>
      <c r="M103" s="1">
        <f>H103+J103+L103</f>
        <v>0</v>
      </c>
    </row>
    <row r="104" spans="1:15">
      <c r="A104" s="4"/>
      <c r="B104" s="50"/>
      <c r="C104" s="9" t="s">
        <v>34</v>
      </c>
      <c r="D104" s="10" t="s">
        <v>27</v>
      </c>
      <c r="E104" s="11">
        <v>2.7300000000000001E-2</v>
      </c>
      <c r="F104" s="12">
        <v>31.58</v>
      </c>
      <c r="G104" s="12"/>
      <c r="H104" s="12"/>
      <c r="I104" s="12">
        <f>E101*E104</f>
        <v>0</v>
      </c>
      <c r="J104" s="12">
        <f t="shared" ref="J104:J105" si="37">F104*I104</f>
        <v>0</v>
      </c>
      <c r="K104" s="12"/>
      <c r="L104" s="12"/>
      <c r="M104" s="1">
        <f t="shared" si="36"/>
        <v>0</v>
      </c>
    </row>
    <row r="105" spans="1:15">
      <c r="A105" s="4"/>
      <c r="B105" s="50"/>
      <c r="C105" s="28" t="s">
        <v>35</v>
      </c>
      <c r="D105" s="29" t="s">
        <v>27</v>
      </c>
      <c r="E105" s="11">
        <v>9.7000000000000003E-3</v>
      </c>
      <c r="F105" s="12">
        <v>40.39</v>
      </c>
      <c r="G105" s="12"/>
      <c r="H105" s="12"/>
      <c r="I105" s="12">
        <f>E101*E105</f>
        <v>0</v>
      </c>
      <c r="J105" s="12">
        <f t="shared" si="37"/>
        <v>0</v>
      </c>
      <c r="K105" s="12"/>
      <c r="L105" s="12"/>
      <c r="M105" s="1">
        <f t="shared" si="36"/>
        <v>0</v>
      </c>
    </row>
    <row r="106" spans="1:15" ht="19.5">
      <c r="A106" s="4"/>
      <c r="B106" s="50"/>
      <c r="C106" s="9" t="s">
        <v>58</v>
      </c>
      <c r="D106" s="29" t="s">
        <v>89</v>
      </c>
      <c r="E106" s="11">
        <v>1.22</v>
      </c>
      <c r="F106" s="12">
        <v>15.7</v>
      </c>
      <c r="G106" s="12"/>
      <c r="H106" s="12"/>
      <c r="I106" s="12"/>
      <c r="J106" s="12"/>
      <c r="K106" s="12">
        <f>E101*E106</f>
        <v>0</v>
      </c>
      <c r="L106" s="12">
        <f>F106*K106</f>
        <v>0</v>
      </c>
      <c r="M106" s="1">
        <f t="shared" si="36"/>
        <v>0</v>
      </c>
      <c r="O106" s="23"/>
    </row>
    <row r="107" spans="1:15" ht="19.5">
      <c r="A107" s="4"/>
      <c r="B107" s="50"/>
      <c r="C107" s="9" t="s">
        <v>7</v>
      </c>
      <c r="D107" s="29" t="s">
        <v>89</v>
      </c>
      <c r="E107" s="11">
        <v>7.0000000000000007E-2</v>
      </c>
      <c r="F107" s="12">
        <v>3.6</v>
      </c>
      <c r="G107" s="12"/>
      <c r="H107" s="12"/>
      <c r="I107" s="12"/>
      <c r="J107" s="12"/>
      <c r="K107" s="12">
        <f>E101*E107</f>
        <v>0</v>
      </c>
      <c r="L107" s="12">
        <f>F107*K107</f>
        <v>0</v>
      </c>
      <c r="M107" s="1">
        <f t="shared" si="36"/>
        <v>0</v>
      </c>
    </row>
    <row r="108" spans="1:15" ht="37.5">
      <c r="A108" s="4">
        <v>11</v>
      </c>
      <c r="B108" s="50" t="s">
        <v>69</v>
      </c>
      <c r="C108" s="5" t="s">
        <v>96</v>
      </c>
      <c r="D108" s="20" t="s">
        <v>97</v>
      </c>
      <c r="E108" s="6"/>
      <c r="F108" s="12"/>
      <c r="G108" s="37"/>
      <c r="H108" s="12"/>
      <c r="I108" s="37"/>
      <c r="J108" s="12"/>
      <c r="K108" s="37"/>
      <c r="L108" s="12"/>
      <c r="M108" s="2">
        <f>SUM(M109:M111)</f>
        <v>0</v>
      </c>
    </row>
    <row r="109" spans="1:15">
      <c r="A109" s="4"/>
      <c r="B109" s="50"/>
      <c r="C109" s="9" t="s">
        <v>36</v>
      </c>
      <c r="D109" s="10" t="s">
        <v>5</v>
      </c>
      <c r="E109" s="13">
        <v>1.03E-2</v>
      </c>
      <c r="F109" s="12">
        <v>5</v>
      </c>
      <c r="G109" s="12">
        <f>E108*E109</f>
        <v>0</v>
      </c>
      <c r="H109" s="12">
        <f>F109*G109</f>
        <v>0</v>
      </c>
      <c r="I109" s="12"/>
      <c r="J109" s="12"/>
      <c r="K109" s="12"/>
      <c r="L109" s="12"/>
      <c r="M109" s="1">
        <f t="shared" ref="M109:M111" si="38">H109+J109+L109</f>
        <v>0</v>
      </c>
    </row>
    <row r="110" spans="1:15">
      <c r="A110" s="4"/>
      <c r="B110" s="50"/>
      <c r="C110" s="9" t="s">
        <v>70</v>
      </c>
      <c r="D110" s="10" t="s">
        <v>27</v>
      </c>
      <c r="E110" s="13">
        <v>4.4600000000000001E-2</v>
      </c>
      <c r="F110" s="12">
        <v>16.3</v>
      </c>
      <c r="G110" s="12"/>
      <c r="H110" s="12"/>
      <c r="I110" s="12">
        <f>E108*E110</f>
        <v>0</v>
      </c>
      <c r="J110" s="12">
        <f>F110*I110</f>
        <v>0</v>
      </c>
      <c r="K110" s="12"/>
      <c r="L110" s="12"/>
      <c r="M110" s="1">
        <f t="shared" si="38"/>
        <v>0</v>
      </c>
    </row>
    <row r="111" spans="1:15">
      <c r="A111" s="4"/>
      <c r="B111" s="50"/>
      <c r="C111" s="9" t="s">
        <v>6</v>
      </c>
      <c r="D111" s="10" t="s">
        <v>27</v>
      </c>
      <c r="E111" s="13">
        <v>1.43E-2</v>
      </c>
      <c r="F111" s="12">
        <v>26.58</v>
      </c>
      <c r="G111" s="12"/>
      <c r="H111" s="12"/>
      <c r="I111" s="12">
        <f>E108*E111</f>
        <v>0</v>
      </c>
      <c r="J111" s="12">
        <f t="shared" ref="J111" si="39">F111*I111</f>
        <v>0</v>
      </c>
      <c r="K111" s="12"/>
      <c r="L111" s="12"/>
      <c r="M111" s="1">
        <f t="shared" si="38"/>
        <v>0</v>
      </c>
    </row>
    <row r="112" spans="1:15" ht="33.75" customHeight="1">
      <c r="A112" s="4">
        <v>12</v>
      </c>
      <c r="B112" s="50" t="s">
        <v>62</v>
      </c>
      <c r="C112" s="5" t="s">
        <v>73</v>
      </c>
      <c r="D112" s="20" t="s">
        <v>98</v>
      </c>
      <c r="E112" s="6"/>
      <c r="F112" s="37"/>
      <c r="G112" s="37"/>
      <c r="H112" s="12"/>
      <c r="I112" s="37"/>
      <c r="J112" s="12"/>
      <c r="K112" s="37"/>
      <c r="L112" s="12"/>
      <c r="M112" s="2">
        <f>SUM(M113:M117)</f>
        <v>0</v>
      </c>
    </row>
    <row r="113" spans="1:13">
      <c r="A113" s="4"/>
      <c r="B113" s="50"/>
      <c r="C113" s="9" t="s">
        <v>36</v>
      </c>
      <c r="D113" s="10" t="s">
        <v>5</v>
      </c>
      <c r="E113" s="15">
        <v>0.56399999999999995</v>
      </c>
      <c r="F113" s="12">
        <v>5</v>
      </c>
      <c r="G113" s="12">
        <f>E112*E113</f>
        <v>0</v>
      </c>
      <c r="H113" s="12">
        <f>F113*G113</f>
        <v>0</v>
      </c>
      <c r="I113" s="12"/>
      <c r="J113" s="12"/>
      <c r="K113" s="12"/>
      <c r="L113" s="12"/>
      <c r="M113" s="1">
        <f t="shared" ref="M113:M117" si="40">H113+J113+L113</f>
        <v>0</v>
      </c>
    </row>
    <row r="114" spans="1:13">
      <c r="A114" s="4"/>
      <c r="B114" s="50"/>
      <c r="C114" s="9" t="s">
        <v>28</v>
      </c>
      <c r="D114" s="10" t="s">
        <v>29</v>
      </c>
      <c r="E114" s="13">
        <v>4.0899999999999999E-2</v>
      </c>
      <c r="F114" s="12">
        <v>3.2</v>
      </c>
      <c r="G114" s="12"/>
      <c r="H114" s="12"/>
      <c r="I114" s="12">
        <f>E112*E114</f>
        <v>0</v>
      </c>
      <c r="J114" s="12">
        <f>F114*I114</f>
        <v>0</v>
      </c>
      <c r="K114" s="12"/>
      <c r="L114" s="12"/>
      <c r="M114" s="1">
        <f t="shared" si="40"/>
        <v>0</v>
      </c>
    </row>
    <row r="115" spans="1:13">
      <c r="A115" s="4"/>
      <c r="B115" s="50"/>
      <c r="C115" s="9" t="s">
        <v>63</v>
      </c>
      <c r="D115" s="10" t="s">
        <v>64</v>
      </c>
      <c r="E115" s="13">
        <v>4.4999999999999997E-3</v>
      </c>
      <c r="F115" s="12">
        <v>990</v>
      </c>
      <c r="G115" s="12"/>
      <c r="H115" s="12"/>
      <c r="I115" s="12"/>
      <c r="J115" s="12"/>
      <c r="K115" s="12">
        <f>E112*E115</f>
        <v>0</v>
      </c>
      <c r="L115" s="12">
        <f>F115*K115</f>
        <v>0</v>
      </c>
      <c r="M115" s="1">
        <f t="shared" si="40"/>
        <v>0</v>
      </c>
    </row>
    <row r="116" spans="1:13" ht="19.5">
      <c r="A116" s="4"/>
      <c r="B116" s="50"/>
      <c r="C116" s="9" t="s">
        <v>65</v>
      </c>
      <c r="D116" s="10" t="s">
        <v>89</v>
      </c>
      <c r="E116" s="13">
        <v>7.4999999999999997E-3</v>
      </c>
      <c r="F116" s="12">
        <v>118</v>
      </c>
      <c r="G116" s="12"/>
      <c r="H116" s="12"/>
      <c r="I116" s="12"/>
      <c r="J116" s="12"/>
      <c r="K116" s="12">
        <f>E112*E116</f>
        <v>0</v>
      </c>
      <c r="L116" s="12">
        <f t="shared" ref="L116:L117" si="41">F116*K116</f>
        <v>0</v>
      </c>
      <c r="M116" s="1">
        <f t="shared" si="40"/>
        <v>0</v>
      </c>
    </row>
    <row r="117" spans="1:13">
      <c r="A117" s="4"/>
      <c r="B117" s="50"/>
      <c r="C117" s="9" t="s">
        <v>40</v>
      </c>
      <c r="D117" s="10" t="s">
        <v>29</v>
      </c>
      <c r="E117" s="12">
        <v>0.26500000000000001</v>
      </c>
      <c r="F117" s="12">
        <v>3.2</v>
      </c>
      <c r="G117" s="12"/>
      <c r="H117" s="12"/>
      <c r="I117" s="12"/>
      <c r="J117" s="12"/>
      <c r="K117" s="12">
        <f>E112*E117</f>
        <v>0</v>
      </c>
      <c r="L117" s="12">
        <f t="shared" si="41"/>
        <v>0</v>
      </c>
      <c r="M117" s="1">
        <f t="shared" si="40"/>
        <v>0</v>
      </c>
    </row>
    <row r="118" spans="1:13" ht="32.25" customHeight="1">
      <c r="A118" s="4">
        <v>13</v>
      </c>
      <c r="B118" s="50" t="s">
        <v>66</v>
      </c>
      <c r="C118" s="5" t="s">
        <v>99</v>
      </c>
      <c r="D118" s="20" t="s">
        <v>74</v>
      </c>
      <c r="E118" s="6"/>
      <c r="F118" s="37"/>
      <c r="G118" s="37"/>
      <c r="H118" s="12"/>
      <c r="I118" s="37"/>
      <c r="J118" s="12"/>
      <c r="K118" s="37"/>
      <c r="L118" s="12"/>
      <c r="M118" s="2">
        <f>SUM(M119:M122)</f>
        <v>0</v>
      </c>
    </row>
    <row r="119" spans="1:13">
      <c r="A119" s="4"/>
      <c r="B119" s="50"/>
      <c r="C119" s="9" t="s">
        <v>36</v>
      </c>
      <c r="D119" s="10" t="s">
        <v>5</v>
      </c>
      <c r="E119" s="15">
        <v>8</v>
      </c>
      <c r="F119" s="12">
        <v>5</v>
      </c>
      <c r="G119" s="12">
        <f>E118*E119</f>
        <v>0</v>
      </c>
      <c r="H119" s="12">
        <f>F119*G119</f>
        <v>0</v>
      </c>
      <c r="I119" s="12"/>
      <c r="J119" s="12"/>
      <c r="K119" s="12"/>
      <c r="L119" s="12"/>
      <c r="M119" s="1">
        <f t="shared" ref="M119:M122" si="42">H119+J119+L119</f>
        <v>0</v>
      </c>
    </row>
    <row r="120" spans="1:13">
      <c r="A120" s="4"/>
      <c r="B120" s="50"/>
      <c r="C120" s="9" t="s">
        <v>67</v>
      </c>
      <c r="D120" s="10" t="s">
        <v>27</v>
      </c>
      <c r="E120" s="12">
        <v>1.98</v>
      </c>
      <c r="F120" s="12">
        <v>30.6</v>
      </c>
      <c r="G120" s="12"/>
      <c r="H120" s="12"/>
      <c r="I120" s="12">
        <f>E118*E120</f>
        <v>0</v>
      </c>
      <c r="J120" s="12">
        <f>F120*I120</f>
        <v>0</v>
      </c>
      <c r="K120" s="12"/>
      <c r="L120" s="12"/>
      <c r="M120" s="1">
        <f t="shared" si="42"/>
        <v>0</v>
      </c>
    </row>
    <row r="121" spans="1:13">
      <c r="A121" s="4"/>
      <c r="B121" s="50"/>
      <c r="C121" s="9" t="s">
        <v>68</v>
      </c>
      <c r="D121" s="10" t="s">
        <v>2</v>
      </c>
      <c r="E121" s="12">
        <v>1</v>
      </c>
      <c r="F121" s="12">
        <v>200</v>
      </c>
      <c r="G121" s="12"/>
      <c r="H121" s="12"/>
      <c r="I121" s="12"/>
      <c r="J121" s="12"/>
      <c r="K121" s="12">
        <f>E118*E121</f>
        <v>0</v>
      </c>
      <c r="L121" s="12">
        <f>F121*K121</f>
        <v>0</v>
      </c>
      <c r="M121" s="1">
        <f t="shared" si="42"/>
        <v>0</v>
      </c>
    </row>
    <row r="122" spans="1:13">
      <c r="A122" s="4"/>
      <c r="B122" s="50"/>
      <c r="C122" s="9" t="s">
        <v>40</v>
      </c>
      <c r="D122" s="10" t="s">
        <v>29</v>
      </c>
      <c r="E122" s="12">
        <v>6.36</v>
      </c>
      <c r="F122" s="12">
        <v>3.2</v>
      </c>
      <c r="G122" s="12"/>
      <c r="H122" s="12"/>
      <c r="I122" s="12"/>
      <c r="J122" s="12"/>
      <c r="K122" s="12">
        <f>E118*E122</f>
        <v>0</v>
      </c>
      <c r="L122" s="12">
        <f t="shared" ref="L122" si="43">F122*K122</f>
        <v>0</v>
      </c>
      <c r="M122" s="1">
        <f t="shared" si="42"/>
        <v>0</v>
      </c>
    </row>
    <row r="123" spans="1:13" ht="33" customHeight="1">
      <c r="A123" s="4">
        <v>14</v>
      </c>
      <c r="B123" s="50" t="s">
        <v>71</v>
      </c>
      <c r="C123" s="5" t="s">
        <v>72</v>
      </c>
      <c r="D123" s="20" t="s">
        <v>97</v>
      </c>
      <c r="E123" s="38"/>
      <c r="F123" s="37"/>
      <c r="G123" s="37"/>
      <c r="H123" s="12"/>
      <c r="I123" s="37"/>
      <c r="J123" s="12"/>
      <c r="K123" s="37"/>
      <c r="L123" s="12"/>
      <c r="M123" s="2">
        <f>M124</f>
        <v>0</v>
      </c>
    </row>
    <row r="124" spans="1:13">
      <c r="A124" s="4"/>
      <c r="B124" s="50"/>
      <c r="C124" s="9" t="s">
        <v>36</v>
      </c>
      <c r="D124" s="10" t="s">
        <v>5</v>
      </c>
      <c r="E124" s="15">
        <v>1.21</v>
      </c>
      <c r="F124" s="12">
        <v>5</v>
      </c>
      <c r="G124" s="12">
        <f>E123*E124</f>
        <v>0</v>
      </c>
      <c r="H124" s="12">
        <f>F124*G124</f>
        <v>0</v>
      </c>
      <c r="I124" s="37"/>
      <c r="J124" s="12"/>
      <c r="K124" s="37"/>
      <c r="L124" s="12"/>
      <c r="M124" s="1">
        <f t="shared" ref="M124" si="44">H124+J124+L124</f>
        <v>0</v>
      </c>
    </row>
    <row r="125" spans="1:13" ht="36">
      <c r="A125" s="4">
        <v>15</v>
      </c>
      <c r="B125" s="50" t="s">
        <v>75</v>
      </c>
      <c r="C125" s="5" t="s">
        <v>83</v>
      </c>
      <c r="D125" s="20" t="s">
        <v>2</v>
      </c>
      <c r="E125" s="6"/>
      <c r="F125" s="12"/>
      <c r="G125" s="12"/>
      <c r="H125" s="12"/>
      <c r="I125" s="12"/>
      <c r="J125" s="12"/>
      <c r="K125" s="12"/>
      <c r="L125" s="12"/>
      <c r="M125" s="2">
        <f>SUM(M126:M130)</f>
        <v>0</v>
      </c>
    </row>
    <row r="126" spans="1:13">
      <c r="A126" s="4"/>
      <c r="B126" s="50"/>
      <c r="C126" s="9" t="s">
        <v>36</v>
      </c>
      <c r="D126" s="10" t="s">
        <v>5</v>
      </c>
      <c r="E126" s="39">
        <v>12.8</v>
      </c>
      <c r="F126" s="12">
        <v>5</v>
      </c>
      <c r="G126" s="12">
        <f>E126*E125</f>
        <v>0</v>
      </c>
      <c r="H126" s="12">
        <f>F126*G126</f>
        <v>0</v>
      </c>
      <c r="I126" s="12"/>
      <c r="J126" s="12"/>
      <c r="K126" s="12"/>
      <c r="L126" s="12"/>
      <c r="M126" s="1">
        <f t="shared" ref="M126:M130" si="45">H126+J126+L126</f>
        <v>0</v>
      </c>
    </row>
    <row r="127" spans="1:13">
      <c r="A127" s="4"/>
      <c r="B127" s="50"/>
      <c r="C127" s="9" t="s">
        <v>67</v>
      </c>
      <c r="D127" s="10" t="s">
        <v>27</v>
      </c>
      <c r="E127" s="12">
        <v>0.47</v>
      </c>
      <c r="F127" s="12">
        <v>30.6</v>
      </c>
      <c r="G127" s="12"/>
      <c r="H127" s="12"/>
      <c r="I127" s="12">
        <f>E125*E127</f>
        <v>0</v>
      </c>
      <c r="J127" s="12">
        <f t="shared" ref="J127:J128" si="46">I127*F127</f>
        <v>0</v>
      </c>
      <c r="K127" s="12"/>
      <c r="L127" s="12"/>
      <c r="M127" s="1">
        <f t="shared" si="45"/>
        <v>0</v>
      </c>
    </row>
    <row r="128" spans="1:13">
      <c r="A128" s="4"/>
      <c r="B128" s="50"/>
      <c r="C128" s="9" t="s">
        <v>28</v>
      </c>
      <c r="D128" s="10" t="s">
        <v>29</v>
      </c>
      <c r="E128" s="12">
        <v>0.45</v>
      </c>
      <c r="F128" s="12">
        <v>3.2</v>
      </c>
      <c r="G128" s="12"/>
      <c r="H128" s="12"/>
      <c r="I128" s="12">
        <f>E125*E128</f>
        <v>0</v>
      </c>
      <c r="J128" s="12">
        <f t="shared" si="46"/>
        <v>0</v>
      </c>
      <c r="K128" s="12"/>
      <c r="L128" s="12"/>
      <c r="M128" s="1">
        <f t="shared" si="45"/>
        <v>0</v>
      </c>
    </row>
    <row r="129" spans="1:13">
      <c r="A129" s="4"/>
      <c r="B129" s="50"/>
      <c r="C129" s="9" t="s">
        <v>76</v>
      </c>
      <c r="D129" s="10" t="s">
        <v>2</v>
      </c>
      <c r="E129" s="12">
        <v>1</v>
      </c>
      <c r="F129" s="12">
        <v>164</v>
      </c>
      <c r="G129" s="12"/>
      <c r="H129" s="12"/>
      <c r="I129" s="12"/>
      <c r="J129" s="12"/>
      <c r="K129" s="12">
        <f>E125*E129</f>
        <v>0</v>
      </c>
      <c r="L129" s="12">
        <f>K129*F129</f>
        <v>0</v>
      </c>
      <c r="M129" s="1">
        <f t="shared" si="45"/>
        <v>0</v>
      </c>
    </row>
    <row r="130" spans="1:13">
      <c r="A130" s="4"/>
      <c r="B130" s="50"/>
      <c r="C130" s="9" t="s">
        <v>40</v>
      </c>
      <c r="D130" s="10" t="s">
        <v>29</v>
      </c>
      <c r="E130" s="12">
        <v>0.22</v>
      </c>
      <c r="F130" s="12">
        <v>3.2</v>
      </c>
      <c r="G130" s="12"/>
      <c r="H130" s="12"/>
      <c r="I130" s="12"/>
      <c r="J130" s="12"/>
      <c r="K130" s="12">
        <f>E125*E130</f>
        <v>0</v>
      </c>
      <c r="L130" s="12">
        <f>K130*F130</f>
        <v>0</v>
      </c>
      <c r="M130" s="1">
        <f t="shared" si="45"/>
        <v>0</v>
      </c>
    </row>
    <row r="131" spans="1:13" ht="30.75" customHeight="1">
      <c r="A131" s="4">
        <v>16</v>
      </c>
      <c r="B131" s="50" t="s">
        <v>77</v>
      </c>
      <c r="C131" s="5" t="s">
        <v>82</v>
      </c>
      <c r="D131" s="20" t="s">
        <v>2</v>
      </c>
      <c r="E131" s="6"/>
      <c r="F131" s="40"/>
      <c r="G131" s="37"/>
      <c r="H131" s="12"/>
      <c r="I131" s="37"/>
      <c r="J131" s="12"/>
      <c r="K131" s="37"/>
      <c r="L131" s="12"/>
      <c r="M131" s="2">
        <f>SUM(M132:M137)</f>
        <v>0</v>
      </c>
    </row>
    <row r="132" spans="1:13">
      <c r="A132" s="4"/>
      <c r="B132" s="50"/>
      <c r="C132" s="9" t="s">
        <v>36</v>
      </c>
      <c r="D132" s="10" t="s">
        <v>5</v>
      </c>
      <c r="E132" s="11">
        <v>1.33</v>
      </c>
      <c r="F132" s="12">
        <v>5</v>
      </c>
      <c r="G132" s="12">
        <f>E132*E131</f>
        <v>0</v>
      </c>
      <c r="H132" s="12">
        <f>G132*F132</f>
        <v>0</v>
      </c>
      <c r="I132" s="12"/>
      <c r="J132" s="12"/>
      <c r="K132" s="12"/>
      <c r="L132" s="12"/>
      <c r="M132" s="1">
        <f t="shared" ref="M132:M137" si="47">H132+J132+L132</f>
        <v>0</v>
      </c>
    </row>
    <row r="133" spans="1:13">
      <c r="A133" s="4"/>
      <c r="B133" s="50"/>
      <c r="C133" s="31" t="s">
        <v>78</v>
      </c>
      <c r="D133" s="10" t="s">
        <v>27</v>
      </c>
      <c r="E133" s="11">
        <v>3.6900000000000002E-2</v>
      </c>
      <c r="F133" s="12">
        <v>26.5</v>
      </c>
      <c r="G133" s="12"/>
      <c r="H133" s="12"/>
      <c r="I133" s="12">
        <f>E131*E133</f>
        <v>0</v>
      </c>
      <c r="J133" s="12">
        <f t="shared" ref="J133:J134" si="48">I133*F133</f>
        <v>0</v>
      </c>
      <c r="K133" s="12"/>
      <c r="L133" s="12"/>
      <c r="M133" s="1">
        <f t="shared" si="47"/>
        <v>0</v>
      </c>
    </row>
    <row r="134" spans="1:13">
      <c r="A134" s="4"/>
      <c r="B134" s="50"/>
      <c r="C134" s="31" t="s">
        <v>79</v>
      </c>
      <c r="D134" s="10" t="s">
        <v>27</v>
      </c>
      <c r="E134" s="11">
        <v>2.64E-2</v>
      </c>
      <c r="F134" s="12">
        <v>13.16</v>
      </c>
      <c r="G134" s="12"/>
      <c r="H134" s="12"/>
      <c r="I134" s="12">
        <f>E131*E134</f>
        <v>0</v>
      </c>
      <c r="J134" s="12">
        <f t="shared" si="48"/>
        <v>0</v>
      </c>
      <c r="K134" s="12"/>
      <c r="L134" s="12"/>
      <c r="M134" s="1">
        <f t="shared" si="47"/>
        <v>0</v>
      </c>
    </row>
    <row r="135" spans="1:13" ht="19.5">
      <c r="A135" s="4"/>
      <c r="B135" s="50"/>
      <c r="C135" s="31" t="s">
        <v>80</v>
      </c>
      <c r="D135" s="29" t="s">
        <v>89</v>
      </c>
      <c r="E135" s="11">
        <v>3.7199999999999997E-2</v>
      </c>
      <c r="F135" s="12">
        <v>95</v>
      </c>
      <c r="G135" s="12"/>
      <c r="H135" s="12"/>
      <c r="I135" s="12"/>
      <c r="J135" s="12"/>
      <c r="K135" s="12">
        <f>E131*E135</f>
        <v>0</v>
      </c>
      <c r="L135" s="12">
        <f>K135*F135</f>
        <v>0</v>
      </c>
      <c r="M135" s="1">
        <f t="shared" si="47"/>
        <v>0</v>
      </c>
    </row>
    <row r="136" spans="1:13">
      <c r="A136" s="4"/>
      <c r="B136" s="50"/>
      <c r="C136" s="31" t="s">
        <v>81</v>
      </c>
      <c r="D136" s="10" t="s">
        <v>1</v>
      </c>
      <c r="E136" s="11">
        <v>2.4799999999999999E-2</v>
      </c>
      <c r="F136" s="12">
        <v>1950</v>
      </c>
      <c r="G136" s="12"/>
      <c r="H136" s="12"/>
      <c r="I136" s="12"/>
      <c r="J136" s="12"/>
      <c r="K136" s="12">
        <f>E131*E136</f>
        <v>0</v>
      </c>
      <c r="L136" s="12">
        <f>K136*F136</f>
        <v>0</v>
      </c>
      <c r="M136" s="1">
        <f t="shared" si="47"/>
        <v>0</v>
      </c>
    </row>
    <row r="137" spans="1:13">
      <c r="A137" s="4"/>
      <c r="B137" s="50"/>
      <c r="C137" s="9" t="s">
        <v>40</v>
      </c>
      <c r="D137" s="10" t="s">
        <v>29</v>
      </c>
      <c r="E137" s="11">
        <v>0.41899999999999998</v>
      </c>
      <c r="F137" s="12">
        <v>3.2</v>
      </c>
      <c r="G137" s="12"/>
      <c r="H137" s="12"/>
      <c r="I137" s="12"/>
      <c r="J137" s="12"/>
      <c r="K137" s="12">
        <f>E131*E137</f>
        <v>0</v>
      </c>
      <c r="L137" s="12">
        <f t="shared" ref="L137" si="49">K137*F137</f>
        <v>0</v>
      </c>
      <c r="M137" s="1">
        <f t="shared" si="47"/>
        <v>0</v>
      </c>
    </row>
    <row r="138" spans="1:13">
      <c r="A138" s="4"/>
      <c r="B138" s="41"/>
      <c r="C138" s="42" t="s">
        <v>19</v>
      </c>
      <c r="D138" s="10"/>
      <c r="E138" s="12"/>
      <c r="F138" s="12"/>
      <c r="G138" s="12"/>
      <c r="H138" s="12"/>
      <c r="I138" s="12"/>
      <c r="J138" s="12"/>
      <c r="K138" s="12"/>
      <c r="L138" s="12"/>
      <c r="M138" s="2" t="e">
        <f>M6+M20+#REF!+M26+M28+M37+M44+M53+M67+M101+M108+M112+M118+M123+M125+M131</f>
        <v>#REF!</v>
      </c>
    </row>
    <row r="139" spans="1:13">
      <c r="A139" s="43"/>
      <c r="B139" s="43"/>
      <c r="C139" s="42" t="s">
        <v>20</v>
      </c>
      <c r="D139" s="44">
        <v>0.1</v>
      </c>
      <c r="E139" s="45"/>
      <c r="F139" s="46"/>
      <c r="G139" s="45"/>
      <c r="H139" s="45"/>
      <c r="I139" s="45"/>
      <c r="J139" s="45"/>
      <c r="K139" s="45"/>
      <c r="L139" s="45"/>
      <c r="M139" s="2" t="e">
        <f>M138*D139</f>
        <v>#REF!</v>
      </c>
    </row>
    <row r="140" spans="1:13">
      <c r="A140" s="43"/>
      <c r="B140" s="43"/>
      <c r="C140" s="42" t="s">
        <v>19</v>
      </c>
      <c r="D140" s="18"/>
      <c r="E140" s="45"/>
      <c r="F140" s="46"/>
      <c r="G140" s="45"/>
      <c r="H140" s="45"/>
      <c r="I140" s="45"/>
      <c r="J140" s="45"/>
      <c r="K140" s="45"/>
      <c r="L140" s="45"/>
      <c r="M140" s="2" t="e">
        <f>M138+M139</f>
        <v>#REF!</v>
      </c>
    </row>
    <row r="141" spans="1:13">
      <c r="A141" s="43"/>
      <c r="B141" s="43"/>
      <c r="C141" s="42" t="s">
        <v>21</v>
      </c>
      <c r="D141" s="44">
        <v>0.08</v>
      </c>
      <c r="E141" s="45"/>
      <c r="F141" s="46"/>
      <c r="G141" s="45"/>
      <c r="H141" s="45"/>
      <c r="I141" s="45"/>
      <c r="J141" s="45"/>
      <c r="K141" s="45"/>
      <c r="L141" s="45"/>
      <c r="M141" s="2" t="e">
        <f>M140*D141</f>
        <v>#REF!</v>
      </c>
    </row>
    <row r="142" spans="1:13">
      <c r="A142" s="43"/>
      <c r="B142" s="43"/>
      <c r="C142" s="42" t="s">
        <v>19</v>
      </c>
      <c r="D142" s="18"/>
      <c r="E142" s="45"/>
      <c r="F142" s="45"/>
      <c r="G142" s="45"/>
      <c r="H142" s="45"/>
      <c r="I142" s="45"/>
      <c r="J142" s="45"/>
      <c r="K142" s="45"/>
      <c r="L142" s="45"/>
      <c r="M142" s="2" t="e">
        <f>M140+M141</f>
        <v>#REF!</v>
      </c>
    </row>
    <row r="143" spans="1:13">
      <c r="A143" s="43"/>
      <c r="B143" s="43"/>
      <c r="C143" s="42" t="s">
        <v>24</v>
      </c>
      <c r="D143" s="44">
        <v>0.03</v>
      </c>
      <c r="E143" s="45"/>
      <c r="F143" s="45"/>
      <c r="G143" s="45"/>
      <c r="H143" s="45"/>
      <c r="I143" s="45"/>
      <c r="J143" s="45"/>
      <c r="K143" s="45"/>
      <c r="L143" s="45"/>
      <c r="M143" s="2" t="e">
        <f>M142*D143</f>
        <v>#REF!</v>
      </c>
    </row>
    <row r="144" spans="1:13">
      <c r="A144" s="43"/>
      <c r="B144" s="43"/>
      <c r="C144" s="42" t="s">
        <v>19</v>
      </c>
      <c r="D144" s="18"/>
      <c r="E144" s="45"/>
      <c r="F144" s="45"/>
      <c r="G144" s="45"/>
      <c r="H144" s="45"/>
      <c r="I144" s="45"/>
      <c r="J144" s="45"/>
      <c r="K144" s="45"/>
      <c r="L144" s="45"/>
      <c r="M144" s="2" t="e">
        <f>M142+M143</f>
        <v>#REF!</v>
      </c>
    </row>
    <row r="145" spans="1:13">
      <c r="A145" s="43"/>
      <c r="B145" s="43"/>
      <c r="C145" s="42" t="s">
        <v>22</v>
      </c>
      <c r="D145" s="44">
        <v>0.18</v>
      </c>
      <c r="E145" s="45"/>
      <c r="F145" s="45"/>
      <c r="G145" s="45"/>
      <c r="H145" s="45"/>
      <c r="I145" s="45"/>
      <c r="J145" s="45"/>
      <c r="K145" s="45"/>
      <c r="L145" s="45"/>
      <c r="M145" s="2" t="e">
        <f>M144*D145</f>
        <v>#REF!</v>
      </c>
    </row>
    <row r="146" spans="1:13">
      <c r="A146" s="43"/>
      <c r="B146" s="43"/>
      <c r="C146" s="42" t="s">
        <v>23</v>
      </c>
      <c r="D146" s="18"/>
      <c r="E146" s="45"/>
      <c r="F146" s="45"/>
      <c r="G146" s="45"/>
      <c r="H146" s="45"/>
      <c r="I146" s="45"/>
      <c r="J146" s="45"/>
      <c r="K146" s="45"/>
      <c r="L146" s="45"/>
      <c r="M146" s="2" t="e">
        <f>M144+M145</f>
        <v>#REF!</v>
      </c>
    </row>
  </sheetData>
  <autoFilter ref="A5:M149"/>
  <mergeCells count="33">
    <mergeCell ref="B112:B117"/>
    <mergeCell ref="B118:B122"/>
    <mergeCell ref="B123:B124"/>
    <mergeCell ref="B125:B130"/>
    <mergeCell ref="B131:B137"/>
    <mergeCell ref="B108:B111"/>
    <mergeCell ref="B26:B27"/>
    <mergeCell ref="B28:B36"/>
    <mergeCell ref="B37:B43"/>
    <mergeCell ref="B44:B52"/>
    <mergeCell ref="B53:B63"/>
    <mergeCell ref="B64:B66"/>
    <mergeCell ref="B67:B77"/>
    <mergeCell ref="B78:B84"/>
    <mergeCell ref="B85:B93"/>
    <mergeCell ref="B94:B100"/>
    <mergeCell ref="B101:B107"/>
    <mergeCell ref="B20:B25"/>
    <mergeCell ref="A1:M1"/>
    <mergeCell ref="A2:A4"/>
    <mergeCell ref="B2:B4"/>
    <mergeCell ref="C2:C4"/>
    <mergeCell ref="D2:D4"/>
    <mergeCell ref="E2:E4"/>
    <mergeCell ref="F2:F4"/>
    <mergeCell ref="G2:L2"/>
    <mergeCell ref="M2:M4"/>
    <mergeCell ref="G3:H3"/>
    <mergeCell ref="I3:J3"/>
    <mergeCell ref="K3:L3"/>
    <mergeCell ref="B7:B12"/>
    <mergeCell ref="B13:B17"/>
    <mergeCell ref="B18:B19"/>
  </mergeCells>
  <pageMargins left="0.78740157480314998" right="0.118110236220472" top="0.81496062999999996" bottom="0.47244094488188998" header="0.39370078740157499" footer="0.196850393700787"/>
  <pageSetup paperSize="9" scale="57" orientation="landscape" horizontalDpi="1200" verticalDpi="1200" r:id="rId1"/>
  <rowBreaks count="1" manualBreakCount="1"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დანართი 1</vt:lpstr>
      <vt:lpstr>202</vt:lpstr>
      <vt:lpstr>'202'!Print_Area</vt:lpstr>
      <vt:lpstr>'დანართი 1'!Print_Area</vt:lpstr>
      <vt:lpstr>'202'!Print_Titles</vt:lpstr>
      <vt:lpstr>'დანართი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2018-02-02T07:30:23Z</dcterms:modified>
</cp:coreProperties>
</file>