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16" activeTab="1"/>
  </bookViews>
  <sheets>
    <sheet name="SUMMARY" sheetId="2" r:id="rId1"/>
    <sheet name="1" sheetId="1" r:id="rId2"/>
  </sheets>
  <definedNames>
    <definedName name="_xlnm._FilterDatabase" localSheetId="1" hidden="1">'1'!$A$5:$M$196</definedName>
    <definedName name="_xlnm.Print_Area" localSheetId="1">'1'!$A$1:$M$192</definedName>
    <definedName name="_xlnm.Print_Area" localSheetId="0">SUMMARY!$A$1:$E$7</definedName>
    <definedName name="_xlnm.Print_Titles" localSheetId="1">'1'!$2:$5</definedName>
  </definedNames>
  <calcPr calcId="152511"/>
</workbook>
</file>

<file path=xl/calcChain.xml><?xml version="1.0" encoding="utf-8"?>
<calcChain xmlns="http://schemas.openxmlformats.org/spreadsheetml/2006/main">
  <c r="K183" i="1" l="1"/>
  <c r="L183" i="1" s="1"/>
  <c r="M183" i="1" s="1"/>
  <c r="I182" i="1" l="1"/>
  <c r="J182" i="1" s="1"/>
  <c r="M182" i="1" s="1"/>
  <c r="I181" i="1"/>
  <c r="J181" i="1" s="1"/>
  <c r="M181" i="1" s="1"/>
  <c r="G180" i="1"/>
  <c r="H180" i="1" s="1"/>
  <c r="M180" i="1" s="1"/>
  <c r="A7" i="1"/>
  <c r="A13" i="1" s="1"/>
  <c r="A18" i="1" s="1"/>
  <c r="M179" i="1" l="1"/>
  <c r="K178" i="1"/>
  <c r="L178" i="1" s="1"/>
  <c r="M178" i="1" s="1"/>
  <c r="K177" i="1"/>
  <c r="L177" i="1" s="1"/>
  <c r="M177" i="1" s="1"/>
  <c r="E176" i="1"/>
  <c r="K176" i="1" s="1"/>
  <c r="L176" i="1" s="1"/>
  <c r="M176" i="1" s="1"/>
  <c r="K175" i="1"/>
  <c r="L175" i="1" s="1"/>
  <c r="M175" i="1" s="1"/>
  <c r="I174" i="1"/>
  <c r="J174" i="1" s="1"/>
  <c r="M174" i="1" s="1"/>
  <c r="I173" i="1"/>
  <c r="J173" i="1" s="1"/>
  <c r="M173" i="1" s="1"/>
  <c r="G172" i="1"/>
  <c r="H172" i="1" s="1"/>
  <c r="M172" i="1" s="1"/>
  <c r="I169" i="1"/>
  <c r="K170" i="1"/>
  <c r="G167" i="1" l="1"/>
  <c r="I168" i="1"/>
  <c r="M171" i="1"/>
  <c r="L170" i="1" l="1"/>
  <c r="M170" i="1" s="1"/>
  <c r="J169" i="1"/>
  <c r="M169" i="1" s="1"/>
  <c r="J168" i="1"/>
  <c r="M168" i="1" s="1"/>
  <c r="H167" i="1"/>
  <c r="M167" i="1" s="1"/>
  <c r="M166" i="1" l="1"/>
  <c r="K59" i="1"/>
  <c r="L59" i="1" s="1"/>
  <c r="M59" i="1" s="1"/>
  <c r="K58" i="1"/>
  <c r="L58" i="1" s="1"/>
  <c r="M58" i="1" s="1"/>
  <c r="I57" i="1"/>
  <c r="J57" i="1" s="1"/>
  <c r="M57" i="1" s="1"/>
  <c r="I56" i="1"/>
  <c r="J56" i="1" s="1"/>
  <c r="M56" i="1" s="1"/>
  <c r="G55" i="1" l="1"/>
  <c r="H55" i="1" s="1"/>
  <c r="M55" i="1" s="1"/>
  <c r="M54" i="1" s="1"/>
  <c r="I159" i="1" l="1"/>
  <c r="J159" i="1" s="1"/>
  <c r="M159" i="1" s="1"/>
  <c r="I158" i="1"/>
  <c r="G157" i="1"/>
  <c r="H157" i="1" s="1"/>
  <c r="M157" i="1" s="1"/>
  <c r="K155" i="1"/>
  <c r="L155" i="1" s="1"/>
  <c r="M155" i="1" s="1"/>
  <c r="K154" i="1"/>
  <c r="I153" i="1"/>
  <c r="J153" i="1" s="1"/>
  <c r="M153" i="1" s="1"/>
  <c r="K150" i="1"/>
  <c r="L150" i="1" s="1"/>
  <c r="M150" i="1" s="1"/>
  <c r="K148" i="1"/>
  <c r="L148" i="1" s="1"/>
  <c r="M148" i="1" s="1"/>
  <c r="K149" i="1"/>
  <c r="L149" i="1" s="1"/>
  <c r="M149" i="1" s="1"/>
  <c r="I147" i="1"/>
  <c r="J147" i="1" s="1"/>
  <c r="M147" i="1" s="1"/>
  <c r="K144" i="1"/>
  <c r="L144" i="1" s="1"/>
  <c r="M144" i="1" s="1"/>
  <c r="K143" i="1"/>
  <c r="L143" i="1" s="1"/>
  <c r="M143" i="1" s="1"/>
  <c r="K142" i="1"/>
  <c r="L142" i="1" s="1"/>
  <c r="M142" i="1" s="1"/>
  <c r="K141" i="1"/>
  <c r="L141" i="1" s="1"/>
  <c r="M141" i="1" s="1"/>
  <c r="K140" i="1"/>
  <c r="L140" i="1" s="1"/>
  <c r="M140" i="1" s="1"/>
  <c r="I139" i="1"/>
  <c r="J139" i="1" s="1"/>
  <c r="M139" i="1" s="1"/>
  <c r="I138" i="1"/>
  <c r="J138" i="1" s="1"/>
  <c r="M138" i="1" s="1"/>
  <c r="K135" i="1"/>
  <c r="L135" i="1" s="1"/>
  <c r="M135" i="1" s="1"/>
  <c r="I134" i="1"/>
  <c r="J134" i="1" s="1"/>
  <c r="M134" i="1" s="1"/>
  <c r="I133" i="1"/>
  <c r="J133" i="1" s="1"/>
  <c r="M133" i="1" s="1"/>
  <c r="I130" i="1"/>
  <c r="J130" i="1" s="1"/>
  <c r="M130" i="1" s="1"/>
  <c r="G161" i="1"/>
  <c r="H161" i="1" s="1"/>
  <c r="M161" i="1" s="1"/>
  <c r="G152" i="1"/>
  <c r="H152" i="1" s="1"/>
  <c r="M152" i="1" s="1"/>
  <c r="G146" i="1"/>
  <c r="H146" i="1" s="1"/>
  <c r="M146" i="1" s="1"/>
  <c r="G137" i="1"/>
  <c r="H137" i="1" s="1"/>
  <c r="M137" i="1" s="1"/>
  <c r="G132" i="1"/>
  <c r="H132" i="1" s="1"/>
  <c r="M132" i="1" s="1"/>
  <c r="G129" i="1"/>
  <c r="H129" i="1" s="1"/>
  <c r="M129" i="1" s="1"/>
  <c r="K165" i="1"/>
  <c r="L165" i="1" s="1"/>
  <c r="M165" i="1" s="1"/>
  <c r="K164" i="1"/>
  <c r="L164" i="1" s="1"/>
  <c r="M164" i="1" s="1"/>
  <c r="I163" i="1"/>
  <c r="J163" i="1" s="1"/>
  <c r="M163" i="1" s="1"/>
  <c r="I162" i="1"/>
  <c r="J162" i="1" s="1"/>
  <c r="M162" i="1" s="1"/>
  <c r="M145" i="1" l="1"/>
  <c r="M160" i="1"/>
  <c r="M136" i="1"/>
  <c r="M128" i="1"/>
  <c r="M131" i="1"/>
  <c r="J158" i="1"/>
  <c r="M158" i="1" s="1"/>
  <c r="M156" i="1" s="1"/>
  <c r="L154" i="1"/>
  <c r="M154" i="1" s="1"/>
  <c r="M151" i="1" s="1"/>
  <c r="E53" i="1"/>
  <c r="K91" i="1" l="1"/>
  <c r="L91" i="1" s="1"/>
  <c r="M91" i="1" s="1"/>
  <c r="I87" i="1"/>
  <c r="J87" i="1" s="1"/>
  <c r="M87" i="1" s="1"/>
  <c r="I86" i="1"/>
  <c r="J86" i="1" s="1"/>
  <c r="M86" i="1" s="1"/>
  <c r="I85" i="1"/>
  <c r="J85" i="1" s="1"/>
  <c r="M85" i="1" s="1"/>
  <c r="I84" i="1"/>
  <c r="J84" i="1" s="1"/>
  <c r="M84" i="1" s="1"/>
  <c r="I83" i="1"/>
  <c r="J83" i="1" s="1"/>
  <c r="M83" i="1" s="1"/>
  <c r="I82" i="1"/>
  <c r="J82" i="1" s="1"/>
  <c r="M82" i="1" s="1"/>
  <c r="K67" i="1"/>
  <c r="L67" i="1" s="1"/>
  <c r="M67" i="1" s="1"/>
  <c r="I66" i="1"/>
  <c r="J66" i="1" s="1"/>
  <c r="M66" i="1" s="1"/>
  <c r="I65" i="1"/>
  <c r="J65" i="1" s="1"/>
  <c r="M65" i="1" s="1"/>
  <c r="I64" i="1"/>
  <c r="J64" i="1" s="1"/>
  <c r="M64" i="1" s="1"/>
  <c r="I63" i="1"/>
  <c r="J63" i="1" s="1"/>
  <c r="M63" i="1" s="1"/>
  <c r="E52" i="1"/>
  <c r="K53" i="1"/>
  <c r="L53" i="1" s="1"/>
  <c r="K50" i="1"/>
  <c r="K49" i="1"/>
  <c r="L49" i="1" s="1"/>
  <c r="M49" i="1" s="1"/>
  <c r="K48" i="1"/>
  <c r="L48" i="1" s="1"/>
  <c r="M48" i="1" s="1"/>
  <c r="K47" i="1"/>
  <c r="I46" i="1"/>
  <c r="J46" i="1" s="1"/>
  <c r="I45" i="1"/>
  <c r="J45" i="1" s="1"/>
  <c r="M45" i="1" s="1"/>
  <c r="I44" i="1"/>
  <c r="J44" i="1" s="1"/>
  <c r="M44" i="1" s="1"/>
  <c r="I43" i="1"/>
  <c r="J43" i="1" s="1"/>
  <c r="M43" i="1" s="1"/>
  <c r="I42" i="1"/>
  <c r="J42" i="1" s="1"/>
  <c r="M42" i="1" s="1"/>
  <c r="I41" i="1"/>
  <c r="J41" i="1" s="1"/>
  <c r="M41" i="1" s="1"/>
  <c r="E92" i="1" l="1"/>
  <c r="K92" i="1" s="1"/>
  <c r="L92" i="1" s="1"/>
  <c r="M92" i="1" s="1"/>
  <c r="E90" i="1"/>
  <c r="K90" i="1" s="1"/>
  <c r="L90" i="1" s="1"/>
  <c r="M90" i="1" s="1"/>
  <c r="E89" i="1"/>
  <c r="K89" i="1" s="1"/>
  <c r="L89" i="1" s="1"/>
  <c r="M89" i="1" s="1"/>
  <c r="E88" i="1"/>
  <c r="I88" i="1" s="1"/>
  <c r="J88" i="1" s="1"/>
  <c r="M88" i="1" s="1"/>
  <c r="E81" i="1"/>
  <c r="G81" i="1" s="1"/>
  <c r="H81" i="1" s="1"/>
  <c r="M81" i="1" s="1"/>
  <c r="K79" i="1"/>
  <c r="L79" i="1" s="1"/>
  <c r="M79" i="1" s="1"/>
  <c r="E78" i="1"/>
  <c r="K78" i="1" s="1"/>
  <c r="L78" i="1" s="1"/>
  <c r="M78" i="1" s="1"/>
  <c r="E77" i="1"/>
  <c r="I77" i="1" s="1"/>
  <c r="J77" i="1" s="1"/>
  <c r="M77" i="1" s="1"/>
  <c r="E76" i="1"/>
  <c r="I76" i="1" s="1"/>
  <c r="J76" i="1" s="1"/>
  <c r="M76" i="1" s="1"/>
  <c r="E75" i="1"/>
  <c r="I75" i="1" s="1"/>
  <c r="J75" i="1" s="1"/>
  <c r="M75" i="1" s="1"/>
  <c r="E74" i="1"/>
  <c r="I74" i="1" s="1"/>
  <c r="J74" i="1" s="1"/>
  <c r="M74" i="1" s="1"/>
  <c r="E73" i="1"/>
  <c r="I73" i="1" s="1"/>
  <c r="J73" i="1" s="1"/>
  <c r="M73" i="1" s="1"/>
  <c r="E72" i="1"/>
  <c r="G72" i="1" s="1"/>
  <c r="H72" i="1" s="1"/>
  <c r="M72" i="1" s="1"/>
  <c r="K70" i="1"/>
  <c r="L70" i="1" s="1"/>
  <c r="M70" i="1" s="1"/>
  <c r="K68" i="1"/>
  <c r="L68" i="1" s="1"/>
  <c r="M68" i="1" s="1"/>
  <c r="K69" i="1"/>
  <c r="L69" i="1" s="1"/>
  <c r="M69" i="1" s="1"/>
  <c r="I62" i="1"/>
  <c r="J62" i="1" s="1"/>
  <c r="M62" i="1" s="1"/>
  <c r="G61" i="1"/>
  <c r="H61" i="1" s="1"/>
  <c r="M61" i="1" s="1"/>
  <c r="G52" i="1"/>
  <c r="H52" i="1" s="1"/>
  <c r="M52" i="1" s="1"/>
  <c r="E39" i="1"/>
  <c r="G39" i="1" s="1"/>
  <c r="H39" i="1" s="1"/>
  <c r="M39" i="1" s="1"/>
  <c r="L50" i="1"/>
  <c r="M50" i="1" s="1"/>
  <c r="L47" i="1"/>
  <c r="M47" i="1" s="1"/>
  <c r="M46" i="1"/>
  <c r="I40" i="1"/>
  <c r="J40" i="1" s="1"/>
  <c r="M40" i="1" s="1"/>
  <c r="M71" i="1" l="1"/>
  <c r="M60" i="1"/>
  <c r="M80" i="1"/>
  <c r="E106" i="1" l="1"/>
  <c r="K106" i="1" s="1"/>
  <c r="L106" i="1" s="1"/>
  <c r="M106" i="1" s="1"/>
  <c r="K120" i="1" l="1"/>
  <c r="L120" i="1" s="1"/>
  <c r="M120" i="1" s="1"/>
  <c r="K119" i="1"/>
  <c r="L119" i="1" s="1"/>
  <c r="M119" i="1" s="1"/>
  <c r="K118" i="1"/>
  <c r="K117" i="1"/>
  <c r="L117" i="1" s="1"/>
  <c r="M117" i="1" s="1"/>
  <c r="I116" i="1"/>
  <c r="J116" i="1" s="1"/>
  <c r="M116" i="1" s="1"/>
  <c r="G115" i="1"/>
  <c r="H115" i="1" s="1"/>
  <c r="M115" i="1" s="1"/>
  <c r="K111" i="1"/>
  <c r="L111" i="1" s="1"/>
  <c r="M111" i="1" s="1"/>
  <c r="K107" i="1"/>
  <c r="L107" i="1" s="1"/>
  <c r="M107" i="1" s="1"/>
  <c r="I102" i="1"/>
  <c r="J102" i="1" s="1"/>
  <c r="M102" i="1" s="1"/>
  <c r="K112" i="1"/>
  <c r="L112" i="1" s="1"/>
  <c r="M112" i="1" s="1"/>
  <c r="K99" i="1"/>
  <c r="L99" i="1" s="1"/>
  <c r="M99" i="1" s="1"/>
  <c r="K98" i="1"/>
  <c r="L98" i="1" s="1"/>
  <c r="M98" i="1" s="1"/>
  <c r="K97" i="1"/>
  <c r="L97" i="1" s="1"/>
  <c r="M97" i="1" s="1"/>
  <c r="I96" i="1"/>
  <c r="J96" i="1" s="1"/>
  <c r="M96" i="1" s="1"/>
  <c r="I95" i="1"/>
  <c r="J95" i="1" s="1"/>
  <c r="M95" i="1" s="1"/>
  <c r="G94" i="1"/>
  <c r="H94" i="1" s="1"/>
  <c r="M94" i="1" s="1"/>
  <c r="L118" i="1" l="1"/>
  <c r="M118" i="1" s="1"/>
  <c r="M114" i="1" s="1"/>
  <c r="M93" i="1"/>
  <c r="G101" i="1"/>
  <c r="H101" i="1" s="1"/>
  <c r="M101" i="1" s="1"/>
  <c r="K105" i="1"/>
  <c r="L105" i="1" s="1"/>
  <c r="M105" i="1" s="1"/>
  <c r="K110" i="1"/>
  <c r="L110" i="1" s="1"/>
  <c r="M110" i="1" s="1"/>
  <c r="K104" i="1"/>
  <c r="L104" i="1" s="1"/>
  <c r="M104" i="1" s="1"/>
  <c r="K109" i="1"/>
  <c r="L109" i="1" s="1"/>
  <c r="M109" i="1" s="1"/>
  <c r="K113" i="1"/>
  <c r="L113" i="1" s="1"/>
  <c r="M113" i="1" s="1"/>
  <c r="I103" i="1"/>
  <c r="J103" i="1" s="1"/>
  <c r="M103" i="1" s="1"/>
  <c r="K108" i="1"/>
  <c r="L108" i="1" s="1"/>
  <c r="M108" i="1" s="1"/>
  <c r="M100" i="1" l="1"/>
  <c r="K127" i="1" l="1"/>
  <c r="L127" i="1" s="1"/>
  <c r="M127" i="1" s="1"/>
  <c r="I125" i="1"/>
  <c r="J125" i="1" s="1"/>
  <c r="M125" i="1" s="1"/>
  <c r="I124" i="1"/>
  <c r="J124" i="1" s="1"/>
  <c r="M124" i="1" s="1"/>
  <c r="K37" i="1"/>
  <c r="L37" i="1" s="1"/>
  <c r="M37" i="1" s="1"/>
  <c r="E36" i="1"/>
  <c r="K36" i="1" s="1"/>
  <c r="L36" i="1" s="1"/>
  <c r="M36" i="1" s="1"/>
  <c r="E35" i="1"/>
  <c r="I35" i="1" s="1"/>
  <c r="J35" i="1" s="1"/>
  <c r="M35" i="1" s="1"/>
  <c r="E34" i="1"/>
  <c r="I34" i="1" s="1"/>
  <c r="J34" i="1" s="1"/>
  <c r="M34" i="1" s="1"/>
  <c r="E33" i="1"/>
  <c r="I33" i="1" s="1"/>
  <c r="J33" i="1" s="1"/>
  <c r="M33" i="1" s="1"/>
  <c r="E32" i="1"/>
  <c r="I32" i="1" s="1"/>
  <c r="J32" i="1" s="1"/>
  <c r="M32" i="1" s="1"/>
  <c r="E31" i="1"/>
  <c r="I31" i="1" s="1"/>
  <c r="J31" i="1" s="1"/>
  <c r="M31" i="1" s="1"/>
  <c r="E30" i="1"/>
  <c r="G30" i="1" s="1"/>
  <c r="H30" i="1" s="1"/>
  <c r="M30" i="1" s="1"/>
  <c r="I28" i="1"/>
  <c r="J28" i="1" s="1"/>
  <c r="M28" i="1" s="1"/>
  <c r="E27" i="1"/>
  <c r="I27" i="1" s="1"/>
  <c r="J27" i="1" s="1"/>
  <c r="M27" i="1" s="1"/>
  <c r="E26" i="1"/>
  <c r="I26" i="1" s="1"/>
  <c r="J26" i="1" s="1"/>
  <c r="M26" i="1" s="1"/>
  <c r="E25" i="1"/>
  <c r="I25" i="1" s="1"/>
  <c r="J25" i="1" s="1"/>
  <c r="M25" i="1" s="1"/>
  <c r="I24" i="1"/>
  <c r="J24" i="1" s="1"/>
  <c r="M24" i="1" s="1"/>
  <c r="I23" i="1"/>
  <c r="J23" i="1" s="1"/>
  <c r="M23" i="1" s="1"/>
  <c r="I22" i="1"/>
  <c r="J22" i="1" s="1"/>
  <c r="M22" i="1" s="1"/>
  <c r="G21" i="1"/>
  <c r="H21" i="1" s="1"/>
  <c r="M21" i="1" s="1"/>
  <c r="M20" i="1" l="1"/>
  <c r="G122" i="1"/>
  <c r="H122" i="1" s="1"/>
  <c r="M122" i="1" s="1"/>
  <c r="K126" i="1"/>
  <c r="L126" i="1" s="1"/>
  <c r="M126" i="1" s="1"/>
  <c r="I123" i="1"/>
  <c r="J123" i="1" s="1"/>
  <c r="M123" i="1" s="1"/>
  <c r="M121" i="1" l="1"/>
  <c r="M38" i="1" l="1"/>
  <c r="I19" i="1"/>
  <c r="J19" i="1" s="1"/>
  <c r="M19" i="1" s="1"/>
  <c r="M18" i="1" s="1"/>
  <c r="K17" i="1"/>
  <c r="I16" i="1"/>
  <c r="I15" i="1"/>
  <c r="I11" i="1"/>
  <c r="I9" i="1"/>
  <c r="M53" i="1" l="1"/>
  <c r="M51" i="1" s="1"/>
  <c r="M29" i="1" l="1"/>
  <c r="E14" i="1" l="1"/>
  <c r="G14" i="1" s="1"/>
  <c r="E12" i="1"/>
  <c r="K12" i="1" s="1"/>
  <c r="E10" i="1"/>
  <c r="I10" i="1" s="1"/>
  <c r="E8" i="1"/>
  <c r="G8" i="1" s="1"/>
  <c r="M6" i="1"/>
  <c r="J15" i="1" l="1"/>
  <c r="M15" i="1" s="1"/>
  <c r="J16" i="1"/>
  <c r="M16" i="1" s="1"/>
  <c r="H14" i="1"/>
  <c r="M14" i="1" s="1"/>
  <c r="L17" i="1"/>
  <c r="M17" i="1" s="1"/>
  <c r="J10" i="1"/>
  <c r="M10" i="1" s="1"/>
  <c r="L12" i="1"/>
  <c r="M12" i="1" s="1"/>
  <c r="J9" i="1"/>
  <c r="M9" i="1" s="1"/>
  <c r="H8" i="1"/>
  <c r="M8" i="1" s="1"/>
  <c r="J11" i="1"/>
  <c r="M11" i="1" s="1"/>
  <c r="M13" i="1" l="1"/>
  <c r="M7" i="1"/>
  <c r="M184" i="1" l="1"/>
  <c r="M185" i="1" s="1"/>
  <c r="M186" i="1" s="1"/>
  <c r="M187" i="1" s="1"/>
  <c r="M188" i="1" s="1"/>
  <c r="M189" i="1" l="1"/>
  <c r="M190" i="1" s="1"/>
  <c r="M191" i="1" l="1"/>
  <c r="M192" i="1" s="1"/>
  <c r="E6" i="2" s="1"/>
  <c r="E7" i="2" s="1"/>
</calcChain>
</file>

<file path=xl/sharedStrings.xml><?xml version="1.0" encoding="utf-8"?>
<sst xmlns="http://schemas.openxmlformats.org/spreadsheetml/2006/main" count="403" uniqueCount="139">
  <si>
    <t>განზ.
ერთ.</t>
  </si>
  <si>
    <t>ტ</t>
  </si>
  <si>
    <t>მ</t>
  </si>
  <si>
    <t>გზის დაკვალვა</t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</si>
  <si>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</si>
  <si>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</si>
  <si>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</si>
  <si>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</si>
  <si>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</si>
  <si>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</si>
  <si>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</si>
  <si>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</si>
  <si>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</si>
  <si>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</si>
  <si>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</si>
  <si>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</si>
  <si>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</si>
  <si>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</si>
  <si>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</si>
  <si>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</si>
  <si>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</si>
  <si>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</si>
  <si>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</si>
  <si>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</si>
  <si>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გზა #1</t>
  </si>
  <si>
    <t>ბეტონი B-10</t>
  </si>
  <si>
    <t>krebsiTi saxarjTaRricxvo gangariSeba</t>
  </si>
  <si>
    <t>#</t>
  </si>
  <si>
    <t>სამუშაოთა დასახელება</t>
  </si>
  <si>
    <t xml:space="preserve">xarjTaRricxvis # </t>
  </si>
  <si>
    <t>xarjTaRricxva #1</t>
  </si>
  <si>
    <t>სამუშაოთა  ღირებულება დ.ღ.გ. ჩათვლით (ლარში)</t>
  </si>
  <si>
    <t>კოდი</t>
  </si>
  <si>
    <t>მანქ/სთ</t>
  </si>
  <si>
    <t>სხვა მანქანები</t>
  </si>
  <si>
    <t>პ/ე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</si>
  <si>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</si>
  <si>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</si>
  <si>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</si>
  <si>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</si>
  <si>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</si>
  <si>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</si>
  <si>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</si>
  <si>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</si>
  <si>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</si>
  <si>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</si>
  <si>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</si>
  <si>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t>არსებული საფარის მოგრეიდერება და დატკეპნა პნევმოსატკეპნით</t>
  </si>
  <si>
    <t>მისაბმელი გამფხვიერებელი</t>
  </si>
  <si>
    <t>ტრაქტორი მუხლუხა სვლაზე 80ც/ძ</t>
  </si>
  <si>
    <t>მისაბმელი საგზაო დამტკეპნი 5ტ.</t>
  </si>
  <si>
    <t>ტრაქტორი 108ც/ძ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</si>
  <si>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</si>
  <si>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</si>
  <si>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</si>
  <si>
    <t>არსებული გრუნტის გატანა ნაგავსაყრელზე საშუალოდ 5 კმ-მდე</t>
  </si>
  <si>
    <t xml:space="preserve">გრუნტის ზიდვა 5 კმ მანძილზე და გადაყრა </t>
  </si>
  <si>
    <t>ხრეშოვანი გვერდულის მოწყობა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</si>
  <si>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</si>
  <si>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ამწე მუხლუხა სვლაზე 10ტ.</t>
  </si>
  <si>
    <t>ხის ფიცარი 4 ხარისხის 40მმ</t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</si>
  <si>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</si>
  <si>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ბეტონი B-25</t>
  </si>
  <si>
    <t>საყალიბე ფარები 25მმ</t>
  </si>
  <si>
    <r>
      <t>მ</t>
    </r>
    <r>
      <rPr>
        <i/>
        <vertAlign val="superscript"/>
        <sz val="12"/>
        <rFont val="Sylfaen"/>
        <family val="1"/>
      </rPr>
      <t>2</t>
    </r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</si>
  <si>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</si>
  <si>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</si>
  <si>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</si>
  <si>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</si>
  <si>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</si>
  <si>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</si>
  <si>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t>ფოლადის ცხაურის მოტანა მონტაჟი</t>
  </si>
  <si>
    <t>ლითონკონსტრუქციები</t>
  </si>
  <si>
    <t>სამონტაჟო ლითონკონსტრუქციები</t>
  </si>
  <si>
    <t>ელექტროდები</t>
  </si>
  <si>
    <t>მჭლე ბეტონის საგები ბეტონის არხის მოსაწყობად (ბეტონი B-10)</t>
  </si>
  <si>
    <r>
      <t>რ/ბ არხების ადგილზე ჩამოსხმა  სხვა დამხმარე სამუშაოების ჩათვლით (ბეტონი B-25 1 გრძივ მეტრზე 0.14 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>) (არმატურა 1 გრძივ მეტრზე 13.33 კგ)</t>
    </r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</si>
  <si>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</si>
  <si>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არმატურა</t>
  </si>
  <si>
    <t>არსებული გრუნტის დამუშავება მექნიზმით (მათ შორის დაზიანებული ა/ბ საფარი) და დატვირთვა ა/თვითმცლელებზე</t>
  </si>
  <si>
    <t>არსებული გრუნტის დამუშავება ხელით (მათ შორის დაზიანებული ა/ბ საფარი)  და დატვირთვა ა/თვითმცლელებზე</t>
  </si>
  <si>
    <r>
      <t>მ</t>
    </r>
    <r>
      <rPr>
        <vertAlign val="superscript"/>
        <sz val="12"/>
        <rFont val="Calibri"/>
        <family val="1"/>
        <scheme val="minor"/>
      </rPr>
      <t>2</t>
    </r>
  </si>
  <si>
    <t>ბეტონი B 25 გზის სავალი ნაწილის მოსაწყობად, სისქით 18 სმ</t>
  </si>
  <si>
    <t>ცემენტ-ბეტონის დამგები</t>
  </si>
  <si>
    <t>ცემენტ-ბეტონის საფარის მოსაპირკეთებელი მაქანები</t>
  </si>
  <si>
    <t>საფუძვლის მაპროფილერებელი</t>
  </si>
  <si>
    <t>ცემენტ-ბეტონის საფარზე ფირის დამგები აგრეგატი</t>
  </si>
  <si>
    <t>ამწე საავტომობილო სვლაზე 5ტ</t>
  </si>
  <si>
    <t>რელს-ფორმა</t>
  </si>
  <si>
    <t>ბიტუმის ემულსია</t>
  </si>
  <si>
    <t>ნაკერების დამჭრელი მექანიზმი</t>
  </si>
  <si>
    <t>ნაკერების ჩამსხმელი</t>
  </si>
  <si>
    <t>ქვიშა</t>
  </si>
  <si>
    <t>ბეტონის საფარის სადეფორმაციო ნაკერების მოწყობა</t>
  </si>
  <si>
    <t>მიერთებებზე და კერძო მისასვლელებზე ბეტონი B 25 გზის სავალი ნაწილის მოსაწყობად, სისქით 12 სმ</t>
  </si>
  <si>
    <r>
      <t xml:space="preserve">არმატურის ბადე </t>
    </r>
    <r>
      <rPr>
        <sz val="12"/>
        <rFont val="Sylfaen"/>
        <family val="1"/>
      </rPr>
      <t>Ø</t>
    </r>
    <r>
      <rPr>
        <i/>
        <sz val="12"/>
        <rFont val="Sylfaen"/>
        <family val="1"/>
      </rPr>
      <t xml:space="preserve">5მმ </t>
    </r>
  </si>
  <si>
    <t>ზუდიდის მუნიციპალიტეტის ნაცატუს ადმინისტრაციულ ერთეულში, ზუგდიდი წალენჯიხის ცენტრალური გზიდან, ნაცატუს მიმართულებით, წალენჯიხის მუნიციპალიტეტის
საზღვრამდე საავტომობილო გზის სარეაბილიტაციო სამუშაოების ხარჯთაღრიცხვა N.1</t>
  </si>
  <si>
    <t>დამუშავებულია 2017 წლის I კვარტლის fasebSi</t>
  </si>
  <si>
    <t>გრუნტის ჭრა მილებისათვის და დასაწყობება შემდგომი გამოყენებისათვის</t>
  </si>
  <si>
    <t>ქვიშა ხრეშოვანი საგები მილის მოსაწყობად</t>
  </si>
  <si>
    <t xml:space="preserve">მილის სათავისების პორტალური კედლის და ფრთების მონოლითური ბეტონი B-25 </t>
  </si>
  <si>
    <t>რკ.ბეტონის მილების და სათავისების დამუშავება ბიტუმით ორჯერ</t>
  </si>
  <si>
    <t>დასაწყობებული გრუნტის უკუჩაყრა და დატკეპნა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</si>
  <si>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</si>
  <si>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რკ. ბეტონის მილების დ - 1.0მ შეძენა და მონტაჟი (1მ - 0,394მ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>)</t>
    </r>
  </si>
  <si>
    <t>რკინა-ბეტონის მილები Ø1მ</t>
  </si>
  <si>
    <t>პნევმატური სატკეპნი</t>
  </si>
  <si>
    <r>
      <t>მ</t>
    </r>
    <r>
      <rPr>
        <vertAlign val="superscript"/>
        <sz val="11"/>
        <rFont val="Sylfaen"/>
        <family val="1"/>
      </rPr>
      <t>3</t>
    </r>
  </si>
  <si>
    <t>ამწე მუხლუხა სვლაზე 16ტ.</t>
  </si>
  <si>
    <t xml:space="preserve">ფლეთილი ქვა </t>
  </si>
  <si>
    <r>
      <t>ქვის რისბერმა h</t>
    </r>
    <r>
      <rPr>
        <b/>
        <vertAlign val="subscript"/>
        <sz val="11"/>
        <rFont val="Sylfaen"/>
        <family val="1"/>
      </rPr>
      <t>ქვ</t>
    </r>
    <r>
      <rPr>
        <b/>
        <sz val="11"/>
        <rFont val="Sylfaen"/>
        <family val="1"/>
      </rPr>
      <t xml:space="preserve"> ≥30სმ</t>
    </r>
  </si>
  <si>
    <t xml:space="preserve">არმატურის საქსოვი </t>
  </si>
  <si>
    <r>
      <t xml:space="preserve">არმატურა </t>
    </r>
    <r>
      <rPr>
        <sz val="12"/>
        <rFont val="Sylfaen"/>
        <family val="1"/>
        <charset val="204"/>
      </rPr>
      <t>Ø</t>
    </r>
    <r>
      <rPr>
        <i/>
        <sz val="12"/>
        <rFont val="Sylfaen"/>
        <family val="1"/>
      </rPr>
      <t>14</t>
    </r>
  </si>
  <si>
    <t>საგზაო მონიშვნა</t>
  </si>
  <si>
    <t>კმ</t>
  </si>
  <si>
    <t>მარკირების მანქანა</t>
  </si>
  <si>
    <t>ემალი საგზაო სამუშაოებისათვის</t>
  </si>
  <si>
    <t>ცალი</t>
  </si>
  <si>
    <t>მბურღავ–ამწევი მნქანები სიღრმით 3,5მ, საავტომობილო სვლაზე</t>
  </si>
  <si>
    <t>ამწე საავტომობილი სვლაზე 3ტ.</t>
  </si>
  <si>
    <t>ბეტონი B-15</t>
  </si>
  <si>
    <t>ლითონის ბოძები L=3,2მ, Ø-76მმ</t>
  </si>
  <si>
    <t>საგზაო ნიშნები</t>
  </si>
  <si>
    <r>
      <t>სხვადასხვა ტიპის საგზაო ნიშნების მონტაჟი ლითონის ბოძზე L=3,2მ, Ø-76მმ, ბეტონი 0.2მ</t>
    </r>
    <r>
      <rPr>
        <vertAlign val="superscript"/>
        <sz val="12"/>
        <rFont val="Sylfaen"/>
        <family val="1"/>
      </rPr>
      <t>3</t>
    </r>
  </si>
  <si>
    <r>
      <t>სექციური რეზინის გზის შასის 1000</t>
    </r>
    <r>
      <rPr>
        <b/>
        <sz val="12"/>
        <rFont val="Calibri"/>
        <family val="2"/>
        <charset val="204"/>
      </rPr>
      <t>×</t>
    </r>
    <r>
      <rPr>
        <b/>
        <sz val="12"/>
        <rFont val="Sylfaen"/>
        <family val="1"/>
      </rPr>
      <t>250</t>
    </r>
    <r>
      <rPr>
        <b/>
        <sz val="12"/>
        <rFont val="Calibri"/>
        <family val="2"/>
        <charset val="204"/>
      </rPr>
      <t>×</t>
    </r>
    <r>
      <rPr>
        <b/>
        <sz val="12"/>
        <rFont val="Sylfaen"/>
        <family val="1"/>
      </rPr>
      <t>45 მოწყობა</t>
    </r>
  </si>
  <si>
    <t xml:space="preserve">რეზინის გზის შასი 1000×250×45 </t>
  </si>
  <si>
    <t>არმატურა გზის სავალი ნაწილის მოსაწყობად Ø 18</t>
  </si>
  <si>
    <t>არმატურა გზის სავალი ნაწილის მოსაწყობად Ø 5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</si>
  <si>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</si>
  <si>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</si>
  <si>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 xml:space="preserve">შენიშვნა:     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</si>
  <si>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</si>
  <si>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</si>
  <si>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3) ერთნაირი დასახელების სამუშაოებზე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</si>
  <si>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</si>
  <si>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</si>
  <si>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t>6) 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</si>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</sst>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0000"/>
  </numFmts>
  <fonts count="36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b/>
      <sz val="14"/>
      <name val="AcadNusx"/>
    </font>
    <font>
      <sz val="14"/>
      <name val="AcadNusx"/>
    </font>
    <font>
      <sz val="14"/>
      <name val="Arial"/>
      <family val="2"/>
      <charset val="204"/>
    </font>
    <font>
      <sz val="11"/>
      <name val="AcadNusx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5"/>
      <name val="Sylfaen"/>
      <family val="1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name val="Sylfaen"/>
      <family val="1"/>
    </font>
    <font>
      <i/>
      <sz val="12"/>
      <name val="Calibri"/>
      <family val="2"/>
    </font>
    <font>
      <vertAlign val="superscript"/>
      <sz val="12"/>
      <name val="Calibri"/>
      <family val="1"/>
      <scheme val="minor"/>
    </font>
    <font>
      <sz val="11"/>
      <name val="Sylfaen"/>
      <family val="1"/>
    </font>
    <font>
      <b/>
      <sz val="11"/>
      <name val="Sylfaen"/>
      <family val="1"/>
    </font>
    <font>
      <b/>
      <vertAlign val="subscript"/>
      <sz val="11"/>
      <name val="Sylfaen"/>
      <family val="1"/>
    </font>
    <font>
      <vertAlign val="superscript"/>
      <sz val="11"/>
      <name val="Sylfaen"/>
      <family val="1"/>
    </font>
    <font>
      <i/>
      <sz val="11"/>
      <name val="Sylfaen"/>
      <family val="1"/>
    </font>
    <font>
      <i/>
      <sz val="12"/>
      <name val="Sylfaen"/>
      <family val="1"/>
      <charset val="1"/>
    </font>
    <font>
      <i/>
      <sz val="12"/>
      <name val="Sylfine"/>
      <charset val="1"/>
    </font>
    <font>
      <sz val="12"/>
      <name val="Sylfaen"/>
      <family val="1"/>
      <charset val="204"/>
    </font>
    <font>
      <vertAlign val="superscript"/>
      <sz val="12"/>
      <name val="Sylfaen"/>
      <family val="1"/>
    </font>
    <font>
      <b/>
      <sz val="12"/>
      <name val="Calibri"/>
      <family val="2"/>
      <charset val="204"/>
    </font>
    <font>
      <sz val="12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E7" sqref="E7"/>
    </sheetView>
  </sheetViews>
  <sheetFormatPr defaultRowHeight="15"/>
  <cols>
    <col min="1" max="1" width="4" customWidth="1"/>
    <col min="2" max="2" width="9" customWidth="1"/>
    <col min="3" max="3" width="36.5703125" customWidth="1"/>
    <col min="4" max="4" width="31.5703125" customWidth="1"/>
    <col min="5" max="5" width="28" customWidth="1"/>
  </cols>
  <sheetData>
    <row r="1" spans="1:5" ht="21">
      <c r="A1" s="60" t="s">
        <v>26</v>
      </c>
      <c r="B1" s="60"/>
      <c r="C1" s="60"/>
      <c r="D1" s="60"/>
      <c r="E1" s="60"/>
    </row>
    <row r="2" spans="1:5" ht="21">
      <c r="A2" s="1"/>
      <c r="B2" s="63" t="s">
        <v>97</v>
      </c>
      <c r="C2" s="63"/>
      <c r="D2" s="63"/>
      <c r="E2" s="63"/>
    </row>
    <row r="3" spans="1:5" ht="18">
      <c r="A3" s="61"/>
      <c r="B3" s="62"/>
      <c r="C3" s="62"/>
      <c r="D3" s="62"/>
      <c r="E3" s="62"/>
    </row>
    <row r="4" spans="1:5" ht="54">
      <c r="A4" s="2"/>
      <c r="B4" s="3" t="s">
        <v>27</v>
      </c>
      <c r="C4" s="4" t="s">
        <v>28</v>
      </c>
      <c r="D4" s="3" t="s">
        <v>29</v>
      </c>
      <c r="E4" s="5" t="s">
        <v>31</v>
      </c>
    </row>
    <row r="5" spans="1:5" ht="18">
      <c r="A5" s="6"/>
      <c r="B5" s="4">
        <v>1</v>
      </c>
      <c r="C5" s="4">
        <v>2</v>
      </c>
      <c r="D5" s="4">
        <v>3</v>
      </c>
      <c r="E5" s="4">
        <v>4</v>
      </c>
    </row>
    <row r="6" spans="1:5" ht="21">
      <c r="A6" s="6"/>
      <c r="B6" s="4">
        <v>1</v>
      </c>
      <c r="C6" s="7" t="s">
        <v>24</v>
      </c>
      <c r="D6" s="7" t="s">
        <v>30</v>
      </c>
      <c r="E6" s="8">
        <f>'1'!M192</f>
        <v>0</v>
      </c>
    </row>
    <row r="7" spans="1:5" ht="24.75" customHeight="1">
      <c r="B7" s="64" t="s">
        <v>18</v>
      </c>
      <c r="C7" s="64"/>
      <c r="D7" s="64"/>
      <c r="E7" s="9">
        <f>SUM(E6:E6)</f>
        <v>0</v>
      </c>
    </row>
    <row r="12" spans="1:5">
      <c r="E12" s="13"/>
    </row>
    <row r="18" spans="5:5">
      <c r="E18" s="13"/>
    </row>
  </sheetData>
  <mergeCells count="4">
    <mergeCell ref="A1:E1"/>
    <mergeCell ref="A3:E3"/>
    <mergeCell ref="B2:E2"/>
    <mergeCell ref="B7:D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topLeftCell="A190" zoomScale="80" zoomScaleNormal="80" zoomScaleSheetLayoutView="80" workbookViewId="0">
      <selection activeCell="C219" sqref="C219"/>
    </sheetView>
  </sheetViews>
  <sheetFormatPr defaultColWidth="9.140625" defaultRowHeight="18"/>
  <cols>
    <col min="1" max="1" width="6.7109375" style="20" customWidth="1"/>
    <col min="2" max="2" width="19.5703125" style="20" customWidth="1"/>
    <col min="3" max="3" width="73.7109375" style="20" customWidth="1"/>
    <col min="4" max="4" width="11.7109375" style="20" customWidth="1"/>
    <col min="5" max="5" width="14.140625" style="20" bestFit="1" customWidth="1"/>
    <col min="6" max="6" width="15.42578125" style="20" bestFit="1" customWidth="1"/>
    <col min="7" max="7" width="15.28515625" style="20" customWidth="1"/>
    <col min="8" max="12" width="13.28515625" style="20" customWidth="1"/>
    <col min="13" max="13" width="18.140625" style="20" customWidth="1"/>
    <col min="14" max="16384" width="9.140625" style="20"/>
  </cols>
  <sheetData>
    <row r="1" spans="1:13" ht="42.75" customHeight="1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7.75" customHeight="1">
      <c r="A2" s="67" t="s">
        <v>7</v>
      </c>
      <c r="B2" s="69" t="s">
        <v>32</v>
      </c>
      <c r="C2" s="67" t="s">
        <v>8</v>
      </c>
      <c r="D2" s="68" t="s">
        <v>0</v>
      </c>
      <c r="E2" s="68" t="s">
        <v>9</v>
      </c>
      <c r="F2" s="68" t="s">
        <v>10</v>
      </c>
      <c r="G2" s="65" t="s">
        <v>11</v>
      </c>
      <c r="H2" s="65"/>
      <c r="I2" s="65"/>
      <c r="J2" s="65"/>
      <c r="K2" s="65"/>
      <c r="L2" s="65"/>
      <c r="M2" s="67" t="s">
        <v>12</v>
      </c>
    </row>
    <row r="3" spans="1:13" ht="27.75" customHeight="1">
      <c r="A3" s="67"/>
      <c r="B3" s="69"/>
      <c r="C3" s="67"/>
      <c r="D3" s="68"/>
      <c r="E3" s="67"/>
      <c r="F3" s="68"/>
      <c r="G3" s="65" t="s">
        <v>13</v>
      </c>
      <c r="H3" s="65"/>
      <c r="I3" s="65" t="s">
        <v>14</v>
      </c>
      <c r="J3" s="65"/>
      <c r="K3" s="65" t="s">
        <v>15</v>
      </c>
      <c r="L3" s="65"/>
      <c r="M3" s="67"/>
    </row>
    <row r="4" spans="1:13" ht="27.75" customHeight="1">
      <c r="A4" s="67"/>
      <c r="B4" s="69"/>
      <c r="C4" s="67"/>
      <c r="D4" s="68"/>
      <c r="E4" s="67"/>
      <c r="F4" s="68"/>
      <c r="G4" s="21" t="s">
        <v>16</v>
      </c>
      <c r="H4" s="22" t="s">
        <v>17</v>
      </c>
      <c r="I4" s="21" t="s">
        <v>16</v>
      </c>
      <c r="J4" s="22" t="s">
        <v>17</v>
      </c>
      <c r="K4" s="21" t="s">
        <v>16</v>
      </c>
      <c r="L4" s="22" t="s">
        <v>17</v>
      </c>
      <c r="M4" s="67"/>
    </row>
    <row r="5" spans="1:1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  <c r="M5" s="23">
        <v>13</v>
      </c>
    </row>
    <row r="6" spans="1:13" s="30" customFormat="1" ht="29.25" customHeight="1">
      <c r="A6" s="24">
        <v>1</v>
      </c>
      <c r="B6" s="25"/>
      <c r="C6" s="26" t="s">
        <v>3</v>
      </c>
      <c r="D6" s="25" t="s">
        <v>2</v>
      </c>
      <c r="E6" s="27">
        <v>465</v>
      </c>
      <c r="F6" s="19"/>
      <c r="G6" s="28"/>
      <c r="H6" s="17"/>
      <c r="I6" s="28"/>
      <c r="J6" s="17"/>
      <c r="K6" s="28"/>
      <c r="L6" s="29"/>
      <c r="M6" s="11">
        <f t="shared" ref="M6" si="0">F6*E6</f>
        <v>0</v>
      </c>
    </row>
    <row r="7" spans="1:13" s="30" customFormat="1" ht="54">
      <c r="A7" s="24">
        <f>A6+1</f>
        <v>2</v>
      </c>
      <c r="B7" s="70"/>
      <c r="C7" s="26" t="s">
        <v>79</v>
      </c>
      <c r="D7" s="24" t="s">
        <v>52</v>
      </c>
      <c r="E7" s="27">
        <v>170</v>
      </c>
      <c r="F7" s="31"/>
      <c r="G7" s="32"/>
      <c r="H7" s="32"/>
      <c r="I7" s="31"/>
      <c r="J7" s="31"/>
      <c r="K7" s="31"/>
      <c r="L7" s="31"/>
      <c r="M7" s="11">
        <f>SUM(M8:M12)</f>
        <v>0</v>
      </c>
    </row>
    <row r="8" spans="1:13" s="30" customFormat="1">
      <c r="A8" s="24"/>
      <c r="B8" s="70"/>
      <c r="C8" s="14" t="s">
        <v>40</v>
      </c>
      <c r="D8" s="15" t="s">
        <v>4</v>
      </c>
      <c r="E8" s="19">
        <f>0.0132+0.00323</f>
        <v>1.643E-2</v>
      </c>
      <c r="F8" s="17"/>
      <c r="G8" s="17">
        <f>E8*$E$7</f>
        <v>2.7930999999999999</v>
      </c>
      <c r="H8" s="17">
        <f>G8*F8</f>
        <v>0</v>
      </c>
      <c r="I8" s="17"/>
      <c r="J8" s="17"/>
      <c r="K8" s="17"/>
      <c r="L8" s="17"/>
      <c r="M8" s="10">
        <f>H8+J8+L8</f>
        <v>0</v>
      </c>
    </row>
    <row r="9" spans="1:13" s="30" customFormat="1" ht="19.5">
      <c r="A9" s="24"/>
      <c r="B9" s="70"/>
      <c r="C9" s="14" t="s">
        <v>53</v>
      </c>
      <c r="D9" s="15" t="s">
        <v>33</v>
      </c>
      <c r="E9" s="19">
        <v>2.9499999999999998E-2</v>
      </c>
      <c r="F9" s="17"/>
      <c r="G9" s="17"/>
      <c r="H9" s="17"/>
      <c r="I9" s="17">
        <f>$E$7*E9</f>
        <v>5.0149999999999997</v>
      </c>
      <c r="J9" s="17">
        <f>I9*F9</f>
        <v>0</v>
      </c>
      <c r="K9" s="17"/>
      <c r="L9" s="17"/>
      <c r="M9" s="10">
        <f t="shared" ref="M9:M12" si="1">H9+J9+L9</f>
        <v>0</v>
      </c>
    </row>
    <row r="10" spans="1:13" s="30" customFormat="1">
      <c r="A10" s="24"/>
      <c r="B10" s="70"/>
      <c r="C10" s="14" t="s">
        <v>34</v>
      </c>
      <c r="D10" s="15" t="s">
        <v>35</v>
      </c>
      <c r="E10" s="16">
        <f>0.0021+0.00018</f>
        <v>2.2799999999999999E-3</v>
      </c>
      <c r="F10" s="17"/>
      <c r="G10" s="17"/>
      <c r="H10" s="17"/>
      <c r="I10" s="17">
        <f>$E$7*E10</f>
        <v>0.3876</v>
      </c>
      <c r="J10" s="17">
        <f t="shared" ref="J10:J11" si="2">I10*F10</f>
        <v>0</v>
      </c>
      <c r="K10" s="17"/>
      <c r="L10" s="17"/>
      <c r="M10" s="10">
        <f t="shared" si="1"/>
        <v>0</v>
      </c>
    </row>
    <row r="11" spans="1:13" s="30" customFormat="1">
      <c r="A11" s="24"/>
      <c r="B11" s="70"/>
      <c r="C11" s="14" t="s">
        <v>5</v>
      </c>
      <c r="D11" s="15" t="s">
        <v>33</v>
      </c>
      <c r="E11" s="16">
        <v>2.63E-3</v>
      </c>
      <c r="F11" s="17"/>
      <c r="G11" s="17"/>
      <c r="H11" s="17"/>
      <c r="I11" s="17">
        <f>$E$7*E11</f>
        <v>0.4471</v>
      </c>
      <c r="J11" s="17">
        <f t="shared" si="2"/>
        <v>0</v>
      </c>
      <c r="K11" s="17"/>
      <c r="L11" s="17"/>
      <c r="M11" s="10">
        <f t="shared" si="1"/>
        <v>0</v>
      </c>
    </row>
    <row r="12" spans="1:13" s="30" customFormat="1" ht="19.5">
      <c r="A12" s="24"/>
      <c r="B12" s="70"/>
      <c r="C12" s="14" t="s">
        <v>36</v>
      </c>
      <c r="D12" s="15" t="s">
        <v>54</v>
      </c>
      <c r="E12" s="16">
        <f>0.00005+0.00004</f>
        <v>9.0000000000000006E-5</v>
      </c>
      <c r="F12" s="17"/>
      <c r="G12" s="17"/>
      <c r="H12" s="17"/>
      <c r="I12" s="17"/>
      <c r="J12" s="17"/>
      <c r="K12" s="17">
        <f>$E$7*E12</f>
        <v>1.5300000000000001E-2</v>
      </c>
      <c r="L12" s="17">
        <f>F12*K12</f>
        <v>0</v>
      </c>
      <c r="M12" s="10">
        <f t="shared" si="1"/>
        <v>0</v>
      </c>
    </row>
    <row r="13" spans="1:13" s="30" customFormat="1" ht="54">
      <c r="A13" s="24">
        <f>A7+1</f>
        <v>3</v>
      </c>
      <c r="B13" s="70"/>
      <c r="C13" s="26" t="s">
        <v>80</v>
      </c>
      <c r="D13" s="24" t="s">
        <v>52</v>
      </c>
      <c r="E13" s="27">
        <v>17</v>
      </c>
      <c r="F13" s="33"/>
      <c r="G13" s="33"/>
      <c r="H13" s="33"/>
      <c r="I13" s="33"/>
      <c r="J13" s="33"/>
      <c r="K13" s="33"/>
      <c r="L13" s="33"/>
      <c r="M13" s="11">
        <f>SUM(M14:M17)</f>
        <v>0</v>
      </c>
    </row>
    <row r="14" spans="1:13" s="30" customFormat="1">
      <c r="A14" s="24"/>
      <c r="B14" s="70"/>
      <c r="C14" s="14" t="s">
        <v>40</v>
      </c>
      <c r="D14" s="15" t="s">
        <v>4</v>
      </c>
      <c r="E14" s="16">
        <f>2.06+0.12</f>
        <v>2.1800000000000002</v>
      </c>
      <c r="F14" s="17"/>
      <c r="G14" s="17">
        <f>E14*E13</f>
        <v>37.06</v>
      </c>
      <c r="H14" s="17">
        <f>G14*F14</f>
        <v>0</v>
      </c>
      <c r="I14" s="17"/>
      <c r="J14" s="17"/>
      <c r="K14" s="17"/>
      <c r="L14" s="17"/>
      <c r="M14" s="10">
        <f t="shared" ref="M14:M17" si="3">H14+J14+L14</f>
        <v>0</v>
      </c>
    </row>
    <row r="15" spans="1:13" s="30" customFormat="1">
      <c r="A15" s="24"/>
      <c r="B15" s="70"/>
      <c r="C15" s="14" t="s">
        <v>5</v>
      </c>
      <c r="D15" s="15" t="s">
        <v>33</v>
      </c>
      <c r="E15" s="16">
        <v>2.63E-3</v>
      </c>
      <c r="F15" s="17"/>
      <c r="G15" s="17"/>
      <c r="H15" s="17"/>
      <c r="I15" s="17">
        <f>$E$13*E15</f>
        <v>4.471E-2</v>
      </c>
      <c r="J15" s="17">
        <f t="shared" ref="J15:J16" si="4">I15*F15</f>
        <v>0</v>
      </c>
      <c r="K15" s="17"/>
      <c r="L15" s="17"/>
      <c r="M15" s="10">
        <f t="shared" si="3"/>
        <v>0</v>
      </c>
    </row>
    <row r="16" spans="1:13" s="30" customFormat="1">
      <c r="A16" s="24"/>
      <c r="B16" s="70"/>
      <c r="C16" s="14" t="s">
        <v>34</v>
      </c>
      <c r="D16" s="15" t="s">
        <v>35</v>
      </c>
      <c r="E16" s="16">
        <v>1.8000000000000001E-4</v>
      </c>
      <c r="F16" s="17"/>
      <c r="G16" s="17"/>
      <c r="H16" s="17"/>
      <c r="I16" s="17">
        <f>$E$13*E16</f>
        <v>3.0600000000000002E-3</v>
      </c>
      <c r="J16" s="17">
        <f t="shared" si="4"/>
        <v>0</v>
      </c>
      <c r="K16" s="17"/>
      <c r="L16" s="17"/>
      <c r="M16" s="10">
        <f t="shared" si="3"/>
        <v>0</v>
      </c>
    </row>
    <row r="17" spans="1:13" s="30" customFormat="1" ht="19.5">
      <c r="A17" s="24"/>
      <c r="B17" s="70"/>
      <c r="C17" s="14" t="s">
        <v>36</v>
      </c>
      <c r="D17" s="15" t="s">
        <v>54</v>
      </c>
      <c r="E17" s="16">
        <v>4.0000000000000003E-5</v>
      </c>
      <c r="F17" s="17"/>
      <c r="G17" s="17"/>
      <c r="H17" s="17"/>
      <c r="I17" s="17"/>
      <c r="J17" s="17"/>
      <c r="K17" s="34">
        <f>$E$13*E17</f>
        <v>6.8000000000000005E-4</v>
      </c>
      <c r="L17" s="17">
        <f>F17*K17</f>
        <v>0</v>
      </c>
      <c r="M17" s="10">
        <f t="shared" si="3"/>
        <v>0</v>
      </c>
    </row>
    <row r="18" spans="1:13" s="30" customFormat="1" ht="37.5" customHeight="1">
      <c r="A18" s="24">
        <f>A13+1</f>
        <v>4</v>
      </c>
      <c r="B18" s="79"/>
      <c r="C18" s="26" t="s">
        <v>55</v>
      </c>
      <c r="D18" s="24" t="s">
        <v>52</v>
      </c>
      <c r="E18" s="27">
        <v>187</v>
      </c>
      <c r="F18" s="31"/>
      <c r="G18" s="17"/>
      <c r="H18" s="17"/>
      <c r="I18" s="17"/>
      <c r="J18" s="17"/>
      <c r="K18" s="17"/>
      <c r="L18" s="17"/>
      <c r="M18" s="11">
        <f>M19</f>
        <v>0</v>
      </c>
    </row>
    <row r="19" spans="1:13" s="30" customFormat="1">
      <c r="A19" s="24"/>
      <c r="B19" s="80"/>
      <c r="C19" s="14" t="s">
        <v>56</v>
      </c>
      <c r="D19" s="15" t="s">
        <v>1</v>
      </c>
      <c r="E19" s="19">
        <v>1.8</v>
      </c>
      <c r="F19" s="17"/>
      <c r="G19" s="17"/>
      <c r="H19" s="17"/>
      <c r="I19" s="17">
        <f>$E$18*E19</f>
        <v>336.6</v>
      </c>
      <c r="J19" s="17">
        <f t="shared" ref="J19" si="5">I19*F19</f>
        <v>0</v>
      </c>
      <c r="K19" s="17"/>
      <c r="L19" s="17"/>
      <c r="M19" s="10">
        <f t="shared" ref="M19" si="6">H19+J19+L19</f>
        <v>0</v>
      </c>
    </row>
    <row r="20" spans="1:13" s="30" customFormat="1" ht="38.25" customHeight="1">
      <c r="A20" s="24">
        <v>5</v>
      </c>
      <c r="B20" s="70"/>
      <c r="C20" s="26" t="s">
        <v>47</v>
      </c>
      <c r="D20" s="24" t="s">
        <v>52</v>
      </c>
      <c r="E20" s="27">
        <v>62</v>
      </c>
      <c r="F20" s="17"/>
      <c r="G20" s="17"/>
      <c r="H20" s="17"/>
      <c r="I20" s="17"/>
      <c r="J20" s="17"/>
      <c r="K20" s="17"/>
      <c r="L20" s="17"/>
      <c r="M20" s="11">
        <f>SUM(M21:M28)</f>
        <v>0</v>
      </c>
    </row>
    <row r="21" spans="1:13" s="30" customFormat="1">
      <c r="A21" s="24"/>
      <c r="B21" s="70"/>
      <c r="C21" s="14" t="s">
        <v>40</v>
      </c>
      <c r="D21" s="15" t="s">
        <v>4</v>
      </c>
      <c r="E21" s="16">
        <v>0.14499999999999999</v>
      </c>
      <c r="F21" s="17"/>
      <c r="G21" s="17">
        <f>E21*E20</f>
        <v>8.99</v>
      </c>
      <c r="H21" s="17">
        <f>G21*F21</f>
        <v>0</v>
      </c>
      <c r="I21" s="17"/>
      <c r="J21" s="17"/>
      <c r="K21" s="17"/>
      <c r="L21" s="17"/>
      <c r="M21" s="18">
        <f>H21+L21+J21</f>
        <v>0</v>
      </c>
    </row>
    <row r="22" spans="1:13" s="30" customFormat="1">
      <c r="A22" s="24"/>
      <c r="B22" s="70"/>
      <c r="C22" s="14" t="s">
        <v>37</v>
      </c>
      <c r="D22" s="15" t="s">
        <v>33</v>
      </c>
      <c r="E22" s="19">
        <v>3.1800000000000002E-2</v>
      </c>
      <c r="F22" s="17"/>
      <c r="G22" s="17"/>
      <c r="H22" s="17"/>
      <c r="I22" s="17">
        <f>E20*E22</f>
        <v>1.9716</v>
      </c>
      <c r="J22" s="17">
        <f t="shared" ref="J22:J28" si="7">I22*F22</f>
        <v>0</v>
      </c>
      <c r="K22" s="17"/>
      <c r="L22" s="17"/>
      <c r="M22" s="18">
        <f t="shared" ref="M22:M28" si="8">H22+L22+J22</f>
        <v>0</v>
      </c>
    </row>
    <row r="23" spans="1:13" s="30" customFormat="1">
      <c r="A23" s="24"/>
      <c r="B23" s="70"/>
      <c r="C23" s="14" t="s">
        <v>48</v>
      </c>
      <c r="D23" s="15" t="s">
        <v>33</v>
      </c>
      <c r="E23" s="19">
        <v>2.4199999999999999E-2</v>
      </c>
      <c r="F23" s="17"/>
      <c r="G23" s="17"/>
      <c r="H23" s="17"/>
      <c r="I23" s="17">
        <f>E20*E23</f>
        <v>1.5004</v>
      </c>
      <c r="J23" s="17">
        <f t="shared" si="7"/>
        <v>0</v>
      </c>
      <c r="K23" s="17"/>
      <c r="L23" s="17"/>
      <c r="M23" s="18">
        <f t="shared" si="8"/>
        <v>0</v>
      </c>
    </row>
    <row r="24" spans="1:13" s="30" customFormat="1">
      <c r="A24" s="24"/>
      <c r="B24" s="70"/>
      <c r="C24" s="14" t="s">
        <v>49</v>
      </c>
      <c r="D24" s="15" t="s">
        <v>33</v>
      </c>
      <c r="E24" s="19">
        <v>2.4199999999999999E-2</v>
      </c>
      <c r="F24" s="17"/>
      <c r="G24" s="17"/>
      <c r="H24" s="17"/>
      <c r="I24" s="17">
        <f>E20*E24</f>
        <v>1.5004</v>
      </c>
      <c r="J24" s="17">
        <f t="shared" si="7"/>
        <v>0</v>
      </c>
      <c r="K24" s="17"/>
      <c r="L24" s="17"/>
      <c r="M24" s="18">
        <f t="shared" si="8"/>
        <v>0</v>
      </c>
    </row>
    <row r="25" spans="1:13" s="30" customFormat="1">
      <c r="A25" s="24"/>
      <c r="B25" s="70"/>
      <c r="C25" s="14" t="s">
        <v>50</v>
      </c>
      <c r="D25" s="15" t="s">
        <v>33</v>
      </c>
      <c r="E25" s="19">
        <f>0.00688-0.00115</f>
        <v>5.7299999999999999E-3</v>
      </c>
      <c r="F25" s="17"/>
      <c r="G25" s="17"/>
      <c r="H25" s="17"/>
      <c r="I25" s="17">
        <f>E20*E25</f>
        <v>0.35525999999999996</v>
      </c>
      <c r="J25" s="17">
        <f t="shared" si="7"/>
        <v>0</v>
      </c>
      <c r="K25" s="17"/>
      <c r="L25" s="17"/>
      <c r="M25" s="18">
        <f t="shared" si="8"/>
        <v>0</v>
      </c>
    </row>
    <row r="26" spans="1:13" s="30" customFormat="1">
      <c r="A26" s="24"/>
      <c r="B26" s="70"/>
      <c r="C26" s="14" t="s">
        <v>5</v>
      </c>
      <c r="D26" s="15" t="s">
        <v>33</v>
      </c>
      <c r="E26" s="16">
        <f>0.02-0.00317</f>
        <v>1.6830000000000001E-2</v>
      </c>
      <c r="F26" s="17"/>
      <c r="G26" s="17"/>
      <c r="H26" s="17"/>
      <c r="I26" s="17">
        <f>E20*E26</f>
        <v>1.0434600000000001</v>
      </c>
      <c r="J26" s="17">
        <f t="shared" si="7"/>
        <v>0</v>
      </c>
      <c r="K26" s="17"/>
      <c r="L26" s="17"/>
      <c r="M26" s="18">
        <f t="shared" si="8"/>
        <v>0</v>
      </c>
    </row>
    <row r="27" spans="1:13" s="30" customFormat="1">
      <c r="A27" s="24"/>
      <c r="B27" s="70"/>
      <c r="C27" s="14" t="s">
        <v>51</v>
      </c>
      <c r="D27" s="15" t="s">
        <v>33</v>
      </c>
      <c r="E27" s="19">
        <f>0.00344-0.00058</f>
        <v>2.8599999999999997E-3</v>
      </c>
      <c r="F27" s="17"/>
      <c r="G27" s="17"/>
      <c r="H27" s="17"/>
      <c r="I27" s="17">
        <f>E20*E27</f>
        <v>0.17731999999999998</v>
      </c>
      <c r="J27" s="17">
        <f t="shared" si="7"/>
        <v>0</v>
      </c>
      <c r="K27" s="17"/>
      <c r="L27" s="17"/>
      <c r="M27" s="18">
        <f t="shared" si="8"/>
        <v>0</v>
      </c>
    </row>
    <row r="28" spans="1:13" s="30" customFormat="1">
      <c r="A28" s="24"/>
      <c r="B28" s="70"/>
      <c r="C28" s="14" t="s">
        <v>34</v>
      </c>
      <c r="D28" s="15" t="s">
        <v>35</v>
      </c>
      <c r="E28" s="16">
        <v>1.4500000000000001E-2</v>
      </c>
      <c r="F28" s="17"/>
      <c r="G28" s="17"/>
      <c r="H28" s="17"/>
      <c r="I28" s="17">
        <f>E20*E28</f>
        <v>0.89900000000000002</v>
      </c>
      <c r="J28" s="17">
        <f t="shared" si="7"/>
        <v>0</v>
      </c>
      <c r="K28" s="17"/>
      <c r="L28" s="17"/>
      <c r="M28" s="18">
        <f t="shared" si="8"/>
        <v>0</v>
      </c>
    </row>
    <row r="29" spans="1:13" s="30" customFormat="1" ht="36">
      <c r="A29" s="24">
        <v>6</v>
      </c>
      <c r="B29" s="70"/>
      <c r="C29" s="26" t="s">
        <v>77</v>
      </c>
      <c r="D29" s="24" t="s">
        <v>81</v>
      </c>
      <c r="E29" s="27">
        <v>2700</v>
      </c>
      <c r="F29" s="37"/>
      <c r="G29" s="37"/>
      <c r="H29" s="37"/>
      <c r="I29" s="38"/>
      <c r="J29" s="38"/>
      <c r="K29" s="31"/>
      <c r="L29" s="31"/>
      <c r="M29" s="11">
        <f>SUM(M30:M37)</f>
        <v>0</v>
      </c>
    </row>
    <row r="30" spans="1:13" s="30" customFormat="1">
      <c r="A30" s="24"/>
      <c r="B30" s="70"/>
      <c r="C30" s="14" t="s">
        <v>40</v>
      </c>
      <c r="D30" s="15" t="s">
        <v>4</v>
      </c>
      <c r="E30" s="19">
        <f>42.9*0.001</f>
        <v>4.2900000000000001E-2</v>
      </c>
      <c r="F30" s="17"/>
      <c r="G30" s="17">
        <f>E30*E29</f>
        <v>115.83</v>
      </c>
      <c r="H30" s="17">
        <f>G30*F30</f>
        <v>0</v>
      </c>
      <c r="I30" s="17"/>
      <c r="J30" s="17"/>
      <c r="K30" s="17"/>
      <c r="L30" s="17"/>
      <c r="M30" s="10">
        <f t="shared" ref="M30:M37" si="9">H30+J30+L30</f>
        <v>0</v>
      </c>
    </row>
    <row r="31" spans="1:13" s="30" customFormat="1">
      <c r="A31" s="24"/>
      <c r="B31" s="70"/>
      <c r="C31" s="14" t="s">
        <v>37</v>
      </c>
      <c r="D31" s="15" t="s">
        <v>33</v>
      </c>
      <c r="E31" s="16">
        <f>2.69*0.001</f>
        <v>2.6900000000000001E-3</v>
      </c>
      <c r="F31" s="17"/>
      <c r="G31" s="17"/>
      <c r="H31" s="17"/>
      <c r="I31" s="17">
        <f>E29*E31</f>
        <v>7.2629999999999999</v>
      </c>
      <c r="J31" s="17">
        <f t="shared" ref="J31:J35" si="10">I31*F31</f>
        <v>0</v>
      </c>
      <c r="K31" s="17"/>
      <c r="L31" s="17"/>
      <c r="M31" s="10">
        <f t="shared" si="9"/>
        <v>0</v>
      </c>
    </row>
    <row r="32" spans="1:13" s="30" customFormat="1">
      <c r="A32" s="24"/>
      <c r="B32" s="70"/>
      <c r="C32" s="14" t="s">
        <v>38</v>
      </c>
      <c r="D32" s="15" t="s">
        <v>33</v>
      </c>
      <c r="E32" s="16">
        <f>0.41*0.001</f>
        <v>4.0999999999999999E-4</v>
      </c>
      <c r="F32" s="17"/>
      <c r="G32" s="17"/>
      <c r="H32" s="17"/>
      <c r="I32" s="17">
        <f>E29*E32</f>
        <v>1.107</v>
      </c>
      <c r="J32" s="17">
        <f t="shared" si="10"/>
        <v>0</v>
      </c>
      <c r="K32" s="17"/>
      <c r="L32" s="17"/>
      <c r="M32" s="10">
        <f t="shared" si="9"/>
        <v>0</v>
      </c>
    </row>
    <row r="33" spans="1:13" s="30" customFormat="1">
      <c r="A33" s="24"/>
      <c r="B33" s="70"/>
      <c r="C33" s="14" t="s">
        <v>42</v>
      </c>
      <c r="D33" s="15" t="s">
        <v>33</v>
      </c>
      <c r="E33" s="19">
        <f>7.6*0.001</f>
        <v>7.6E-3</v>
      </c>
      <c r="F33" s="17"/>
      <c r="G33" s="17"/>
      <c r="H33" s="17"/>
      <c r="I33" s="17">
        <f>E29*E33</f>
        <v>20.52</v>
      </c>
      <c r="J33" s="17">
        <f t="shared" si="10"/>
        <v>0</v>
      </c>
      <c r="K33" s="17"/>
      <c r="L33" s="17"/>
      <c r="M33" s="10">
        <f t="shared" si="9"/>
        <v>0</v>
      </c>
    </row>
    <row r="34" spans="1:13" s="30" customFormat="1">
      <c r="A34" s="24"/>
      <c r="B34" s="70"/>
      <c r="C34" s="14" t="s">
        <v>43</v>
      </c>
      <c r="D34" s="15" t="s">
        <v>33</v>
      </c>
      <c r="E34" s="19">
        <f>7.4*0.001</f>
        <v>7.4000000000000003E-3</v>
      </c>
      <c r="F34" s="17"/>
      <c r="G34" s="17"/>
      <c r="H34" s="17"/>
      <c r="I34" s="17">
        <f>E29*E34</f>
        <v>19.98</v>
      </c>
      <c r="J34" s="17">
        <f t="shared" si="10"/>
        <v>0</v>
      </c>
      <c r="K34" s="17"/>
      <c r="L34" s="17"/>
      <c r="M34" s="10">
        <f t="shared" si="9"/>
        <v>0</v>
      </c>
    </row>
    <row r="35" spans="1:13" s="30" customFormat="1">
      <c r="A35" s="24"/>
      <c r="B35" s="70"/>
      <c r="C35" s="35" t="s">
        <v>39</v>
      </c>
      <c r="D35" s="36" t="s">
        <v>33</v>
      </c>
      <c r="E35" s="16">
        <f>1.48*0.001</f>
        <v>1.48E-3</v>
      </c>
      <c r="F35" s="17"/>
      <c r="G35" s="17"/>
      <c r="H35" s="17"/>
      <c r="I35" s="17">
        <f>E29*E35</f>
        <v>3.996</v>
      </c>
      <c r="J35" s="17">
        <f t="shared" si="10"/>
        <v>0</v>
      </c>
      <c r="K35" s="17"/>
      <c r="L35" s="17"/>
      <c r="M35" s="10">
        <f t="shared" si="9"/>
        <v>0</v>
      </c>
    </row>
    <row r="36" spans="1:13" s="30" customFormat="1" ht="19.5">
      <c r="A36" s="24"/>
      <c r="B36" s="70"/>
      <c r="C36" s="46" t="s">
        <v>45</v>
      </c>
      <c r="D36" s="36" t="s">
        <v>54</v>
      </c>
      <c r="E36" s="19">
        <f>(149-12.4*2)*0.001</f>
        <v>0.1242</v>
      </c>
      <c r="F36" s="17"/>
      <c r="G36" s="17"/>
      <c r="H36" s="17"/>
      <c r="I36" s="17"/>
      <c r="J36" s="17"/>
      <c r="K36" s="17">
        <f>E29*E36</f>
        <v>335.34000000000003</v>
      </c>
      <c r="L36" s="17">
        <f>K36*F36</f>
        <v>0</v>
      </c>
      <c r="M36" s="10">
        <f t="shared" si="9"/>
        <v>0</v>
      </c>
    </row>
    <row r="37" spans="1:13" s="30" customFormat="1" ht="19.5">
      <c r="A37" s="24"/>
      <c r="B37" s="70"/>
      <c r="C37" s="14" t="s">
        <v>6</v>
      </c>
      <c r="D37" s="36" t="s">
        <v>54</v>
      </c>
      <c r="E37" s="19">
        <v>1.0999999999999999E-2</v>
      </c>
      <c r="F37" s="17"/>
      <c r="G37" s="17"/>
      <c r="H37" s="17"/>
      <c r="I37" s="17"/>
      <c r="J37" s="17"/>
      <c r="K37" s="17">
        <f>E29*E37</f>
        <v>29.7</v>
      </c>
      <c r="L37" s="17">
        <f t="shared" ref="L37" si="11">K37*F37</f>
        <v>0</v>
      </c>
      <c r="M37" s="10">
        <f t="shared" si="9"/>
        <v>0</v>
      </c>
    </row>
    <row r="38" spans="1:13" s="30" customFormat="1" ht="32.25" customHeight="1">
      <c r="A38" s="24">
        <v>7</v>
      </c>
      <c r="B38" s="73"/>
      <c r="C38" s="26" t="s">
        <v>82</v>
      </c>
      <c r="D38" s="24" t="s">
        <v>81</v>
      </c>
      <c r="E38" s="27">
        <v>2325</v>
      </c>
      <c r="F38" s="37"/>
      <c r="G38" s="37"/>
      <c r="H38" s="37"/>
      <c r="I38" s="38"/>
      <c r="J38" s="38"/>
      <c r="K38" s="31"/>
      <c r="L38" s="31"/>
      <c r="M38" s="11">
        <f>SUM(M39:M50)</f>
        <v>0</v>
      </c>
    </row>
    <row r="39" spans="1:13" s="30" customFormat="1">
      <c r="A39" s="24"/>
      <c r="B39" s="74"/>
      <c r="C39" s="14" t="s">
        <v>40</v>
      </c>
      <c r="D39" s="15" t="s">
        <v>4</v>
      </c>
      <c r="E39" s="16">
        <f>0.182</f>
        <v>0.182</v>
      </c>
      <c r="F39" s="17"/>
      <c r="G39" s="17">
        <f>E38*E39</f>
        <v>423.15</v>
      </c>
      <c r="H39" s="17">
        <f>F39*G39</f>
        <v>0</v>
      </c>
      <c r="I39" s="17"/>
      <c r="J39" s="17"/>
      <c r="K39" s="17"/>
      <c r="L39" s="17"/>
      <c r="M39" s="10">
        <f t="shared" ref="M39:M50" si="12">H39+J39+L39</f>
        <v>0</v>
      </c>
    </row>
    <row r="40" spans="1:13" s="30" customFormat="1">
      <c r="A40" s="24"/>
      <c r="B40" s="74"/>
      <c r="C40" s="14" t="s">
        <v>83</v>
      </c>
      <c r="D40" s="15" t="s">
        <v>33</v>
      </c>
      <c r="E40" s="19">
        <v>6.6E-3</v>
      </c>
      <c r="F40" s="17"/>
      <c r="G40" s="17"/>
      <c r="H40" s="17"/>
      <c r="I40" s="17">
        <f>E38*E40</f>
        <v>15.345000000000001</v>
      </c>
      <c r="J40" s="17">
        <f>F40*I40</f>
        <v>0</v>
      </c>
      <c r="K40" s="17"/>
      <c r="L40" s="17"/>
      <c r="M40" s="10">
        <f t="shared" si="12"/>
        <v>0</v>
      </c>
    </row>
    <row r="41" spans="1:13" s="30" customFormat="1">
      <c r="A41" s="24"/>
      <c r="B41" s="74"/>
      <c r="C41" s="14" t="s">
        <v>84</v>
      </c>
      <c r="D41" s="15" t="s">
        <v>33</v>
      </c>
      <c r="E41" s="19">
        <v>6.6E-3</v>
      </c>
      <c r="F41" s="17"/>
      <c r="G41" s="17"/>
      <c r="H41" s="17"/>
      <c r="I41" s="17">
        <f>E38*E41</f>
        <v>15.345000000000001</v>
      </c>
      <c r="J41" s="17">
        <f t="shared" ref="J41:J46" si="13">F41*I41</f>
        <v>0</v>
      </c>
      <c r="K41" s="17"/>
      <c r="L41" s="17"/>
      <c r="M41" s="10">
        <f t="shared" si="12"/>
        <v>0</v>
      </c>
    </row>
    <row r="42" spans="1:13" s="30" customFormat="1">
      <c r="A42" s="24"/>
      <c r="B42" s="74"/>
      <c r="C42" s="14" t="s">
        <v>85</v>
      </c>
      <c r="D42" s="15" t="s">
        <v>33</v>
      </c>
      <c r="E42" s="19">
        <v>6.6E-3</v>
      </c>
      <c r="F42" s="17"/>
      <c r="G42" s="17"/>
      <c r="H42" s="17"/>
      <c r="I42" s="17">
        <f>E38*E42</f>
        <v>15.345000000000001</v>
      </c>
      <c r="J42" s="17">
        <f t="shared" si="13"/>
        <v>0</v>
      </c>
      <c r="K42" s="17"/>
      <c r="L42" s="17"/>
      <c r="M42" s="10">
        <f t="shared" si="12"/>
        <v>0</v>
      </c>
    </row>
    <row r="43" spans="1:13" s="30" customFormat="1">
      <c r="A43" s="24"/>
      <c r="B43" s="74"/>
      <c r="C43" s="14" t="s">
        <v>86</v>
      </c>
      <c r="D43" s="15" t="s">
        <v>33</v>
      </c>
      <c r="E43" s="19">
        <v>6.6E-3</v>
      </c>
      <c r="F43" s="17"/>
      <c r="G43" s="17"/>
      <c r="H43" s="17"/>
      <c r="I43" s="17">
        <f>E38*E43</f>
        <v>15.345000000000001</v>
      </c>
      <c r="J43" s="17">
        <f t="shared" si="13"/>
        <v>0</v>
      </c>
      <c r="K43" s="17"/>
      <c r="L43" s="17"/>
      <c r="M43" s="10">
        <f t="shared" si="12"/>
        <v>0</v>
      </c>
    </row>
    <row r="44" spans="1:13" s="30" customFormat="1">
      <c r="A44" s="24"/>
      <c r="B44" s="74"/>
      <c r="C44" s="14" t="s">
        <v>87</v>
      </c>
      <c r="D44" s="15" t="s">
        <v>33</v>
      </c>
      <c r="E44" s="19">
        <v>1.8599999999999998E-2</v>
      </c>
      <c r="F44" s="17"/>
      <c r="G44" s="17"/>
      <c r="H44" s="17"/>
      <c r="I44" s="17">
        <f>E38*E44</f>
        <v>43.244999999999997</v>
      </c>
      <c r="J44" s="17">
        <f t="shared" si="13"/>
        <v>0</v>
      </c>
      <c r="K44" s="17"/>
      <c r="L44" s="17"/>
      <c r="M44" s="10">
        <f t="shared" si="12"/>
        <v>0</v>
      </c>
    </row>
    <row r="45" spans="1:13" s="30" customFormat="1">
      <c r="A45" s="24"/>
      <c r="B45" s="74"/>
      <c r="C45" s="14" t="s">
        <v>49</v>
      </c>
      <c r="D45" s="15" t="s">
        <v>33</v>
      </c>
      <c r="E45" s="19">
        <v>6.7000000000000002E-3</v>
      </c>
      <c r="F45" s="17"/>
      <c r="G45" s="17"/>
      <c r="H45" s="17"/>
      <c r="I45" s="17">
        <f>E38*E45</f>
        <v>15.577500000000001</v>
      </c>
      <c r="J45" s="17">
        <f t="shared" si="13"/>
        <v>0</v>
      </c>
      <c r="K45" s="17"/>
      <c r="L45" s="17"/>
      <c r="M45" s="10">
        <f t="shared" si="12"/>
        <v>0</v>
      </c>
    </row>
    <row r="46" spans="1:13" s="30" customFormat="1">
      <c r="A46" s="24"/>
      <c r="B46" s="74"/>
      <c r="C46" s="14" t="s">
        <v>34</v>
      </c>
      <c r="D46" s="15" t="s">
        <v>35</v>
      </c>
      <c r="E46" s="19">
        <v>2.29E-2</v>
      </c>
      <c r="F46" s="17"/>
      <c r="G46" s="17"/>
      <c r="H46" s="17"/>
      <c r="I46" s="17">
        <f>E38*E46</f>
        <v>53.2425</v>
      </c>
      <c r="J46" s="17">
        <f t="shared" si="13"/>
        <v>0</v>
      </c>
      <c r="K46" s="17"/>
      <c r="L46" s="17"/>
      <c r="M46" s="10">
        <f t="shared" si="12"/>
        <v>0</v>
      </c>
    </row>
    <row r="47" spans="1:13" s="30" customFormat="1" ht="19.5">
      <c r="A47" s="24"/>
      <c r="B47" s="74"/>
      <c r="C47" s="14" t="s">
        <v>62</v>
      </c>
      <c r="D47" s="36" t="s">
        <v>54</v>
      </c>
      <c r="E47" s="19">
        <v>0.184</v>
      </c>
      <c r="F47" s="17"/>
      <c r="G47" s="17"/>
      <c r="H47" s="17"/>
      <c r="I47" s="17"/>
      <c r="J47" s="17"/>
      <c r="K47" s="17">
        <f>E38*E47</f>
        <v>427.8</v>
      </c>
      <c r="L47" s="17">
        <f>F47*K47</f>
        <v>0</v>
      </c>
      <c r="M47" s="10">
        <f t="shared" si="12"/>
        <v>0</v>
      </c>
    </row>
    <row r="48" spans="1:13" s="30" customFormat="1">
      <c r="A48" s="24"/>
      <c r="B48" s="74"/>
      <c r="C48" s="14" t="s">
        <v>88</v>
      </c>
      <c r="D48" s="36" t="s">
        <v>1</v>
      </c>
      <c r="E48" s="16">
        <v>1.1E-4</v>
      </c>
      <c r="F48" s="17"/>
      <c r="G48" s="17"/>
      <c r="H48" s="17"/>
      <c r="I48" s="17"/>
      <c r="J48" s="17"/>
      <c r="K48" s="17">
        <f>E38*E48</f>
        <v>0.25575000000000003</v>
      </c>
      <c r="L48" s="17">
        <f t="shared" ref="L48:L49" si="14">F48*K48</f>
        <v>0</v>
      </c>
      <c r="M48" s="10">
        <f t="shared" si="12"/>
        <v>0</v>
      </c>
    </row>
    <row r="49" spans="1:13" s="30" customFormat="1">
      <c r="A49" s="24"/>
      <c r="B49" s="74"/>
      <c r="C49" s="14" t="s">
        <v>89</v>
      </c>
      <c r="D49" s="36" t="s">
        <v>1</v>
      </c>
      <c r="E49" s="19">
        <v>5.0000000000000001E-4</v>
      </c>
      <c r="F49" s="17"/>
      <c r="G49" s="17"/>
      <c r="H49" s="17"/>
      <c r="I49" s="17"/>
      <c r="J49" s="17"/>
      <c r="K49" s="17">
        <f>E38*E49</f>
        <v>1.1625000000000001</v>
      </c>
      <c r="L49" s="17">
        <f t="shared" si="14"/>
        <v>0</v>
      </c>
      <c r="M49" s="10">
        <f t="shared" si="12"/>
        <v>0</v>
      </c>
    </row>
    <row r="50" spans="1:13" s="30" customFormat="1">
      <c r="A50" s="24"/>
      <c r="B50" s="74"/>
      <c r="C50" s="14" t="s">
        <v>44</v>
      </c>
      <c r="D50" s="15" t="s">
        <v>35</v>
      </c>
      <c r="E50" s="16">
        <v>1.8499999999999999E-2</v>
      </c>
      <c r="F50" s="17"/>
      <c r="G50" s="17"/>
      <c r="H50" s="17"/>
      <c r="I50" s="17"/>
      <c r="J50" s="17"/>
      <c r="K50" s="17">
        <f>E38*E50</f>
        <v>43.012499999999996</v>
      </c>
      <c r="L50" s="17">
        <f t="shared" ref="L50" si="15">F50*K50</f>
        <v>0</v>
      </c>
      <c r="M50" s="10">
        <f t="shared" si="12"/>
        <v>0</v>
      </c>
    </row>
    <row r="51" spans="1:13" s="30" customFormat="1" ht="40.5" customHeight="1">
      <c r="A51" s="24">
        <v>8</v>
      </c>
      <c r="B51" s="70"/>
      <c r="C51" s="26" t="s">
        <v>127</v>
      </c>
      <c r="D51" s="24" t="s">
        <v>81</v>
      </c>
      <c r="E51" s="27">
        <v>2325</v>
      </c>
      <c r="F51" s="33"/>
      <c r="G51" s="33"/>
      <c r="H51" s="33"/>
      <c r="I51" s="33"/>
      <c r="J51" s="33"/>
      <c r="K51" s="33"/>
      <c r="L51" s="33"/>
      <c r="M51" s="11">
        <f>SUM(M52:M53)</f>
        <v>0</v>
      </c>
    </row>
    <row r="52" spans="1:13" s="30" customFormat="1">
      <c r="A52" s="24"/>
      <c r="B52" s="71"/>
      <c r="C52" s="14" t="s">
        <v>40</v>
      </c>
      <c r="D52" s="15" t="s">
        <v>4</v>
      </c>
      <c r="E52" s="16">
        <f>0.0117</f>
        <v>1.17E-2</v>
      </c>
      <c r="F52" s="17"/>
      <c r="G52" s="17">
        <f>E51*E52</f>
        <v>27.202500000000001</v>
      </c>
      <c r="H52" s="17">
        <f>F52*G52</f>
        <v>0</v>
      </c>
      <c r="I52" s="17"/>
      <c r="J52" s="17"/>
      <c r="K52" s="17"/>
      <c r="L52" s="17"/>
      <c r="M52" s="10">
        <f t="shared" ref="M52" si="16">H52+J52+L52</f>
        <v>0</v>
      </c>
    </row>
    <row r="53" spans="1:13">
      <c r="A53" s="24"/>
      <c r="B53" s="71"/>
      <c r="C53" s="14" t="s">
        <v>95</v>
      </c>
      <c r="D53" s="36" t="s">
        <v>1</v>
      </c>
      <c r="E53" s="16">
        <f>38.006/20327.5</f>
        <v>1.869683925716394E-3</v>
      </c>
      <c r="F53" s="17"/>
      <c r="G53" s="17"/>
      <c r="H53" s="17"/>
      <c r="I53" s="17"/>
      <c r="J53" s="17"/>
      <c r="K53" s="34">
        <f>E51*E53</f>
        <v>4.3470151272906161</v>
      </c>
      <c r="L53" s="17">
        <f>F53*K53</f>
        <v>0</v>
      </c>
      <c r="M53" s="10">
        <f t="shared" ref="M53" si="17">H53+J53+L53</f>
        <v>0</v>
      </c>
    </row>
    <row r="54" spans="1:13" ht="34.5" customHeight="1">
      <c r="A54" s="24">
        <v>9</v>
      </c>
      <c r="B54" s="73"/>
      <c r="C54" s="26" t="s">
        <v>126</v>
      </c>
      <c r="D54" s="24" t="s">
        <v>1</v>
      </c>
      <c r="E54" s="27">
        <v>0.65</v>
      </c>
      <c r="F54" s="33"/>
      <c r="G54" s="33"/>
      <c r="H54" s="33"/>
      <c r="I54" s="33"/>
      <c r="J54" s="33"/>
      <c r="K54" s="33"/>
      <c r="L54" s="33"/>
      <c r="M54" s="11">
        <f>SUM(M55:M59)</f>
        <v>0</v>
      </c>
    </row>
    <row r="55" spans="1:13" ht="18" customHeight="1">
      <c r="A55" s="24"/>
      <c r="B55" s="74"/>
      <c r="C55" s="14" t="s">
        <v>40</v>
      </c>
      <c r="D55" s="15" t="s">
        <v>4</v>
      </c>
      <c r="E55" s="17">
        <v>13.2</v>
      </c>
      <c r="F55" s="17"/>
      <c r="G55" s="17">
        <f>E54*E55</f>
        <v>8.58</v>
      </c>
      <c r="H55" s="17">
        <f>F55*G55</f>
        <v>0</v>
      </c>
      <c r="I55" s="17"/>
      <c r="J55" s="17"/>
      <c r="K55" s="17"/>
      <c r="L55" s="17"/>
      <c r="M55" s="10">
        <f t="shared" ref="M55:M59" si="18">H55+J55+L55</f>
        <v>0</v>
      </c>
    </row>
    <row r="56" spans="1:13" ht="18" customHeight="1">
      <c r="A56" s="24"/>
      <c r="B56" s="74"/>
      <c r="C56" s="14" t="s">
        <v>111</v>
      </c>
      <c r="D56" s="36" t="s">
        <v>33</v>
      </c>
      <c r="E56" s="17">
        <v>6.18</v>
      </c>
      <c r="F56" s="17"/>
      <c r="G56" s="17"/>
      <c r="H56" s="17"/>
      <c r="I56" s="17">
        <f>E54*E56</f>
        <v>4.0170000000000003</v>
      </c>
      <c r="J56" s="17">
        <f>F56*I56</f>
        <v>0</v>
      </c>
      <c r="K56" s="34"/>
      <c r="L56" s="17"/>
      <c r="M56" s="10">
        <f t="shared" si="18"/>
        <v>0</v>
      </c>
    </row>
    <row r="57" spans="1:13" ht="20.25" customHeight="1">
      <c r="A57" s="24"/>
      <c r="B57" s="74"/>
      <c r="C57" s="14" t="s">
        <v>34</v>
      </c>
      <c r="D57" s="15" t="s">
        <v>35</v>
      </c>
      <c r="E57" s="17">
        <v>1.33</v>
      </c>
      <c r="F57" s="17"/>
      <c r="G57" s="17"/>
      <c r="H57" s="17"/>
      <c r="I57" s="17">
        <f>E54*E57</f>
        <v>0.86450000000000005</v>
      </c>
      <c r="J57" s="17">
        <f>F57*I57</f>
        <v>0</v>
      </c>
      <c r="K57" s="34"/>
      <c r="L57" s="17"/>
      <c r="M57" s="10">
        <f t="shared" si="18"/>
        <v>0</v>
      </c>
    </row>
    <row r="58" spans="1:13" ht="20.25" customHeight="1">
      <c r="A58" s="24"/>
      <c r="B58" s="74"/>
      <c r="C58" s="14" t="s">
        <v>112</v>
      </c>
      <c r="D58" s="36" t="s">
        <v>1</v>
      </c>
      <c r="E58" s="17">
        <v>1</v>
      </c>
      <c r="F58" s="17"/>
      <c r="G58" s="17"/>
      <c r="H58" s="17"/>
      <c r="I58" s="17"/>
      <c r="J58" s="17"/>
      <c r="K58" s="17">
        <f>E54*E58</f>
        <v>0.65</v>
      </c>
      <c r="L58" s="17">
        <f>F58*K58</f>
        <v>0</v>
      </c>
      <c r="M58" s="10">
        <f t="shared" si="18"/>
        <v>0</v>
      </c>
    </row>
    <row r="59" spans="1:13" ht="20.25" customHeight="1">
      <c r="A59" s="24"/>
      <c r="B59" s="74"/>
      <c r="C59" s="14" t="s">
        <v>44</v>
      </c>
      <c r="D59" s="15" t="s">
        <v>35</v>
      </c>
      <c r="E59" s="17">
        <v>5.76</v>
      </c>
      <c r="F59" s="17"/>
      <c r="G59" s="17"/>
      <c r="H59" s="17"/>
      <c r="I59" s="17"/>
      <c r="J59" s="17"/>
      <c r="K59" s="17">
        <f>E54*E59</f>
        <v>3.7439999999999998</v>
      </c>
      <c r="L59" s="17">
        <f>F59*K59</f>
        <v>0</v>
      </c>
      <c r="M59" s="10">
        <f t="shared" si="18"/>
        <v>0</v>
      </c>
    </row>
    <row r="60" spans="1:13" ht="36.75" customHeight="1">
      <c r="A60" s="24">
        <v>10</v>
      </c>
      <c r="B60" s="73"/>
      <c r="C60" s="26" t="s">
        <v>93</v>
      </c>
      <c r="D60" s="24" t="s">
        <v>2</v>
      </c>
      <c r="E60" s="27">
        <v>640</v>
      </c>
      <c r="F60" s="17"/>
      <c r="G60" s="17"/>
      <c r="H60" s="17"/>
      <c r="I60" s="17"/>
      <c r="J60" s="17"/>
      <c r="K60" s="17"/>
      <c r="L60" s="17"/>
      <c r="M60" s="11">
        <f>SUM(M61:M70)</f>
        <v>0</v>
      </c>
    </row>
    <row r="61" spans="1:13">
      <c r="A61" s="24"/>
      <c r="B61" s="74"/>
      <c r="C61" s="14" t="s">
        <v>40</v>
      </c>
      <c r="D61" s="15" t="s">
        <v>4</v>
      </c>
      <c r="E61" s="16">
        <v>7.6999999999999999E-2</v>
      </c>
      <c r="F61" s="17"/>
      <c r="G61" s="17">
        <f>E60*E61</f>
        <v>49.28</v>
      </c>
      <c r="H61" s="17">
        <f>F61*G61</f>
        <v>0</v>
      </c>
      <c r="I61" s="17"/>
      <c r="J61" s="17"/>
      <c r="K61" s="17"/>
      <c r="L61" s="17"/>
      <c r="M61" s="10">
        <f t="shared" ref="M61:M70" si="19">H61+J61+L61</f>
        <v>0</v>
      </c>
    </row>
    <row r="62" spans="1:13">
      <c r="A62" s="24"/>
      <c r="B62" s="74"/>
      <c r="C62" s="14" t="s">
        <v>90</v>
      </c>
      <c r="D62" s="15" t="s">
        <v>33</v>
      </c>
      <c r="E62" s="19">
        <v>0.19400000000000001</v>
      </c>
      <c r="F62" s="17"/>
      <c r="G62" s="17"/>
      <c r="H62" s="17"/>
      <c r="I62" s="17">
        <f>E60*E62</f>
        <v>124.16</v>
      </c>
      <c r="J62" s="17">
        <f>F62*I62</f>
        <v>0</v>
      </c>
      <c r="K62" s="17"/>
      <c r="L62" s="17"/>
      <c r="M62" s="10">
        <f t="shared" si="19"/>
        <v>0</v>
      </c>
    </row>
    <row r="63" spans="1:13">
      <c r="A63" s="24"/>
      <c r="B63" s="74"/>
      <c r="C63" s="14" t="s">
        <v>49</v>
      </c>
      <c r="D63" s="15" t="s">
        <v>33</v>
      </c>
      <c r="E63" s="19">
        <v>2.4199999999999999E-2</v>
      </c>
      <c r="F63" s="17"/>
      <c r="G63" s="17"/>
      <c r="H63" s="17"/>
      <c r="I63" s="17">
        <f>E60*E63</f>
        <v>15.488</v>
      </c>
      <c r="J63" s="17">
        <f t="shared" ref="J63:J66" si="20">F63*I63</f>
        <v>0</v>
      </c>
      <c r="K63" s="17"/>
      <c r="L63" s="17"/>
      <c r="M63" s="10">
        <f t="shared" si="19"/>
        <v>0</v>
      </c>
    </row>
    <row r="64" spans="1:13">
      <c r="A64" s="24"/>
      <c r="B64" s="74"/>
      <c r="C64" s="14" t="s">
        <v>91</v>
      </c>
      <c r="D64" s="15" t="s">
        <v>33</v>
      </c>
      <c r="E64" s="19">
        <v>1.67E-2</v>
      </c>
      <c r="F64" s="17"/>
      <c r="G64" s="17"/>
      <c r="H64" s="17"/>
      <c r="I64" s="17">
        <f>E60*E64</f>
        <v>10.687999999999999</v>
      </c>
      <c r="J64" s="17">
        <f t="shared" si="20"/>
        <v>0</v>
      </c>
      <c r="K64" s="17"/>
      <c r="L64" s="17"/>
      <c r="M64" s="10">
        <f t="shared" si="19"/>
        <v>0</v>
      </c>
    </row>
    <row r="65" spans="1:13">
      <c r="A65" s="24"/>
      <c r="B65" s="74"/>
      <c r="C65" s="35" t="s">
        <v>39</v>
      </c>
      <c r="D65" s="36" t="s">
        <v>33</v>
      </c>
      <c r="E65" s="19">
        <v>8.8000000000000005E-3</v>
      </c>
      <c r="F65" s="17"/>
      <c r="G65" s="17"/>
      <c r="H65" s="17"/>
      <c r="I65" s="17">
        <f>E60*E65</f>
        <v>5.6320000000000006</v>
      </c>
      <c r="J65" s="17">
        <f t="shared" si="20"/>
        <v>0</v>
      </c>
      <c r="K65" s="17"/>
      <c r="L65" s="17"/>
      <c r="M65" s="10">
        <f t="shared" si="19"/>
        <v>0</v>
      </c>
    </row>
    <row r="66" spans="1:13">
      <c r="A66" s="24"/>
      <c r="B66" s="74"/>
      <c r="C66" s="14" t="s">
        <v>34</v>
      </c>
      <c r="D66" s="15" t="s">
        <v>35</v>
      </c>
      <c r="E66" s="19">
        <v>6.3700000000000007E-2</v>
      </c>
      <c r="F66" s="17"/>
      <c r="G66" s="17"/>
      <c r="H66" s="17"/>
      <c r="I66" s="17">
        <f>E60*E66</f>
        <v>40.768000000000001</v>
      </c>
      <c r="J66" s="17">
        <f t="shared" si="20"/>
        <v>0</v>
      </c>
      <c r="K66" s="17"/>
      <c r="L66" s="17"/>
      <c r="M66" s="10">
        <f t="shared" si="19"/>
        <v>0</v>
      </c>
    </row>
    <row r="67" spans="1:13" ht="19.5">
      <c r="A67" s="24"/>
      <c r="B67" s="74"/>
      <c r="C67" s="14" t="s">
        <v>6</v>
      </c>
      <c r="D67" s="36" t="s">
        <v>54</v>
      </c>
      <c r="E67" s="19">
        <v>6.2E-2</v>
      </c>
      <c r="F67" s="17"/>
      <c r="G67" s="17"/>
      <c r="H67" s="17"/>
      <c r="I67" s="17"/>
      <c r="J67" s="17"/>
      <c r="K67" s="17">
        <f>E60*E67</f>
        <v>39.68</v>
      </c>
      <c r="L67" s="17">
        <f>F67*K67</f>
        <v>0</v>
      </c>
      <c r="M67" s="10">
        <f t="shared" si="19"/>
        <v>0</v>
      </c>
    </row>
    <row r="68" spans="1:13" ht="19.5">
      <c r="A68" s="24"/>
      <c r="B68" s="74"/>
      <c r="C68" s="14" t="s">
        <v>92</v>
      </c>
      <c r="D68" s="36" t="s">
        <v>54</v>
      </c>
      <c r="E68" s="19">
        <v>0.01</v>
      </c>
      <c r="F68" s="17"/>
      <c r="G68" s="17"/>
      <c r="H68" s="17"/>
      <c r="I68" s="17"/>
      <c r="J68" s="17"/>
      <c r="K68" s="17">
        <f>E60*E68</f>
        <v>6.4</v>
      </c>
      <c r="L68" s="17">
        <f>F68*K68</f>
        <v>0</v>
      </c>
      <c r="M68" s="10">
        <f t="shared" si="19"/>
        <v>0</v>
      </c>
    </row>
    <row r="69" spans="1:13">
      <c r="A69" s="24"/>
      <c r="B69" s="74"/>
      <c r="C69" s="35" t="s">
        <v>41</v>
      </c>
      <c r="D69" s="36" t="s">
        <v>1</v>
      </c>
      <c r="E69" s="16">
        <v>6.9999999999999999E-4</v>
      </c>
      <c r="F69" s="17"/>
      <c r="G69" s="17"/>
      <c r="H69" s="17"/>
      <c r="I69" s="17"/>
      <c r="J69" s="17"/>
      <c r="K69" s="17">
        <f>E60*E69</f>
        <v>0.44800000000000001</v>
      </c>
      <c r="L69" s="17">
        <f>F69*K69</f>
        <v>0</v>
      </c>
      <c r="M69" s="10">
        <f t="shared" si="19"/>
        <v>0</v>
      </c>
    </row>
    <row r="70" spans="1:13">
      <c r="A70" s="24"/>
      <c r="B70" s="75"/>
      <c r="C70" s="14" t="s">
        <v>44</v>
      </c>
      <c r="D70" s="15" t="s">
        <v>35</v>
      </c>
      <c r="E70" s="19">
        <v>1.78E-2</v>
      </c>
      <c r="F70" s="17"/>
      <c r="G70" s="17"/>
      <c r="H70" s="17"/>
      <c r="I70" s="17"/>
      <c r="J70" s="17"/>
      <c r="K70" s="17">
        <f>E60*E70</f>
        <v>11.391999999999999</v>
      </c>
      <c r="L70" s="17">
        <f t="shared" ref="L70" si="21">F70*K70</f>
        <v>0</v>
      </c>
      <c r="M70" s="10">
        <f t="shared" si="19"/>
        <v>0</v>
      </c>
    </row>
    <row r="71" spans="1:13" ht="36">
      <c r="A71" s="24">
        <v>11</v>
      </c>
      <c r="B71" s="70"/>
      <c r="C71" s="26" t="s">
        <v>77</v>
      </c>
      <c r="D71" s="24" t="s">
        <v>81</v>
      </c>
      <c r="E71" s="27">
        <v>257</v>
      </c>
      <c r="F71" s="37"/>
      <c r="G71" s="37"/>
      <c r="H71" s="37"/>
      <c r="I71" s="38"/>
      <c r="J71" s="38"/>
      <c r="K71" s="31"/>
      <c r="L71" s="31"/>
      <c r="M71" s="11">
        <f>SUM(M72:M79)</f>
        <v>0</v>
      </c>
    </row>
    <row r="72" spans="1:13">
      <c r="A72" s="24"/>
      <c r="B72" s="70"/>
      <c r="C72" s="14" t="s">
        <v>40</v>
      </c>
      <c r="D72" s="15" t="s">
        <v>4</v>
      </c>
      <c r="E72" s="19">
        <f>42.9*0.001</f>
        <v>4.2900000000000001E-2</v>
      </c>
      <c r="F72" s="17"/>
      <c r="G72" s="17">
        <f>E72*E71</f>
        <v>11.0253</v>
      </c>
      <c r="H72" s="17">
        <f>G72*F72</f>
        <v>0</v>
      </c>
      <c r="I72" s="17"/>
      <c r="J72" s="17"/>
      <c r="K72" s="17"/>
      <c r="L72" s="17"/>
      <c r="M72" s="10">
        <f t="shared" ref="M72:M79" si="22">H72+J72+L72</f>
        <v>0</v>
      </c>
    </row>
    <row r="73" spans="1:13">
      <c r="A73" s="24"/>
      <c r="B73" s="70"/>
      <c r="C73" s="14" t="s">
        <v>37</v>
      </c>
      <c r="D73" s="15" t="s">
        <v>33</v>
      </c>
      <c r="E73" s="16">
        <f>2.69*0.001</f>
        <v>2.6900000000000001E-3</v>
      </c>
      <c r="F73" s="17"/>
      <c r="G73" s="17"/>
      <c r="H73" s="17"/>
      <c r="I73" s="17">
        <f>E71*E73</f>
        <v>0.69133</v>
      </c>
      <c r="J73" s="17">
        <f t="shared" ref="J73:J77" si="23">I73*F73</f>
        <v>0</v>
      </c>
      <c r="K73" s="17"/>
      <c r="L73" s="17"/>
      <c r="M73" s="10">
        <f t="shared" si="22"/>
        <v>0</v>
      </c>
    </row>
    <row r="74" spans="1:13">
      <c r="A74" s="24"/>
      <c r="B74" s="70"/>
      <c r="C74" s="14" t="s">
        <v>38</v>
      </c>
      <c r="D74" s="15" t="s">
        <v>33</v>
      </c>
      <c r="E74" s="16">
        <f>0.41*0.001</f>
        <v>4.0999999999999999E-4</v>
      </c>
      <c r="F74" s="17"/>
      <c r="G74" s="17"/>
      <c r="H74" s="17"/>
      <c r="I74" s="17">
        <f>E71*E74</f>
        <v>0.10536999999999999</v>
      </c>
      <c r="J74" s="17">
        <f t="shared" si="23"/>
        <v>0</v>
      </c>
      <c r="K74" s="17"/>
      <c r="L74" s="17"/>
      <c r="M74" s="10">
        <f t="shared" si="22"/>
        <v>0</v>
      </c>
    </row>
    <row r="75" spans="1:13">
      <c r="A75" s="24"/>
      <c r="B75" s="70"/>
      <c r="C75" s="14" t="s">
        <v>42</v>
      </c>
      <c r="D75" s="15" t="s">
        <v>33</v>
      </c>
      <c r="E75" s="19">
        <f>7.6*0.001</f>
        <v>7.6E-3</v>
      </c>
      <c r="F75" s="17"/>
      <c r="G75" s="17"/>
      <c r="H75" s="17"/>
      <c r="I75" s="17">
        <f>E71*E75</f>
        <v>1.9532</v>
      </c>
      <c r="J75" s="17">
        <f t="shared" si="23"/>
        <v>0</v>
      </c>
      <c r="K75" s="17"/>
      <c r="L75" s="17"/>
      <c r="M75" s="10">
        <f t="shared" si="22"/>
        <v>0</v>
      </c>
    </row>
    <row r="76" spans="1:13">
      <c r="A76" s="24"/>
      <c r="B76" s="70"/>
      <c r="C76" s="14" t="s">
        <v>43</v>
      </c>
      <c r="D76" s="15" t="s">
        <v>33</v>
      </c>
      <c r="E76" s="19">
        <f>7.4*0.001</f>
        <v>7.4000000000000003E-3</v>
      </c>
      <c r="F76" s="17"/>
      <c r="G76" s="17"/>
      <c r="H76" s="17"/>
      <c r="I76" s="17">
        <f>E71*E76</f>
        <v>1.9018000000000002</v>
      </c>
      <c r="J76" s="17">
        <f t="shared" si="23"/>
        <v>0</v>
      </c>
      <c r="K76" s="17"/>
      <c r="L76" s="17"/>
      <c r="M76" s="10">
        <f t="shared" si="22"/>
        <v>0</v>
      </c>
    </row>
    <row r="77" spans="1:13">
      <c r="A77" s="24"/>
      <c r="B77" s="70"/>
      <c r="C77" s="35" t="s">
        <v>39</v>
      </c>
      <c r="D77" s="36" t="s">
        <v>33</v>
      </c>
      <c r="E77" s="16">
        <f>1.48*0.001</f>
        <v>1.48E-3</v>
      </c>
      <c r="F77" s="17"/>
      <c r="G77" s="17"/>
      <c r="H77" s="17"/>
      <c r="I77" s="17">
        <f>E71*E77</f>
        <v>0.38035999999999998</v>
      </c>
      <c r="J77" s="17">
        <f t="shared" si="23"/>
        <v>0</v>
      </c>
      <c r="K77" s="17"/>
      <c r="L77" s="17"/>
      <c r="M77" s="10">
        <f t="shared" si="22"/>
        <v>0</v>
      </c>
    </row>
    <row r="78" spans="1:13" ht="19.5">
      <c r="A78" s="24"/>
      <c r="B78" s="70"/>
      <c r="C78" s="46" t="s">
        <v>45</v>
      </c>
      <c r="D78" s="36" t="s">
        <v>54</v>
      </c>
      <c r="E78" s="19">
        <f>(149-12.4*2)*0.001</f>
        <v>0.1242</v>
      </c>
      <c r="F78" s="17"/>
      <c r="G78" s="17"/>
      <c r="H78" s="17"/>
      <c r="I78" s="17"/>
      <c r="J78" s="17"/>
      <c r="K78" s="17">
        <f>E71*E78</f>
        <v>31.9194</v>
      </c>
      <c r="L78" s="17">
        <f>K78*F78</f>
        <v>0</v>
      </c>
      <c r="M78" s="10">
        <f t="shared" si="22"/>
        <v>0</v>
      </c>
    </row>
    <row r="79" spans="1:13" ht="19.5">
      <c r="A79" s="24"/>
      <c r="B79" s="70"/>
      <c r="C79" s="14" t="s">
        <v>6</v>
      </c>
      <c r="D79" s="36" t="s">
        <v>54</v>
      </c>
      <c r="E79" s="19">
        <v>1.0999999999999999E-2</v>
      </c>
      <c r="F79" s="17"/>
      <c r="G79" s="17"/>
      <c r="H79" s="17"/>
      <c r="I79" s="17"/>
      <c r="J79" s="17"/>
      <c r="K79" s="17">
        <f>E71*E79</f>
        <v>2.827</v>
      </c>
      <c r="L79" s="17">
        <f t="shared" ref="L79" si="24">K79*F79</f>
        <v>0</v>
      </c>
      <c r="M79" s="10">
        <f t="shared" si="22"/>
        <v>0</v>
      </c>
    </row>
    <row r="80" spans="1:13" ht="35.25" customHeight="1">
      <c r="A80" s="24">
        <v>12</v>
      </c>
      <c r="B80" s="73"/>
      <c r="C80" s="26" t="s">
        <v>94</v>
      </c>
      <c r="D80" s="24" t="s">
        <v>81</v>
      </c>
      <c r="E80" s="27">
        <v>257</v>
      </c>
      <c r="F80" s="37"/>
      <c r="G80" s="37"/>
      <c r="H80" s="37"/>
      <c r="I80" s="38"/>
      <c r="J80" s="38"/>
      <c r="K80" s="31"/>
      <c r="L80" s="31"/>
      <c r="M80" s="11">
        <f>SUM(M81:M92)</f>
        <v>0</v>
      </c>
    </row>
    <row r="81" spans="1:13">
      <c r="A81" s="24"/>
      <c r="B81" s="74"/>
      <c r="C81" s="14" t="s">
        <v>40</v>
      </c>
      <c r="D81" s="15" t="s">
        <v>4</v>
      </c>
      <c r="E81" s="16">
        <f>0.182-0.00464*6</f>
        <v>0.15415999999999999</v>
      </c>
      <c r="F81" s="17"/>
      <c r="G81" s="17">
        <f>E80*E81</f>
        <v>39.619119999999995</v>
      </c>
      <c r="H81" s="17">
        <f>F81*G81</f>
        <v>0</v>
      </c>
      <c r="I81" s="17"/>
      <c r="J81" s="17"/>
      <c r="K81" s="17"/>
      <c r="L81" s="17"/>
      <c r="M81" s="10">
        <f t="shared" ref="M81:M92" si="25">H81+J81+L81</f>
        <v>0</v>
      </c>
    </row>
    <row r="82" spans="1:13">
      <c r="A82" s="24"/>
      <c r="B82" s="74"/>
      <c r="C82" s="14" t="s">
        <v>83</v>
      </c>
      <c r="D82" s="15" t="s">
        <v>33</v>
      </c>
      <c r="E82" s="19">
        <v>6.6E-3</v>
      </c>
      <c r="F82" s="17"/>
      <c r="G82" s="17"/>
      <c r="H82" s="17"/>
      <c r="I82" s="17">
        <f>E80*E82</f>
        <v>1.6961999999999999</v>
      </c>
      <c r="J82" s="17">
        <f>F82*I82</f>
        <v>0</v>
      </c>
      <c r="K82" s="17"/>
      <c r="L82" s="17"/>
      <c r="M82" s="10">
        <f t="shared" si="25"/>
        <v>0</v>
      </c>
    </row>
    <row r="83" spans="1:13">
      <c r="A83" s="24"/>
      <c r="B83" s="74"/>
      <c r="C83" s="14" t="s">
        <v>84</v>
      </c>
      <c r="D83" s="15" t="s">
        <v>33</v>
      </c>
      <c r="E83" s="19">
        <v>6.6E-3</v>
      </c>
      <c r="F83" s="17"/>
      <c r="G83" s="17"/>
      <c r="H83" s="17"/>
      <c r="I83" s="17">
        <f>E80*E83</f>
        <v>1.6961999999999999</v>
      </c>
      <c r="J83" s="17">
        <f t="shared" ref="J83:J88" si="26">F83*I83</f>
        <v>0</v>
      </c>
      <c r="K83" s="17"/>
      <c r="L83" s="17"/>
      <c r="M83" s="10">
        <f t="shared" si="25"/>
        <v>0</v>
      </c>
    </row>
    <row r="84" spans="1:13">
      <c r="A84" s="24"/>
      <c r="B84" s="74"/>
      <c r="C84" s="14" t="s">
        <v>85</v>
      </c>
      <c r="D84" s="15" t="s">
        <v>33</v>
      </c>
      <c r="E84" s="19">
        <v>6.6E-3</v>
      </c>
      <c r="F84" s="17"/>
      <c r="G84" s="17"/>
      <c r="H84" s="17"/>
      <c r="I84" s="17">
        <f>E80*E84</f>
        <v>1.6961999999999999</v>
      </c>
      <c r="J84" s="17">
        <f t="shared" si="26"/>
        <v>0</v>
      </c>
      <c r="K84" s="17"/>
      <c r="L84" s="17"/>
      <c r="M84" s="10">
        <f t="shared" si="25"/>
        <v>0</v>
      </c>
    </row>
    <row r="85" spans="1:13">
      <c r="A85" s="24"/>
      <c r="B85" s="74"/>
      <c r="C85" s="14" t="s">
        <v>86</v>
      </c>
      <c r="D85" s="15" t="s">
        <v>33</v>
      </c>
      <c r="E85" s="19">
        <v>6.6E-3</v>
      </c>
      <c r="F85" s="17"/>
      <c r="G85" s="17"/>
      <c r="H85" s="17"/>
      <c r="I85" s="17">
        <f>E80*E85</f>
        <v>1.6961999999999999</v>
      </c>
      <c r="J85" s="17">
        <f t="shared" si="26"/>
        <v>0</v>
      </c>
      <c r="K85" s="17"/>
      <c r="L85" s="17"/>
      <c r="M85" s="10">
        <f t="shared" si="25"/>
        <v>0</v>
      </c>
    </row>
    <row r="86" spans="1:13">
      <c r="A86" s="24"/>
      <c r="B86" s="74"/>
      <c r="C86" s="14" t="s">
        <v>87</v>
      </c>
      <c r="D86" s="15" t="s">
        <v>33</v>
      </c>
      <c r="E86" s="19">
        <v>1.8599999999999998E-2</v>
      </c>
      <c r="F86" s="17"/>
      <c r="G86" s="17"/>
      <c r="H86" s="17"/>
      <c r="I86" s="17">
        <f>E80*E86</f>
        <v>4.7801999999999998</v>
      </c>
      <c r="J86" s="17">
        <f t="shared" si="26"/>
        <v>0</v>
      </c>
      <c r="K86" s="17"/>
      <c r="L86" s="17"/>
      <c r="M86" s="10">
        <f t="shared" si="25"/>
        <v>0</v>
      </c>
    </row>
    <row r="87" spans="1:13">
      <c r="A87" s="24"/>
      <c r="B87" s="74"/>
      <c r="C87" s="14" t="s">
        <v>49</v>
      </c>
      <c r="D87" s="15" t="s">
        <v>33</v>
      </c>
      <c r="E87" s="19">
        <v>6.7000000000000002E-3</v>
      </c>
      <c r="F87" s="17"/>
      <c r="G87" s="17"/>
      <c r="H87" s="17"/>
      <c r="I87" s="17">
        <f>E80*E87</f>
        <v>1.7219</v>
      </c>
      <c r="J87" s="17">
        <f t="shared" si="26"/>
        <v>0</v>
      </c>
      <c r="K87" s="17"/>
      <c r="L87" s="17"/>
      <c r="M87" s="10">
        <f t="shared" si="25"/>
        <v>0</v>
      </c>
    </row>
    <row r="88" spans="1:13">
      <c r="A88" s="24"/>
      <c r="B88" s="74"/>
      <c r="C88" s="14" t="s">
        <v>34</v>
      </c>
      <c r="D88" s="15" t="s">
        <v>35</v>
      </c>
      <c r="E88" s="19">
        <f>0.0229-0.0001*6</f>
        <v>2.23E-2</v>
      </c>
      <c r="F88" s="17"/>
      <c r="G88" s="17"/>
      <c r="H88" s="17"/>
      <c r="I88" s="17">
        <f>E80*E88</f>
        <v>5.7311000000000005</v>
      </c>
      <c r="J88" s="17">
        <f t="shared" si="26"/>
        <v>0</v>
      </c>
      <c r="K88" s="17"/>
      <c r="L88" s="17"/>
      <c r="M88" s="10">
        <f t="shared" si="25"/>
        <v>0</v>
      </c>
    </row>
    <row r="89" spans="1:13" ht="19.5">
      <c r="A89" s="24"/>
      <c r="B89" s="74"/>
      <c r="C89" s="14" t="s">
        <v>62</v>
      </c>
      <c r="D89" s="36" t="s">
        <v>54</v>
      </c>
      <c r="E89" s="19">
        <f>0.184*0.0102*6</f>
        <v>1.1260800000000001E-2</v>
      </c>
      <c r="F89" s="17"/>
      <c r="G89" s="17"/>
      <c r="H89" s="17"/>
      <c r="I89" s="17"/>
      <c r="J89" s="17"/>
      <c r="K89" s="17">
        <f>E80*E89</f>
        <v>2.8940256000000004</v>
      </c>
      <c r="L89" s="17">
        <f>F89*K89</f>
        <v>0</v>
      </c>
      <c r="M89" s="10">
        <f t="shared" si="25"/>
        <v>0</v>
      </c>
    </row>
    <row r="90" spans="1:13">
      <c r="A90" s="24"/>
      <c r="B90" s="74"/>
      <c r="C90" s="14" t="s">
        <v>88</v>
      </c>
      <c r="D90" s="36" t="s">
        <v>1</v>
      </c>
      <c r="E90" s="16">
        <f>0.00011-0.00001*6</f>
        <v>4.9999999999999996E-5</v>
      </c>
      <c r="F90" s="17"/>
      <c r="G90" s="17"/>
      <c r="H90" s="17"/>
      <c r="I90" s="17"/>
      <c r="J90" s="17"/>
      <c r="K90" s="17">
        <f>E80*E90</f>
        <v>1.2849999999999999E-2</v>
      </c>
      <c r="L90" s="17">
        <f t="shared" ref="L90:L92" si="27">F90*K90</f>
        <v>0</v>
      </c>
      <c r="M90" s="10">
        <f t="shared" si="25"/>
        <v>0</v>
      </c>
    </row>
    <row r="91" spans="1:13">
      <c r="A91" s="24"/>
      <c r="B91" s="74"/>
      <c r="C91" s="14" t="s">
        <v>89</v>
      </c>
      <c r="D91" s="36" t="s">
        <v>1</v>
      </c>
      <c r="E91" s="19">
        <v>5.0000000000000001E-4</v>
      </c>
      <c r="F91" s="17"/>
      <c r="G91" s="17"/>
      <c r="H91" s="17"/>
      <c r="I91" s="17"/>
      <c r="J91" s="17"/>
      <c r="K91" s="17">
        <f>E80*E91</f>
        <v>0.1285</v>
      </c>
      <c r="L91" s="17">
        <f t="shared" si="27"/>
        <v>0</v>
      </c>
      <c r="M91" s="10">
        <f t="shared" si="25"/>
        <v>0</v>
      </c>
    </row>
    <row r="92" spans="1:13">
      <c r="A92" s="24"/>
      <c r="B92" s="74"/>
      <c r="C92" s="14" t="s">
        <v>44</v>
      </c>
      <c r="D92" s="15" t="s">
        <v>35</v>
      </c>
      <c r="E92" s="16">
        <f>0.0185-0.00019*6</f>
        <v>1.736E-2</v>
      </c>
      <c r="F92" s="17"/>
      <c r="G92" s="17"/>
      <c r="H92" s="17"/>
      <c r="I92" s="17"/>
      <c r="J92" s="17"/>
      <c r="K92" s="17">
        <f>E80*E92</f>
        <v>4.4615200000000002</v>
      </c>
      <c r="L92" s="17">
        <f t="shared" si="27"/>
        <v>0</v>
      </c>
      <c r="M92" s="10">
        <f t="shared" si="25"/>
        <v>0</v>
      </c>
    </row>
    <row r="93" spans="1:13" ht="36.75" customHeight="1">
      <c r="A93" s="24">
        <v>13</v>
      </c>
      <c r="B93" s="70"/>
      <c r="C93" s="26" t="s">
        <v>75</v>
      </c>
      <c r="D93" s="24" t="s">
        <v>58</v>
      </c>
      <c r="E93" s="27">
        <v>59</v>
      </c>
      <c r="F93" s="17"/>
      <c r="G93" s="17"/>
      <c r="H93" s="17"/>
      <c r="I93" s="17"/>
      <c r="J93" s="17"/>
      <c r="K93" s="17"/>
      <c r="L93" s="17"/>
      <c r="M93" s="11">
        <f>SUM(M94:M99)</f>
        <v>0</v>
      </c>
    </row>
    <row r="94" spans="1:13" ht="19.5" customHeight="1">
      <c r="A94" s="24"/>
      <c r="B94" s="70"/>
      <c r="C94" s="14" t="s">
        <v>40</v>
      </c>
      <c r="D94" s="15" t="s">
        <v>4</v>
      </c>
      <c r="E94" s="16">
        <v>2.5099999999999998</v>
      </c>
      <c r="F94" s="17"/>
      <c r="G94" s="17">
        <f>E94*E93</f>
        <v>148.08999999999997</v>
      </c>
      <c r="H94" s="17">
        <f>G94*F94</f>
        <v>0</v>
      </c>
      <c r="I94" s="17"/>
      <c r="J94" s="17"/>
      <c r="K94" s="17"/>
      <c r="L94" s="17"/>
      <c r="M94" s="10">
        <f t="shared" ref="M94:M99" si="28">H94+J94+L94</f>
        <v>0</v>
      </c>
    </row>
    <row r="95" spans="1:13" ht="19.5" customHeight="1">
      <c r="A95" s="24"/>
      <c r="B95" s="70"/>
      <c r="C95" s="14" t="s">
        <v>59</v>
      </c>
      <c r="D95" s="15" t="s">
        <v>33</v>
      </c>
      <c r="E95" s="34">
        <v>9.6000000000000002E-2</v>
      </c>
      <c r="F95" s="17"/>
      <c r="G95" s="17"/>
      <c r="H95" s="17"/>
      <c r="I95" s="17">
        <f>E93*E95</f>
        <v>5.6639999999999997</v>
      </c>
      <c r="J95" s="17">
        <f t="shared" ref="J95:J96" si="29">I95*F95</f>
        <v>0</v>
      </c>
      <c r="K95" s="17"/>
      <c r="L95" s="17"/>
      <c r="M95" s="10">
        <f t="shared" si="28"/>
        <v>0</v>
      </c>
    </row>
    <row r="96" spans="1:13" ht="19.5" customHeight="1">
      <c r="A96" s="24"/>
      <c r="B96" s="70"/>
      <c r="C96" s="14" t="s">
        <v>34</v>
      </c>
      <c r="D96" s="15" t="s">
        <v>35</v>
      </c>
      <c r="E96" s="19">
        <v>3.73E-2</v>
      </c>
      <c r="F96" s="17"/>
      <c r="G96" s="17"/>
      <c r="H96" s="17"/>
      <c r="I96" s="17">
        <f>E93*E96</f>
        <v>2.2006999999999999</v>
      </c>
      <c r="J96" s="17">
        <f t="shared" si="29"/>
        <v>0</v>
      </c>
      <c r="K96" s="17"/>
      <c r="L96" s="17"/>
      <c r="M96" s="10">
        <f t="shared" si="28"/>
        <v>0</v>
      </c>
    </row>
    <row r="97" spans="1:13" ht="19.5" customHeight="1">
      <c r="A97" s="24"/>
      <c r="B97" s="70"/>
      <c r="C97" s="14" t="s">
        <v>25</v>
      </c>
      <c r="D97" s="36" t="s">
        <v>54</v>
      </c>
      <c r="E97" s="34">
        <v>1.0149999999999999</v>
      </c>
      <c r="F97" s="17"/>
      <c r="G97" s="17"/>
      <c r="H97" s="17"/>
      <c r="I97" s="17"/>
      <c r="J97" s="17"/>
      <c r="K97" s="17">
        <f>E93*E97</f>
        <v>59.884999999999991</v>
      </c>
      <c r="L97" s="17">
        <f>K97*F97</f>
        <v>0</v>
      </c>
      <c r="M97" s="10">
        <f t="shared" si="28"/>
        <v>0</v>
      </c>
    </row>
    <row r="98" spans="1:13" ht="19.5" customHeight="1">
      <c r="A98" s="24"/>
      <c r="B98" s="70"/>
      <c r="C98" s="14" t="s">
        <v>60</v>
      </c>
      <c r="D98" s="15" t="s">
        <v>61</v>
      </c>
      <c r="E98" s="19">
        <v>1.7100000000000001E-2</v>
      </c>
      <c r="F98" s="17"/>
      <c r="G98" s="17"/>
      <c r="H98" s="17"/>
      <c r="I98" s="17"/>
      <c r="J98" s="17"/>
      <c r="K98" s="17">
        <f>E93*E98</f>
        <v>1.0089000000000001</v>
      </c>
      <c r="L98" s="17">
        <f t="shared" ref="L98:L99" si="30">K98*F98</f>
        <v>0</v>
      </c>
      <c r="M98" s="10">
        <f t="shared" si="28"/>
        <v>0</v>
      </c>
    </row>
    <row r="99" spans="1:13" ht="19.5" customHeight="1">
      <c r="A99" s="24"/>
      <c r="B99" s="70"/>
      <c r="C99" s="14" t="s">
        <v>44</v>
      </c>
      <c r="D99" s="15" t="s">
        <v>35</v>
      </c>
      <c r="E99" s="19">
        <v>3.59</v>
      </c>
      <c r="F99" s="17"/>
      <c r="G99" s="17"/>
      <c r="H99" s="17"/>
      <c r="I99" s="17"/>
      <c r="J99" s="17"/>
      <c r="K99" s="17">
        <f>E93*E99</f>
        <v>211.81</v>
      </c>
      <c r="L99" s="17">
        <f t="shared" si="30"/>
        <v>0</v>
      </c>
      <c r="M99" s="10">
        <f t="shared" si="28"/>
        <v>0</v>
      </c>
    </row>
    <row r="100" spans="1:13" ht="55.5">
      <c r="A100" s="24">
        <v>14</v>
      </c>
      <c r="B100" s="73"/>
      <c r="C100" s="26" t="s">
        <v>76</v>
      </c>
      <c r="D100" s="24" t="s">
        <v>58</v>
      </c>
      <c r="E100" s="27">
        <v>129.6</v>
      </c>
      <c r="F100" s="17"/>
      <c r="G100" s="17"/>
      <c r="H100" s="17"/>
      <c r="I100" s="17"/>
      <c r="J100" s="17"/>
      <c r="K100" s="17"/>
      <c r="L100" s="17"/>
      <c r="M100" s="11">
        <f>SUM(M101:M113)</f>
        <v>0</v>
      </c>
    </row>
    <row r="101" spans="1:13" ht="19.5" customHeight="1">
      <c r="A101" s="24"/>
      <c r="B101" s="74"/>
      <c r="C101" s="14" t="s">
        <v>40</v>
      </c>
      <c r="D101" s="15" t="s">
        <v>4</v>
      </c>
      <c r="E101" s="16">
        <v>5.18</v>
      </c>
      <c r="F101" s="17"/>
      <c r="G101" s="17">
        <f>E101*E100</f>
        <v>671.32799999999997</v>
      </c>
      <c r="H101" s="17">
        <f>G101*F101</f>
        <v>0</v>
      </c>
      <c r="I101" s="17"/>
      <c r="J101" s="17"/>
      <c r="K101" s="17"/>
      <c r="L101" s="17"/>
      <c r="M101" s="10">
        <f t="shared" ref="M101:M113" si="31">H101+J101+L101</f>
        <v>0</v>
      </c>
    </row>
    <row r="102" spans="1:13" ht="19.5" customHeight="1">
      <c r="A102" s="24"/>
      <c r="B102" s="74"/>
      <c r="C102" s="14" t="s">
        <v>59</v>
      </c>
      <c r="D102" s="15" t="s">
        <v>33</v>
      </c>
      <c r="E102" s="34">
        <v>9.6000000000000002E-2</v>
      </c>
      <c r="F102" s="17"/>
      <c r="G102" s="17"/>
      <c r="H102" s="17"/>
      <c r="I102" s="17">
        <f>E100*E102</f>
        <v>12.441599999999999</v>
      </c>
      <c r="J102" s="17">
        <f t="shared" ref="J102:J103" si="32">I102*F102</f>
        <v>0</v>
      </c>
      <c r="K102" s="17"/>
      <c r="L102" s="17"/>
      <c r="M102" s="10">
        <f t="shared" si="31"/>
        <v>0</v>
      </c>
    </row>
    <row r="103" spans="1:13" ht="19.5" customHeight="1">
      <c r="A103" s="24"/>
      <c r="B103" s="74"/>
      <c r="C103" s="14" t="s">
        <v>34</v>
      </c>
      <c r="D103" s="15" t="s">
        <v>35</v>
      </c>
      <c r="E103" s="19">
        <v>0.23100000000000001</v>
      </c>
      <c r="F103" s="17"/>
      <c r="G103" s="17"/>
      <c r="H103" s="17"/>
      <c r="I103" s="17">
        <f>E100*E103</f>
        <v>29.9376</v>
      </c>
      <c r="J103" s="17">
        <f t="shared" si="32"/>
        <v>0</v>
      </c>
      <c r="K103" s="17"/>
      <c r="L103" s="17"/>
      <c r="M103" s="10">
        <f t="shared" si="31"/>
        <v>0</v>
      </c>
    </row>
    <row r="104" spans="1:13" ht="19.5" customHeight="1">
      <c r="A104" s="24"/>
      <c r="B104" s="74"/>
      <c r="C104" s="14" t="s">
        <v>62</v>
      </c>
      <c r="D104" s="15" t="s">
        <v>54</v>
      </c>
      <c r="E104" s="34">
        <v>1.0149999999999999</v>
      </c>
      <c r="F104" s="17"/>
      <c r="G104" s="17"/>
      <c r="H104" s="17"/>
      <c r="I104" s="17"/>
      <c r="J104" s="17"/>
      <c r="K104" s="17">
        <f>E100*E104</f>
        <v>131.54399999999998</v>
      </c>
      <c r="L104" s="17">
        <f>K104*F104</f>
        <v>0</v>
      </c>
      <c r="M104" s="10">
        <f t="shared" si="31"/>
        <v>0</v>
      </c>
    </row>
    <row r="105" spans="1:13" ht="19.5" customHeight="1">
      <c r="A105" s="24"/>
      <c r="B105" s="74"/>
      <c r="C105" s="14" t="s">
        <v>46</v>
      </c>
      <c r="D105" s="15" t="s">
        <v>54</v>
      </c>
      <c r="E105" s="34">
        <v>2.6599999999999999E-2</v>
      </c>
      <c r="F105" s="17"/>
      <c r="G105" s="17"/>
      <c r="H105" s="17"/>
      <c r="I105" s="17"/>
      <c r="J105" s="17"/>
      <c r="K105" s="17">
        <f>E100*E105</f>
        <v>3.4473599999999998</v>
      </c>
      <c r="L105" s="17">
        <f t="shared" ref="L105:L113" si="33">K105*F105</f>
        <v>0</v>
      </c>
      <c r="M105" s="10">
        <f t="shared" si="31"/>
        <v>0</v>
      </c>
    </row>
    <row r="106" spans="1:13" ht="19.5" customHeight="1">
      <c r="A106" s="24"/>
      <c r="B106" s="74"/>
      <c r="C106" s="14" t="s">
        <v>78</v>
      </c>
      <c r="D106" s="15" t="s">
        <v>1</v>
      </c>
      <c r="E106" s="34">
        <f>(1/0.14)*0.01333</f>
        <v>9.521428571428571E-2</v>
      </c>
      <c r="F106" s="17"/>
      <c r="G106" s="17"/>
      <c r="H106" s="17"/>
      <c r="I106" s="17"/>
      <c r="J106" s="17"/>
      <c r="K106" s="17">
        <f>E100*E106</f>
        <v>12.339771428571428</v>
      </c>
      <c r="L106" s="17">
        <f t="shared" si="33"/>
        <v>0</v>
      </c>
      <c r="M106" s="10">
        <f t="shared" si="31"/>
        <v>0</v>
      </c>
    </row>
    <row r="107" spans="1:13" ht="19.5" customHeight="1">
      <c r="A107" s="24"/>
      <c r="B107" s="74"/>
      <c r="C107" s="14" t="s">
        <v>63</v>
      </c>
      <c r="D107" s="15" t="s">
        <v>64</v>
      </c>
      <c r="E107" s="34">
        <v>0.82</v>
      </c>
      <c r="F107" s="17"/>
      <c r="G107" s="17"/>
      <c r="H107" s="17"/>
      <c r="I107" s="17"/>
      <c r="J107" s="17"/>
      <c r="K107" s="17">
        <f>E100*E107</f>
        <v>106.27199999999999</v>
      </c>
      <c r="L107" s="17">
        <f t="shared" si="33"/>
        <v>0</v>
      </c>
      <c r="M107" s="10">
        <f t="shared" si="31"/>
        <v>0</v>
      </c>
    </row>
    <row r="108" spans="1:13" ht="19.5" customHeight="1">
      <c r="A108" s="24"/>
      <c r="B108" s="74"/>
      <c r="C108" s="14" t="s">
        <v>65</v>
      </c>
      <c r="D108" s="15" t="s">
        <v>54</v>
      </c>
      <c r="E108" s="19">
        <v>6.9999999999999999E-4</v>
      </c>
      <c r="F108" s="17"/>
      <c r="G108" s="17"/>
      <c r="H108" s="17"/>
      <c r="I108" s="17"/>
      <c r="J108" s="17"/>
      <c r="K108" s="17">
        <f>E100*E108</f>
        <v>9.0719999999999995E-2</v>
      </c>
      <c r="L108" s="17">
        <f t="shared" si="33"/>
        <v>0</v>
      </c>
      <c r="M108" s="10">
        <f t="shared" si="31"/>
        <v>0</v>
      </c>
    </row>
    <row r="109" spans="1:13" ht="19.5" customHeight="1">
      <c r="A109" s="24"/>
      <c r="B109" s="74"/>
      <c r="C109" s="14" t="s">
        <v>66</v>
      </c>
      <c r="D109" s="15" t="s">
        <v>54</v>
      </c>
      <c r="E109" s="19">
        <v>8.0000000000000004E-4</v>
      </c>
      <c r="F109" s="17"/>
      <c r="G109" s="17"/>
      <c r="H109" s="17"/>
      <c r="I109" s="17"/>
      <c r="J109" s="17"/>
      <c r="K109" s="17">
        <f>E100*E109</f>
        <v>0.10367999999999999</v>
      </c>
      <c r="L109" s="17">
        <f t="shared" si="33"/>
        <v>0</v>
      </c>
      <c r="M109" s="10">
        <f t="shared" si="31"/>
        <v>0</v>
      </c>
    </row>
    <row r="110" spans="1:13" ht="19.5" customHeight="1">
      <c r="A110" s="24"/>
      <c r="B110" s="74"/>
      <c r="C110" s="14" t="s">
        <v>67</v>
      </c>
      <c r="D110" s="15" t="s">
        <v>54</v>
      </c>
      <c r="E110" s="19">
        <v>8.0000000000000004E-4</v>
      </c>
      <c r="F110" s="17"/>
      <c r="G110" s="17"/>
      <c r="H110" s="17"/>
      <c r="I110" s="17"/>
      <c r="J110" s="17"/>
      <c r="K110" s="17">
        <f>E100*E110</f>
        <v>0.10367999999999999</v>
      </c>
      <c r="L110" s="17">
        <f t="shared" si="33"/>
        <v>0</v>
      </c>
      <c r="M110" s="10">
        <f t="shared" si="31"/>
        <v>0</v>
      </c>
    </row>
    <row r="111" spans="1:13" ht="19.5" customHeight="1">
      <c r="A111" s="24"/>
      <c r="B111" s="74"/>
      <c r="C111" s="14" t="s">
        <v>68</v>
      </c>
      <c r="D111" s="15" t="s">
        <v>61</v>
      </c>
      <c r="E111" s="19">
        <v>1.7399999999999999E-2</v>
      </c>
      <c r="F111" s="17"/>
      <c r="G111" s="17"/>
      <c r="H111" s="17"/>
      <c r="I111" s="17"/>
      <c r="J111" s="17"/>
      <c r="K111" s="17">
        <f>E100*E111</f>
        <v>2.2550399999999997</v>
      </c>
      <c r="L111" s="17">
        <f t="shared" si="33"/>
        <v>0</v>
      </c>
      <c r="M111" s="10">
        <f t="shared" si="31"/>
        <v>0</v>
      </c>
    </row>
    <row r="112" spans="1:13" ht="19.5" customHeight="1">
      <c r="A112" s="24"/>
      <c r="B112" s="74"/>
      <c r="C112" s="14" t="s">
        <v>69</v>
      </c>
      <c r="D112" s="15" t="s">
        <v>70</v>
      </c>
      <c r="E112" s="34">
        <v>0.49</v>
      </c>
      <c r="F112" s="17"/>
      <c r="G112" s="17"/>
      <c r="H112" s="17"/>
      <c r="I112" s="17"/>
      <c r="J112" s="17"/>
      <c r="K112" s="17">
        <f>E100*E112</f>
        <v>63.503999999999998</v>
      </c>
      <c r="L112" s="17">
        <f t="shared" si="33"/>
        <v>0</v>
      </c>
      <c r="M112" s="10">
        <f t="shared" si="31"/>
        <v>0</v>
      </c>
    </row>
    <row r="113" spans="1:13" ht="19.5" customHeight="1">
      <c r="A113" s="24"/>
      <c r="B113" s="75"/>
      <c r="C113" s="14" t="s">
        <v>44</v>
      </c>
      <c r="D113" s="15" t="s">
        <v>35</v>
      </c>
      <c r="E113" s="17">
        <v>0.61199999999999999</v>
      </c>
      <c r="F113" s="17"/>
      <c r="G113" s="17"/>
      <c r="H113" s="17"/>
      <c r="I113" s="17"/>
      <c r="J113" s="17"/>
      <c r="K113" s="17">
        <f>E100*E113</f>
        <v>79.31519999999999</v>
      </c>
      <c r="L113" s="17">
        <f t="shared" si="33"/>
        <v>0</v>
      </c>
      <c r="M113" s="10">
        <f t="shared" si="31"/>
        <v>0</v>
      </c>
    </row>
    <row r="114" spans="1:13" ht="36.75" customHeight="1">
      <c r="A114" s="24">
        <v>15</v>
      </c>
      <c r="B114" s="70"/>
      <c r="C114" s="26" t="s">
        <v>71</v>
      </c>
      <c r="D114" s="24" t="s">
        <v>1</v>
      </c>
      <c r="E114" s="27">
        <v>2.6</v>
      </c>
      <c r="F114" s="17"/>
      <c r="G114" s="17"/>
      <c r="H114" s="17"/>
      <c r="I114" s="17"/>
      <c r="J114" s="17"/>
      <c r="K114" s="17"/>
      <c r="L114" s="17"/>
      <c r="M114" s="11">
        <f>SUM(M115:M120)</f>
        <v>0</v>
      </c>
    </row>
    <row r="115" spans="1:13" ht="19.5" customHeight="1">
      <c r="A115" s="24"/>
      <c r="B115" s="70"/>
      <c r="C115" s="14" t="s">
        <v>40</v>
      </c>
      <c r="D115" s="15" t="s">
        <v>4</v>
      </c>
      <c r="E115" s="17">
        <v>69.099999999999994</v>
      </c>
      <c r="F115" s="17"/>
      <c r="G115" s="17">
        <f>E115*E114</f>
        <v>179.66</v>
      </c>
      <c r="H115" s="17">
        <f>G115*F115</f>
        <v>0</v>
      </c>
      <c r="I115" s="17"/>
      <c r="J115" s="17"/>
      <c r="K115" s="17"/>
      <c r="L115" s="17"/>
      <c r="M115" s="10">
        <f t="shared" ref="M115:M120" si="34">H115+J115+L115</f>
        <v>0</v>
      </c>
    </row>
    <row r="116" spans="1:13" ht="19.5" customHeight="1">
      <c r="A116" s="24"/>
      <c r="B116" s="70"/>
      <c r="C116" s="14" t="s">
        <v>34</v>
      </c>
      <c r="D116" s="15" t="s">
        <v>35</v>
      </c>
      <c r="E116" s="17">
        <v>14.3</v>
      </c>
      <c r="F116" s="17"/>
      <c r="G116" s="17"/>
      <c r="H116" s="17"/>
      <c r="I116" s="17">
        <f>E114*E116</f>
        <v>37.18</v>
      </c>
      <c r="J116" s="17">
        <f t="shared" ref="J116" si="35">I116*F116</f>
        <v>0</v>
      </c>
      <c r="K116" s="17"/>
      <c r="L116" s="17"/>
      <c r="M116" s="10">
        <f t="shared" si="34"/>
        <v>0</v>
      </c>
    </row>
    <row r="117" spans="1:13" ht="19.5" customHeight="1">
      <c r="A117" s="24"/>
      <c r="B117" s="70"/>
      <c r="C117" s="14" t="s">
        <v>72</v>
      </c>
      <c r="D117" s="15" t="s">
        <v>1</v>
      </c>
      <c r="E117" s="17">
        <v>1</v>
      </c>
      <c r="F117" s="17"/>
      <c r="G117" s="17"/>
      <c r="H117" s="17"/>
      <c r="I117" s="17"/>
      <c r="J117" s="17"/>
      <c r="K117" s="17">
        <f>E114*E117</f>
        <v>2.6</v>
      </c>
      <c r="L117" s="17">
        <f>K117*F117</f>
        <v>0</v>
      </c>
      <c r="M117" s="10">
        <f t="shared" si="34"/>
        <v>0</v>
      </c>
    </row>
    <row r="118" spans="1:13" ht="19.5" customHeight="1">
      <c r="A118" s="24"/>
      <c r="B118" s="70"/>
      <c r="C118" s="14" t="s">
        <v>73</v>
      </c>
      <c r="D118" s="15" t="s">
        <v>70</v>
      </c>
      <c r="E118" s="17">
        <v>14</v>
      </c>
      <c r="F118" s="17"/>
      <c r="G118" s="17"/>
      <c r="H118" s="17"/>
      <c r="I118" s="17"/>
      <c r="J118" s="17"/>
      <c r="K118" s="17">
        <f>E114*E118</f>
        <v>36.4</v>
      </c>
      <c r="L118" s="17">
        <f t="shared" ref="L118:L120" si="36">K118*F118</f>
        <v>0</v>
      </c>
      <c r="M118" s="10">
        <f t="shared" si="34"/>
        <v>0</v>
      </c>
    </row>
    <row r="119" spans="1:13" ht="19.5" customHeight="1">
      <c r="A119" s="24"/>
      <c r="B119" s="70"/>
      <c r="C119" s="14" t="s">
        <v>74</v>
      </c>
      <c r="D119" s="15" t="s">
        <v>70</v>
      </c>
      <c r="E119" s="17">
        <v>15.7</v>
      </c>
      <c r="F119" s="17"/>
      <c r="G119" s="17"/>
      <c r="H119" s="17"/>
      <c r="I119" s="17"/>
      <c r="J119" s="17"/>
      <c r="K119" s="17">
        <f>E114*E119</f>
        <v>40.82</v>
      </c>
      <c r="L119" s="17">
        <f t="shared" si="36"/>
        <v>0</v>
      </c>
      <c r="M119" s="10">
        <f t="shared" si="34"/>
        <v>0</v>
      </c>
    </row>
    <row r="120" spans="1:13" ht="19.5" customHeight="1">
      <c r="A120" s="24"/>
      <c r="B120" s="70"/>
      <c r="C120" s="14" t="s">
        <v>44</v>
      </c>
      <c r="D120" s="15" t="s">
        <v>35</v>
      </c>
      <c r="E120" s="17">
        <v>2.78</v>
      </c>
      <c r="F120" s="17"/>
      <c r="G120" s="17"/>
      <c r="H120" s="17"/>
      <c r="I120" s="17"/>
      <c r="J120" s="17"/>
      <c r="K120" s="17">
        <f>E114*E120</f>
        <v>7.2279999999999998</v>
      </c>
      <c r="L120" s="17">
        <f t="shared" si="36"/>
        <v>0</v>
      </c>
      <c r="M120" s="10">
        <f t="shared" si="34"/>
        <v>0</v>
      </c>
    </row>
    <row r="121" spans="1:13" ht="38.25" customHeight="1">
      <c r="A121" s="24">
        <v>16</v>
      </c>
      <c r="B121" s="70"/>
      <c r="C121" s="26" t="s">
        <v>57</v>
      </c>
      <c r="D121" s="24" t="s">
        <v>52</v>
      </c>
      <c r="E121" s="27">
        <v>94</v>
      </c>
      <c r="F121" s="17"/>
      <c r="G121" s="17"/>
      <c r="H121" s="17"/>
      <c r="I121" s="17"/>
      <c r="J121" s="17"/>
      <c r="K121" s="17"/>
      <c r="L121" s="17"/>
      <c r="M121" s="11">
        <f>SUM(M122:M127)</f>
        <v>0</v>
      </c>
    </row>
    <row r="122" spans="1:13" ht="19.5" customHeight="1">
      <c r="A122" s="24"/>
      <c r="B122" s="71"/>
      <c r="C122" s="14" t="s">
        <v>40</v>
      </c>
      <c r="D122" s="15" t="s">
        <v>4</v>
      </c>
      <c r="E122" s="19">
        <v>0.15</v>
      </c>
      <c r="F122" s="17"/>
      <c r="G122" s="17">
        <f>E121*E122</f>
        <v>14.1</v>
      </c>
      <c r="H122" s="17">
        <f>F122*G122</f>
        <v>0</v>
      </c>
      <c r="I122" s="17"/>
      <c r="J122" s="17"/>
      <c r="K122" s="17"/>
      <c r="L122" s="17"/>
      <c r="M122" s="10">
        <f t="shared" ref="M122:M127" si="37">H122+J122+L122</f>
        <v>0</v>
      </c>
    </row>
    <row r="123" spans="1:13" ht="19.5" customHeight="1">
      <c r="A123" s="24"/>
      <c r="B123" s="71"/>
      <c r="C123" s="14" t="s">
        <v>37</v>
      </c>
      <c r="D123" s="15" t="s">
        <v>33</v>
      </c>
      <c r="E123" s="19">
        <v>2.1600000000000001E-2</v>
      </c>
      <c r="F123" s="17"/>
      <c r="G123" s="17"/>
      <c r="H123" s="17"/>
      <c r="I123" s="17">
        <f>E121*E123</f>
        <v>2.0304000000000002</v>
      </c>
      <c r="J123" s="17">
        <f>F123*I123</f>
        <v>0</v>
      </c>
      <c r="K123" s="17"/>
      <c r="L123" s="17"/>
      <c r="M123" s="10">
        <f t="shared" si="37"/>
        <v>0</v>
      </c>
    </row>
    <row r="124" spans="1:13" ht="19.5" customHeight="1">
      <c r="A124" s="24"/>
      <c r="B124" s="71"/>
      <c r="C124" s="14" t="s">
        <v>38</v>
      </c>
      <c r="D124" s="15" t="s">
        <v>33</v>
      </c>
      <c r="E124" s="19">
        <v>2.7300000000000001E-2</v>
      </c>
      <c r="F124" s="17"/>
      <c r="G124" s="17"/>
      <c r="H124" s="17"/>
      <c r="I124" s="17">
        <f>E121*E124</f>
        <v>2.5662000000000003</v>
      </c>
      <c r="J124" s="17">
        <f>F124*I124</f>
        <v>0</v>
      </c>
      <c r="K124" s="17"/>
      <c r="L124" s="17"/>
      <c r="M124" s="10">
        <f t="shared" si="37"/>
        <v>0</v>
      </c>
    </row>
    <row r="125" spans="1:13" ht="19.5" customHeight="1">
      <c r="A125" s="24"/>
      <c r="B125" s="71"/>
      <c r="C125" s="35" t="s">
        <v>39</v>
      </c>
      <c r="D125" s="36" t="s">
        <v>33</v>
      </c>
      <c r="E125" s="19">
        <v>9.7000000000000003E-3</v>
      </c>
      <c r="F125" s="17"/>
      <c r="G125" s="17"/>
      <c r="H125" s="17"/>
      <c r="I125" s="17">
        <f>E121*E125</f>
        <v>0.91180000000000005</v>
      </c>
      <c r="J125" s="17">
        <f t="shared" ref="J125" si="38">F125*I125</f>
        <v>0</v>
      </c>
      <c r="K125" s="17"/>
      <c r="L125" s="17"/>
      <c r="M125" s="10">
        <f t="shared" si="37"/>
        <v>0</v>
      </c>
    </row>
    <row r="126" spans="1:13" ht="19.5" customHeight="1">
      <c r="A126" s="24"/>
      <c r="B126" s="71"/>
      <c r="C126" s="46" t="s">
        <v>45</v>
      </c>
      <c r="D126" s="36" t="s">
        <v>54</v>
      </c>
      <c r="E126" s="19">
        <v>1.22</v>
      </c>
      <c r="F126" s="17"/>
      <c r="G126" s="17"/>
      <c r="H126" s="17"/>
      <c r="I126" s="17"/>
      <c r="J126" s="17"/>
      <c r="K126" s="17">
        <f>E121*E126</f>
        <v>114.67999999999999</v>
      </c>
      <c r="L126" s="17">
        <f>F126*K126</f>
        <v>0</v>
      </c>
      <c r="M126" s="10">
        <f t="shared" si="37"/>
        <v>0</v>
      </c>
    </row>
    <row r="127" spans="1:13" ht="19.5" customHeight="1">
      <c r="A127" s="24"/>
      <c r="B127" s="71"/>
      <c r="C127" s="14" t="s">
        <v>6</v>
      </c>
      <c r="D127" s="36" t="s">
        <v>54</v>
      </c>
      <c r="E127" s="19">
        <v>7.0000000000000007E-2</v>
      </c>
      <c r="F127" s="17"/>
      <c r="G127" s="17"/>
      <c r="H127" s="17"/>
      <c r="I127" s="17"/>
      <c r="J127" s="17"/>
      <c r="K127" s="17">
        <f>E121*E127</f>
        <v>6.580000000000001</v>
      </c>
      <c r="L127" s="17">
        <f>F127*K127</f>
        <v>0</v>
      </c>
      <c r="M127" s="10">
        <f t="shared" si="37"/>
        <v>0</v>
      </c>
    </row>
    <row r="128" spans="1:13" ht="39" customHeight="1">
      <c r="A128" s="24">
        <v>17</v>
      </c>
      <c r="B128" s="70"/>
      <c r="C128" s="26" t="s">
        <v>98</v>
      </c>
      <c r="D128" s="24" t="s">
        <v>52</v>
      </c>
      <c r="E128" s="27">
        <v>25</v>
      </c>
      <c r="F128" s="17"/>
      <c r="G128" s="17"/>
      <c r="H128" s="17"/>
      <c r="I128" s="17"/>
      <c r="J128" s="17"/>
      <c r="K128" s="17"/>
      <c r="L128" s="17"/>
      <c r="M128" s="11">
        <f>SUM(M129:M130)</f>
        <v>0</v>
      </c>
    </row>
    <row r="129" spans="1:13">
      <c r="A129" s="24"/>
      <c r="B129" s="71"/>
      <c r="C129" s="14" t="s">
        <v>40</v>
      </c>
      <c r="D129" s="15" t="s">
        <v>4</v>
      </c>
      <c r="E129" s="19">
        <v>9.9600000000000001E-3</v>
      </c>
      <c r="F129" s="17"/>
      <c r="G129" s="17">
        <f>E128*E129</f>
        <v>0.249</v>
      </c>
      <c r="H129" s="17">
        <f>F129*G129</f>
        <v>0</v>
      </c>
      <c r="I129" s="17"/>
      <c r="J129" s="17"/>
      <c r="K129" s="17"/>
      <c r="L129" s="17"/>
      <c r="M129" s="54">
        <f t="shared" ref="M129:M130" si="39">H129+J129+L129</f>
        <v>0</v>
      </c>
    </row>
    <row r="130" spans="1:13" ht="19.5">
      <c r="A130" s="24"/>
      <c r="B130" s="71"/>
      <c r="C130" s="14" t="s">
        <v>53</v>
      </c>
      <c r="D130" s="15" t="s">
        <v>33</v>
      </c>
      <c r="E130" s="19">
        <v>2.23E-2</v>
      </c>
      <c r="F130" s="17"/>
      <c r="G130" s="17"/>
      <c r="H130" s="17"/>
      <c r="I130" s="17">
        <f>E128*E130</f>
        <v>0.5575</v>
      </c>
      <c r="J130" s="17">
        <f>F130*I130</f>
        <v>0</v>
      </c>
      <c r="K130" s="17"/>
      <c r="L130" s="17"/>
      <c r="M130" s="54">
        <f t="shared" si="39"/>
        <v>0</v>
      </c>
    </row>
    <row r="131" spans="1:13" ht="39" customHeight="1">
      <c r="A131" s="24">
        <v>18</v>
      </c>
      <c r="B131" s="70"/>
      <c r="C131" s="26" t="s">
        <v>99</v>
      </c>
      <c r="D131" s="24" t="s">
        <v>52</v>
      </c>
      <c r="E131" s="27">
        <v>2.5</v>
      </c>
      <c r="F131" s="17"/>
      <c r="G131" s="17"/>
      <c r="H131" s="17"/>
      <c r="I131" s="17"/>
      <c r="J131" s="17"/>
      <c r="K131" s="17"/>
      <c r="L131" s="17"/>
      <c r="M131" s="11">
        <f>SUM(M132:M135)</f>
        <v>0</v>
      </c>
    </row>
    <row r="132" spans="1:13">
      <c r="A132" s="24"/>
      <c r="B132" s="71"/>
      <c r="C132" s="14" t="s">
        <v>40</v>
      </c>
      <c r="D132" s="15" t="s">
        <v>4</v>
      </c>
      <c r="E132" s="19">
        <v>1.63</v>
      </c>
      <c r="F132" s="17"/>
      <c r="G132" s="17">
        <f>E131*E132</f>
        <v>4.0749999999999993</v>
      </c>
      <c r="H132" s="17">
        <f>F132*G132</f>
        <v>0</v>
      </c>
      <c r="I132" s="17"/>
      <c r="J132" s="17"/>
      <c r="K132" s="17"/>
      <c r="L132" s="17"/>
      <c r="M132" s="10">
        <f t="shared" ref="M132:M159" si="40">H132+J132+L132</f>
        <v>0</v>
      </c>
    </row>
    <row r="133" spans="1:13">
      <c r="A133" s="24"/>
      <c r="B133" s="71"/>
      <c r="C133" s="14" t="s">
        <v>59</v>
      </c>
      <c r="D133" s="15" t="s">
        <v>33</v>
      </c>
      <c r="E133" s="34">
        <v>0.44</v>
      </c>
      <c r="F133" s="17"/>
      <c r="G133" s="17"/>
      <c r="H133" s="17"/>
      <c r="I133" s="17">
        <f>E131*E133</f>
        <v>1.1000000000000001</v>
      </c>
      <c r="J133" s="17">
        <f>F133*I133</f>
        <v>0</v>
      </c>
      <c r="K133" s="17"/>
      <c r="L133" s="17"/>
      <c r="M133" s="10">
        <f t="shared" si="40"/>
        <v>0</v>
      </c>
    </row>
    <row r="134" spans="1:13">
      <c r="A134" s="24"/>
      <c r="B134" s="71"/>
      <c r="C134" s="14" t="s">
        <v>34</v>
      </c>
      <c r="D134" s="15" t="s">
        <v>35</v>
      </c>
      <c r="E134" s="17">
        <v>0.06</v>
      </c>
      <c r="F134" s="17"/>
      <c r="G134" s="17"/>
      <c r="H134" s="17"/>
      <c r="I134" s="17">
        <f>E131*E134</f>
        <v>0.15</v>
      </c>
      <c r="J134" s="17">
        <f>F134*I134</f>
        <v>0</v>
      </c>
      <c r="K134" s="17"/>
      <c r="L134" s="17"/>
      <c r="M134" s="10">
        <f t="shared" si="40"/>
        <v>0</v>
      </c>
    </row>
    <row r="135" spans="1:13" ht="19.5">
      <c r="A135" s="24"/>
      <c r="B135" s="71"/>
      <c r="C135" s="14" t="s">
        <v>45</v>
      </c>
      <c r="D135" s="36" t="s">
        <v>54</v>
      </c>
      <c r="E135" s="19">
        <v>1.29</v>
      </c>
      <c r="F135" s="17"/>
      <c r="G135" s="17"/>
      <c r="H135" s="17"/>
      <c r="I135" s="17"/>
      <c r="J135" s="17"/>
      <c r="K135" s="17">
        <f>E131*E135</f>
        <v>3.2250000000000001</v>
      </c>
      <c r="L135" s="17">
        <f>F135*K135</f>
        <v>0</v>
      </c>
      <c r="M135" s="10">
        <f t="shared" si="40"/>
        <v>0</v>
      </c>
    </row>
    <row r="136" spans="1:13" ht="39" customHeight="1">
      <c r="A136" s="24">
        <v>19</v>
      </c>
      <c r="B136" s="70"/>
      <c r="C136" s="26" t="s">
        <v>100</v>
      </c>
      <c r="D136" s="24" t="s">
        <v>52</v>
      </c>
      <c r="E136" s="27">
        <v>14.07</v>
      </c>
      <c r="F136" s="17"/>
      <c r="G136" s="17"/>
      <c r="H136" s="17"/>
      <c r="I136" s="17"/>
      <c r="J136" s="17"/>
      <c r="K136" s="17"/>
      <c r="L136" s="17"/>
      <c r="M136" s="11">
        <f>SUM(M137:M144)</f>
        <v>0</v>
      </c>
    </row>
    <row r="137" spans="1:13">
      <c r="A137" s="24"/>
      <c r="B137" s="71"/>
      <c r="C137" s="14" t="s">
        <v>40</v>
      </c>
      <c r="D137" s="15" t="s">
        <v>4</v>
      </c>
      <c r="E137" s="19">
        <v>16</v>
      </c>
      <c r="F137" s="17"/>
      <c r="G137" s="17">
        <f>E136*E137</f>
        <v>225.12</v>
      </c>
      <c r="H137" s="17">
        <f>F137*G137</f>
        <v>0</v>
      </c>
      <c r="I137" s="17"/>
      <c r="J137" s="17"/>
      <c r="K137" s="17"/>
      <c r="L137" s="17"/>
      <c r="M137" s="10">
        <f t="shared" si="40"/>
        <v>0</v>
      </c>
    </row>
    <row r="138" spans="1:13">
      <c r="A138" s="24"/>
      <c r="B138" s="71"/>
      <c r="C138" s="14" t="s">
        <v>59</v>
      </c>
      <c r="D138" s="15" t="s">
        <v>33</v>
      </c>
      <c r="E138" s="34">
        <v>2.99</v>
      </c>
      <c r="F138" s="17"/>
      <c r="G138" s="17"/>
      <c r="H138" s="17"/>
      <c r="I138" s="17">
        <f>E136*E138</f>
        <v>42.069300000000005</v>
      </c>
      <c r="J138" s="17">
        <f>F138*I138</f>
        <v>0</v>
      </c>
      <c r="K138" s="17"/>
      <c r="L138" s="17"/>
      <c r="M138" s="10">
        <f t="shared" si="40"/>
        <v>0</v>
      </c>
    </row>
    <row r="139" spans="1:13">
      <c r="A139" s="24"/>
      <c r="B139" s="71"/>
      <c r="C139" s="14" t="s">
        <v>34</v>
      </c>
      <c r="D139" s="15" t="s">
        <v>35</v>
      </c>
      <c r="E139" s="17">
        <v>0.02</v>
      </c>
      <c r="F139" s="17"/>
      <c r="G139" s="17"/>
      <c r="H139" s="17"/>
      <c r="I139" s="17">
        <f>E136*E139</f>
        <v>0.28140000000000004</v>
      </c>
      <c r="J139" s="17">
        <f>F139*I139</f>
        <v>0</v>
      </c>
      <c r="K139" s="17"/>
      <c r="L139" s="17"/>
      <c r="M139" s="10">
        <f t="shared" si="40"/>
        <v>0</v>
      </c>
    </row>
    <row r="140" spans="1:13" ht="19.5">
      <c r="A140" s="24"/>
      <c r="B140" s="71"/>
      <c r="C140" s="14" t="s">
        <v>62</v>
      </c>
      <c r="D140" s="15" t="s">
        <v>54</v>
      </c>
      <c r="E140" s="34">
        <v>1.04</v>
      </c>
      <c r="F140" s="17"/>
      <c r="G140" s="17"/>
      <c r="H140" s="17"/>
      <c r="I140" s="17"/>
      <c r="J140" s="17"/>
      <c r="K140" s="17">
        <f>E136*E140</f>
        <v>14.632800000000001</v>
      </c>
      <c r="L140" s="17">
        <f>F140*K140</f>
        <v>0</v>
      </c>
      <c r="M140" s="10">
        <f t="shared" si="40"/>
        <v>0</v>
      </c>
    </row>
    <row r="141" spans="1:13" ht="19.5">
      <c r="A141" s="24"/>
      <c r="B141" s="71"/>
      <c r="C141" s="14" t="s">
        <v>45</v>
      </c>
      <c r="D141" s="36" t="s">
        <v>54</v>
      </c>
      <c r="E141" s="19">
        <v>0.22</v>
      </c>
      <c r="F141" s="17"/>
      <c r="G141" s="17"/>
      <c r="H141" s="17"/>
      <c r="I141" s="17"/>
      <c r="J141" s="17"/>
      <c r="K141" s="17">
        <f>E136*E141</f>
        <v>3.0954000000000002</v>
      </c>
      <c r="L141" s="17">
        <f t="shared" ref="L141:L144" si="41">F141*K141</f>
        <v>0</v>
      </c>
      <c r="M141" s="10">
        <f t="shared" si="40"/>
        <v>0</v>
      </c>
    </row>
    <row r="142" spans="1:13" ht="19.5">
      <c r="A142" s="24"/>
      <c r="B142" s="71"/>
      <c r="C142" s="14" t="s">
        <v>66</v>
      </c>
      <c r="D142" s="15" t="s">
        <v>54</v>
      </c>
      <c r="E142" s="19">
        <v>0.09</v>
      </c>
      <c r="F142" s="17"/>
      <c r="G142" s="17"/>
      <c r="H142" s="17"/>
      <c r="I142" s="17"/>
      <c r="J142" s="17"/>
      <c r="K142" s="17">
        <f>E136*E142</f>
        <v>1.2663</v>
      </c>
      <c r="L142" s="17">
        <f t="shared" si="41"/>
        <v>0</v>
      </c>
      <c r="M142" s="10">
        <f t="shared" si="40"/>
        <v>0</v>
      </c>
    </row>
    <row r="143" spans="1:13" ht="19.5">
      <c r="A143" s="24"/>
      <c r="B143" s="71"/>
      <c r="C143" s="14" t="s">
        <v>68</v>
      </c>
      <c r="D143" s="15" t="s">
        <v>61</v>
      </c>
      <c r="E143" s="19">
        <v>0.11</v>
      </c>
      <c r="F143" s="17"/>
      <c r="G143" s="17"/>
      <c r="H143" s="17"/>
      <c r="I143" s="17"/>
      <c r="J143" s="17"/>
      <c r="K143" s="17">
        <f>E136*E143</f>
        <v>1.5477000000000001</v>
      </c>
      <c r="L143" s="17">
        <f t="shared" si="41"/>
        <v>0</v>
      </c>
      <c r="M143" s="10">
        <f t="shared" si="40"/>
        <v>0</v>
      </c>
    </row>
    <row r="144" spans="1:13">
      <c r="A144" s="24"/>
      <c r="B144" s="71"/>
      <c r="C144" s="14" t="s">
        <v>44</v>
      </c>
      <c r="D144" s="15" t="s">
        <v>35</v>
      </c>
      <c r="E144" s="17">
        <v>1.08</v>
      </c>
      <c r="F144" s="17"/>
      <c r="G144" s="17"/>
      <c r="H144" s="17"/>
      <c r="I144" s="17"/>
      <c r="J144" s="17"/>
      <c r="K144" s="17">
        <f>E136*E144</f>
        <v>15.195600000000001</v>
      </c>
      <c r="L144" s="17">
        <f t="shared" si="41"/>
        <v>0</v>
      </c>
      <c r="M144" s="10">
        <f>H144+J144+L144</f>
        <v>0</v>
      </c>
    </row>
    <row r="145" spans="1:13" ht="39" customHeight="1">
      <c r="A145" s="24">
        <v>20</v>
      </c>
      <c r="B145" s="70"/>
      <c r="C145" s="26" t="s">
        <v>101</v>
      </c>
      <c r="D145" s="24" t="s">
        <v>103</v>
      </c>
      <c r="E145" s="27">
        <v>27.2</v>
      </c>
      <c r="F145" s="17"/>
      <c r="G145" s="17"/>
      <c r="H145" s="17"/>
      <c r="I145" s="17"/>
      <c r="J145" s="17"/>
      <c r="K145" s="17"/>
      <c r="L145" s="17"/>
      <c r="M145" s="11">
        <f>SUM(M146:M150)</f>
        <v>0</v>
      </c>
    </row>
    <row r="146" spans="1:13">
      <c r="A146" s="24"/>
      <c r="B146" s="71"/>
      <c r="C146" s="14" t="s">
        <v>40</v>
      </c>
      <c r="D146" s="15" t="s">
        <v>4</v>
      </c>
      <c r="E146" s="19">
        <v>0.56399999999999995</v>
      </c>
      <c r="F146" s="17"/>
      <c r="G146" s="17">
        <f>E145*E146</f>
        <v>15.340799999999998</v>
      </c>
      <c r="H146" s="17">
        <f>F146*G146</f>
        <v>0</v>
      </c>
      <c r="I146" s="17"/>
      <c r="J146" s="17"/>
      <c r="K146" s="17"/>
      <c r="L146" s="17"/>
      <c r="M146" s="10">
        <f t="shared" si="40"/>
        <v>0</v>
      </c>
    </row>
    <row r="147" spans="1:13">
      <c r="A147" s="24"/>
      <c r="B147" s="71"/>
      <c r="C147" s="14" t="s">
        <v>34</v>
      </c>
      <c r="D147" s="15" t="s">
        <v>35</v>
      </c>
      <c r="E147" s="17">
        <v>0.04</v>
      </c>
      <c r="F147" s="17"/>
      <c r="G147" s="17"/>
      <c r="H147" s="17"/>
      <c r="I147" s="17">
        <f>E145*E147</f>
        <v>1.0880000000000001</v>
      </c>
      <c r="J147" s="17">
        <f>F147*I147</f>
        <v>0</v>
      </c>
      <c r="K147" s="17"/>
      <c r="L147" s="17"/>
      <c r="M147" s="10">
        <f t="shared" si="40"/>
        <v>0</v>
      </c>
    </row>
    <row r="148" spans="1:13">
      <c r="A148" s="24"/>
      <c r="B148" s="71"/>
      <c r="C148" s="14" t="s">
        <v>89</v>
      </c>
      <c r="D148" s="36" t="s">
        <v>1</v>
      </c>
      <c r="E148" s="19">
        <v>4.4999999999999997E-3</v>
      </c>
      <c r="F148" s="17"/>
      <c r="G148" s="17"/>
      <c r="H148" s="17"/>
      <c r="I148" s="17"/>
      <c r="J148" s="17"/>
      <c r="K148" s="17">
        <f>E145*E148</f>
        <v>0.12239999999999998</v>
      </c>
      <c r="L148" s="17">
        <f>F148*K148</f>
        <v>0</v>
      </c>
      <c r="M148" s="10">
        <f t="shared" si="40"/>
        <v>0</v>
      </c>
    </row>
    <row r="149" spans="1:13" ht="19.5">
      <c r="A149" s="24"/>
      <c r="B149" s="71"/>
      <c r="C149" s="14" t="s">
        <v>46</v>
      </c>
      <c r="D149" s="15" t="s">
        <v>54</v>
      </c>
      <c r="E149" s="19">
        <v>7.4999999999999997E-3</v>
      </c>
      <c r="F149" s="17"/>
      <c r="G149" s="17"/>
      <c r="H149" s="17"/>
      <c r="I149" s="17"/>
      <c r="J149" s="17"/>
      <c r="K149" s="17">
        <f>E145*E149</f>
        <v>0.20399999999999999</v>
      </c>
      <c r="L149" s="17">
        <f>F149*K149</f>
        <v>0</v>
      </c>
      <c r="M149" s="10">
        <f t="shared" si="40"/>
        <v>0</v>
      </c>
    </row>
    <row r="150" spans="1:13">
      <c r="A150" s="24"/>
      <c r="B150" s="71"/>
      <c r="C150" s="14" t="s">
        <v>44</v>
      </c>
      <c r="D150" s="15" t="s">
        <v>35</v>
      </c>
      <c r="E150" s="17">
        <v>0.26500000000000001</v>
      </c>
      <c r="F150" s="17"/>
      <c r="G150" s="17"/>
      <c r="H150" s="17"/>
      <c r="I150" s="17"/>
      <c r="J150" s="17"/>
      <c r="K150" s="17">
        <f>E145*E150</f>
        <v>7.2080000000000002</v>
      </c>
      <c r="L150" s="17">
        <f>F150*K150</f>
        <v>0</v>
      </c>
      <c r="M150" s="10">
        <f t="shared" si="40"/>
        <v>0</v>
      </c>
    </row>
    <row r="151" spans="1:13" ht="39" customHeight="1">
      <c r="A151" s="24">
        <v>21</v>
      </c>
      <c r="B151" s="70"/>
      <c r="C151" s="26" t="s">
        <v>104</v>
      </c>
      <c r="D151" s="24" t="s">
        <v>52</v>
      </c>
      <c r="E151" s="27">
        <v>5.5</v>
      </c>
      <c r="F151" s="17"/>
      <c r="G151" s="17"/>
      <c r="H151" s="17"/>
      <c r="I151" s="17"/>
      <c r="J151" s="17"/>
      <c r="K151" s="17"/>
      <c r="L151" s="17"/>
      <c r="M151" s="11">
        <f>SUM(M152:M155)</f>
        <v>0</v>
      </c>
    </row>
    <row r="152" spans="1:13">
      <c r="A152" s="24"/>
      <c r="B152" s="71"/>
      <c r="C152" s="14" t="s">
        <v>40</v>
      </c>
      <c r="D152" s="15" t="s">
        <v>4</v>
      </c>
      <c r="E152" s="17">
        <v>8</v>
      </c>
      <c r="F152" s="17"/>
      <c r="G152" s="17">
        <f>E151*E152</f>
        <v>44</v>
      </c>
      <c r="H152" s="17">
        <f>F152*G152</f>
        <v>0</v>
      </c>
      <c r="I152" s="17"/>
      <c r="J152" s="17"/>
      <c r="K152" s="17"/>
      <c r="L152" s="17"/>
      <c r="M152" s="10">
        <f t="shared" si="40"/>
        <v>0</v>
      </c>
    </row>
    <row r="153" spans="1:13">
      <c r="A153" s="24"/>
      <c r="B153" s="71"/>
      <c r="C153" s="14" t="s">
        <v>59</v>
      </c>
      <c r="D153" s="15" t="s">
        <v>33</v>
      </c>
      <c r="E153" s="34">
        <v>1.98</v>
      </c>
      <c r="F153" s="17"/>
      <c r="G153" s="17"/>
      <c r="H153" s="17"/>
      <c r="I153" s="17">
        <f>E151*E153</f>
        <v>10.89</v>
      </c>
      <c r="J153" s="17">
        <f>F153*I153</f>
        <v>0</v>
      </c>
      <c r="K153" s="17"/>
      <c r="L153" s="17"/>
      <c r="M153" s="10">
        <f t="shared" si="40"/>
        <v>0</v>
      </c>
    </row>
    <row r="154" spans="1:13" ht="19.5">
      <c r="A154" s="24"/>
      <c r="B154" s="71"/>
      <c r="C154" s="14" t="s">
        <v>105</v>
      </c>
      <c r="D154" s="15" t="s">
        <v>54</v>
      </c>
      <c r="E154" s="17">
        <v>1</v>
      </c>
      <c r="F154" s="17"/>
      <c r="G154" s="17"/>
      <c r="H154" s="17"/>
      <c r="I154" s="17"/>
      <c r="J154" s="17"/>
      <c r="K154" s="17">
        <f>E151*E154</f>
        <v>5.5</v>
      </c>
      <c r="L154" s="17">
        <f>F154*K154</f>
        <v>0</v>
      </c>
      <c r="M154" s="10">
        <f t="shared" si="40"/>
        <v>0</v>
      </c>
    </row>
    <row r="155" spans="1:13">
      <c r="A155" s="24"/>
      <c r="B155" s="71"/>
      <c r="C155" s="14" t="s">
        <v>44</v>
      </c>
      <c r="D155" s="15" t="s">
        <v>35</v>
      </c>
      <c r="E155" s="17">
        <v>6.36</v>
      </c>
      <c r="F155" s="17"/>
      <c r="G155" s="17"/>
      <c r="H155" s="17"/>
      <c r="I155" s="17"/>
      <c r="J155" s="17"/>
      <c r="K155" s="17">
        <f>E151*E155</f>
        <v>34.980000000000004</v>
      </c>
      <c r="L155" s="17">
        <f>F155*K155</f>
        <v>0</v>
      </c>
      <c r="M155" s="10">
        <f t="shared" si="40"/>
        <v>0</v>
      </c>
    </row>
    <row r="156" spans="1:13" ht="39" customHeight="1">
      <c r="A156" s="24">
        <v>22</v>
      </c>
      <c r="B156" s="70"/>
      <c r="C156" s="26" t="s">
        <v>102</v>
      </c>
      <c r="D156" s="24" t="s">
        <v>52</v>
      </c>
      <c r="E156" s="27">
        <v>21</v>
      </c>
      <c r="F156" s="17"/>
      <c r="G156" s="17"/>
      <c r="H156" s="17"/>
      <c r="I156" s="17"/>
      <c r="J156" s="17"/>
      <c r="K156" s="17"/>
      <c r="L156" s="17"/>
      <c r="M156" s="11">
        <f>SUM(M157:M159)</f>
        <v>0</v>
      </c>
    </row>
    <row r="157" spans="1:13">
      <c r="A157" s="24"/>
      <c r="B157" s="70"/>
      <c r="C157" s="14" t="s">
        <v>40</v>
      </c>
      <c r="D157" s="15" t="s">
        <v>4</v>
      </c>
      <c r="E157" s="34">
        <v>0.13400000000000001</v>
      </c>
      <c r="F157" s="17"/>
      <c r="G157" s="17">
        <f>E156*E157</f>
        <v>2.8140000000000001</v>
      </c>
      <c r="H157" s="17">
        <f>F157*G157</f>
        <v>0</v>
      </c>
      <c r="I157" s="17"/>
      <c r="J157" s="17"/>
      <c r="K157" s="17"/>
      <c r="L157" s="17"/>
      <c r="M157" s="10">
        <f t="shared" si="40"/>
        <v>0</v>
      </c>
    </row>
    <row r="158" spans="1:13">
      <c r="A158" s="24"/>
      <c r="B158" s="71"/>
      <c r="C158" s="14" t="s">
        <v>5</v>
      </c>
      <c r="D158" s="15" t="s">
        <v>33</v>
      </c>
      <c r="E158" s="16">
        <v>9.2099999999999994E-3</v>
      </c>
      <c r="F158" s="17"/>
      <c r="G158" s="17"/>
      <c r="H158" s="17"/>
      <c r="I158" s="17">
        <f>E156*E158</f>
        <v>0.19341</v>
      </c>
      <c r="J158" s="17">
        <f>F158*I158</f>
        <v>0</v>
      </c>
      <c r="K158" s="17"/>
      <c r="L158" s="17"/>
      <c r="M158" s="10">
        <f t="shared" si="40"/>
        <v>0</v>
      </c>
    </row>
    <row r="159" spans="1:13">
      <c r="A159" s="24"/>
      <c r="B159" s="71"/>
      <c r="C159" s="14" t="s">
        <v>106</v>
      </c>
      <c r="D159" s="15" t="s">
        <v>33</v>
      </c>
      <c r="E159" s="34">
        <v>0.13</v>
      </c>
      <c r="F159" s="17"/>
      <c r="G159" s="17"/>
      <c r="H159" s="17"/>
      <c r="I159" s="17">
        <f>E156*E159</f>
        <v>2.73</v>
      </c>
      <c r="J159" s="17">
        <f>F159*I159</f>
        <v>0</v>
      </c>
      <c r="K159" s="17"/>
      <c r="L159" s="17"/>
      <c r="M159" s="10">
        <f t="shared" si="40"/>
        <v>0</v>
      </c>
    </row>
    <row r="160" spans="1:13" ht="39" customHeight="1">
      <c r="A160" s="24">
        <v>23</v>
      </c>
      <c r="B160" s="72"/>
      <c r="C160" s="47" t="s">
        <v>110</v>
      </c>
      <c r="D160" s="48" t="s">
        <v>107</v>
      </c>
      <c r="E160" s="27">
        <v>13</v>
      </c>
      <c r="F160" s="49"/>
      <c r="G160" s="49"/>
      <c r="H160" s="49"/>
      <c r="I160" s="49"/>
      <c r="J160" s="49"/>
      <c r="K160" s="49"/>
      <c r="L160" s="49"/>
      <c r="M160" s="11">
        <f>SUM(M161:M165)</f>
        <v>0</v>
      </c>
    </row>
    <row r="161" spans="1:13" ht="18" customHeight="1">
      <c r="A161" s="24"/>
      <c r="B161" s="72"/>
      <c r="C161" s="50" t="s">
        <v>40</v>
      </c>
      <c r="D161" s="51" t="s">
        <v>4</v>
      </c>
      <c r="E161" s="52">
        <v>1.28</v>
      </c>
      <c r="F161" s="53"/>
      <c r="G161" s="17">
        <f>E160*E161</f>
        <v>16.64</v>
      </c>
      <c r="H161" s="17">
        <f>F161*G161</f>
        <v>0</v>
      </c>
      <c r="I161" s="53"/>
      <c r="J161" s="53"/>
      <c r="K161" s="53"/>
      <c r="L161" s="53"/>
      <c r="M161" s="54">
        <f t="shared" ref="M161:M165" si="42">H161+J161+L161</f>
        <v>0</v>
      </c>
    </row>
    <row r="162" spans="1:13" ht="18" customHeight="1">
      <c r="A162" s="24"/>
      <c r="B162" s="72"/>
      <c r="C162" s="50" t="s">
        <v>108</v>
      </c>
      <c r="D162" s="55" t="s">
        <v>33</v>
      </c>
      <c r="E162" s="53">
        <v>0.22</v>
      </c>
      <c r="F162" s="53"/>
      <c r="G162" s="53"/>
      <c r="H162" s="53"/>
      <c r="I162" s="53">
        <f>E160*E162</f>
        <v>2.86</v>
      </c>
      <c r="J162" s="53">
        <f>I162*F162</f>
        <v>0</v>
      </c>
      <c r="K162" s="53"/>
      <c r="L162" s="53"/>
      <c r="M162" s="54">
        <f t="shared" si="42"/>
        <v>0</v>
      </c>
    </row>
    <row r="163" spans="1:13" ht="18" customHeight="1">
      <c r="A163" s="24"/>
      <c r="B163" s="72"/>
      <c r="C163" s="50" t="s">
        <v>34</v>
      </c>
      <c r="D163" s="51" t="s">
        <v>35</v>
      </c>
      <c r="E163" s="56">
        <v>3.4500000000000003E-2</v>
      </c>
      <c r="F163" s="53"/>
      <c r="G163" s="53"/>
      <c r="H163" s="53"/>
      <c r="I163" s="53">
        <f>E160*E163</f>
        <v>0.44850000000000001</v>
      </c>
      <c r="J163" s="53">
        <f>I163*F163</f>
        <v>0</v>
      </c>
      <c r="K163" s="53"/>
      <c r="L163" s="53"/>
      <c r="M163" s="54">
        <f t="shared" si="42"/>
        <v>0</v>
      </c>
    </row>
    <row r="164" spans="1:13" ht="18" customHeight="1">
      <c r="A164" s="24"/>
      <c r="B164" s="72"/>
      <c r="C164" s="50" t="s">
        <v>109</v>
      </c>
      <c r="D164" s="51" t="s">
        <v>64</v>
      </c>
      <c r="E164" s="52">
        <v>1.05</v>
      </c>
      <c r="F164" s="53"/>
      <c r="G164" s="53"/>
      <c r="H164" s="53"/>
      <c r="I164" s="53"/>
      <c r="J164" s="53"/>
      <c r="K164" s="53">
        <f>E160*E164</f>
        <v>13.65</v>
      </c>
      <c r="L164" s="53">
        <f t="shared" ref="L164:L165" si="43">F164*K164</f>
        <v>0</v>
      </c>
      <c r="M164" s="54">
        <f t="shared" si="42"/>
        <v>0</v>
      </c>
    </row>
    <row r="165" spans="1:13" ht="18" customHeight="1">
      <c r="A165" s="24"/>
      <c r="B165" s="72"/>
      <c r="C165" s="50" t="s">
        <v>44</v>
      </c>
      <c r="D165" s="51" t="s">
        <v>35</v>
      </c>
      <c r="E165" s="52">
        <v>5.1999999999999998E-2</v>
      </c>
      <c r="F165" s="53"/>
      <c r="G165" s="53"/>
      <c r="H165" s="53"/>
      <c r="I165" s="53"/>
      <c r="J165" s="53"/>
      <c r="K165" s="53">
        <f>E160*E165</f>
        <v>0.67599999999999993</v>
      </c>
      <c r="L165" s="53">
        <f t="shared" si="43"/>
        <v>0</v>
      </c>
      <c r="M165" s="54">
        <f t="shared" si="42"/>
        <v>0</v>
      </c>
    </row>
    <row r="166" spans="1:13" ht="37.5" customHeight="1">
      <c r="A166" s="24">
        <v>25</v>
      </c>
      <c r="B166" s="76"/>
      <c r="C166" s="26" t="s">
        <v>113</v>
      </c>
      <c r="D166" s="48" t="s">
        <v>114</v>
      </c>
      <c r="E166" s="59">
        <v>0.46500000000000002</v>
      </c>
      <c r="F166" s="17"/>
      <c r="G166" s="17"/>
      <c r="H166" s="17"/>
      <c r="I166" s="17"/>
      <c r="J166" s="17"/>
      <c r="K166" s="17"/>
      <c r="L166" s="17"/>
      <c r="M166" s="11">
        <f>SUM(M167:M170)</f>
        <v>0</v>
      </c>
    </row>
    <row r="167" spans="1:13" ht="20.25" customHeight="1">
      <c r="A167" s="24"/>
      <c r="B167" s="77"/>
      <c r="C167" s="50" t="s">
        <v>40</v>
      </c>
      <c r="D167" s="51" t="s">
        <v>4</v>
      </c>
      <c r="E167" s="52">
        <v>3.25</v>
      </c>
      <c r="F167" s="53"/>
      <c r="G167" s="17">
        <f>E166*E167</f>
        <v>1.51125</v>
      </c>
      <c r="H167" s="17">
        <f>F167*G167</f>
        <v>0</v>
      </c>
      <c r="I167" s="17"/>
      <c r="J167" s="17"/>
      <c r="K167" s="17"/>
      <c r="L167" s="17"/>
      <c r="M167" s="54">
        <f t="shared" ref="M167:M170" si="44">H167+J167+L167</f>
        <v>0</v>
      </c>
    </row>
    <row r="168" spans="1:13" ht="20.25" customHeight="1">
      <c r="A168" s="24"/>
      <c r="B168" s="77"/>
      <c r="C168" s="50" t="s">
        <v>115</v>
      </c>
      <c r="D168" s="55" t="s">
        <v>33</v>
      </c>
      <c r="E168" s="19">
        <v>0.88</v>
      </c>
      <c r="F168" s="17"/>
      <c r="G168" s="17"/>
      <c r="H168" s="17"/>
      <c r="I168" s="53">
        <f>E166*E168</f>
        <v>0.40920000000000001</v>
      </c>
      <c r="J168" s="53">
        <f>I168*F168</f>
        <v>0</v>
      </c>
      <c r="K168" s="53"/>
      <c r="L168" s="53"/>
      <c r="M168" s="54">
        <f t="shared" si="44"/>
        <v>0</v>
      </c>
    </row>
    <row r="169" spans="1:13" ht="20.25" customHeight="1">
      <c r="A169" s="24"/>
      <c r="B169" s="77"/>
      <c r="C169" s="50" t="s">
        <v>34</v>
      </c>
      <c r="D169" s="51" t="s">
        <v>35</v>
      </c>
      <c r="E169" s="56">
        <v>3.552</v>
      </c>
      <c r="F169" s="53"/>
      <c r="G169" s="17"/>
      <c r="H169" s="17"/>
      <c r="I169" s="53">
        <f>E166*E169</f>
        <v>1.65168</v>
      </c>
      <c r="J169" s="53">
        <f>I169*F169</f>
        <v>0</v>
      </c>
      <c r="K169" s="53"/>
      <c r="L169" s="53"/>
      <c r="M169" s="54">
        <f t="shared" si="44"/>
        <v>0</v>
      </c>
    </row>
    <row r="170" spans="1:13" ht="20.25" customHeight="1">
      <c r="A170" s="24"/>
      <c r="B170" s="78"/>
      <c r="C170" s="50" t="s">
        <v>116</v>
      </c>
      <c r="D170" s="51" t="s">
        <v>70</v>
      </c>
      <c r="E170" s="17">
        <v>21</v>
      </c>
      <c r="F170" s="17"/>
      <c r="G170" s="17"/>
      <c r="H170" s="17"/>
      <c r="I170" s="53"/>
      <c r="J170" s="53"/>
      <c r="K170" s="53">
        <f>E166*E170</f>
        <v>9.7650000000000006</v>
      </c>
      <c r="L170" s="53">
        <f t="shared" ref="L170" si="45">F170*K170</f>
        <v>0</v>
      </c>
      <c r="M170" s="54">
        <f t="shared" si="44"/>
        <v>0</v>
      </c>
    </row>
    <row r="171" spans="1:13" ht="39.75" customHeight="1">
      <c r="A171" s="24">
        <v>26</v>
      </c>
      <c r="B171" s="70"/>
      <c r="C171" s="26" t="s">
        <v>123</v>
      </c>
      <c r="D171" s="57" t="s">
        <v>117</v>
      </c>
      <c r="E171" s="58">
        <v>12</v>
      </c>
      <c r="F171" s="17"/>
      <c r="G171" s="17"/>
      <c r="H171" s="17"/>
      <c r="I171" s="17"/>
      <c r="J171" s="17"/>
      <c r="K171" s="17"/>
      <c r="L171" s="17"/>
      <c r="M171" s="11">
        <f>SUM(M172:M178)</f>
        <v>0</v>
      </c>
    </row>
    <row r="172" spans="1:13" ht="20.25" customHeight="1">
      <c r="A172" s="24"/>
      <c r="B172" s="70"/>
      <c r="C172" s="14" t="s">
        <v>40</v>
      </c>
      <c r="D172" s="15" t="s">
        <v>4</v>
      </c>
      <c r="E172" s="19">
        <v>3.23</v>
      </c>
      <c r="F172" s="17"/>
      <c r="G172" s="17">
        <f>E172*E171</f>
        <v>38.76</v>
      </c>
      <c r="H172" s="17">
        <f>F172*G172</f>
        <v>0</v>
      </c>
      <c r="I172" s="17"/>
      <c r="J172" s="17"/>
      <c r="K172" s="17"/>
      <c r="L172" s="17"/>
      <c r="M172" s="10">
        <f t="shared" ref="M172:M178" si="46">H172+J172+L172</f>
        <v>0</v>
      </c>
    </row>
    <row r="173" spans="1:13" ht="45" customHeight="1">
      <c r="A173" s="24"/>
      <c r="B173" s="70"/>
      <c r="C173" s="46" t="s">
        <v>118</v>
      </c>
      <c r="D173" s="15" t="s">
        <v>33</v>
      </c>
      <c r="E173" s="19">
        <v>0.15</v>
      </c>
      <c r="F173" s="17"/>
      <c r="G173" s="17"/>
      <c r="H173" s="17"/>
      <c r="I173" s="17">
        <f>E171*E173</f>
        <v>1.7999999999999998</v>
      </c>
      <c r="J173" s="17">
        <f t="shared" ref="J173:J174" si="47">I173*F173</f>
        <v>0</v>
      </c>
      <c r="K173" s="17"/>
      <c r="L173" s="17"/>
      <c r="M173" s="10">
        <f t="shared" si="46"/>
        <v>0</v>
      </c>
    </row>
    <row r="174" spans="1:13" ht="20.25" customHeight="1">
      <c r="A174" s="24"/>
      <c r="B174" s="70"/>
      <c r="C174" s="46" t="s">
        <v>119</v>
      </c>
      <c r="D174" s="15" t="s">
        <v>33</v>
      </c>
      <c r="E174" s="19">
        <v>0.28599999999999998</v>
      </c>
      <c r="F174" s="17"/>
      <c r="G174" s="17"/>
      <c r="H174" s="17"/>
      <c r="I174" s="17">
        <f>E171*E174</f>
        <v>3.4319999999999995</v>
      </c>
      <c r="J174" s="17">
        <f t="shared" si="47"/>
        <v>0</v>
      </c>
      <c r="K174" s="17"/>
      <c r="L174" s="17"/>
      <c r="M174" s="10">
        <f t="shared" si="46"/>
        <v>0</v>
      </c>
    </row>
    <row r="175" spans="1:13" ht="20.25" customHeight="1">
      <c r="A175" s="24"/>
      <c r="B175" s="70"/>
      <c r="C175" s="46" t="s">
        <v>120</v>
      </c>
      <c r="D175" s="36" t="s">
        <v>54</v>
      </c>
      <c r="E175" s="19">
        <v>0.2</v>
      </c>
      <c r="F175" s="17"/>
      <c r="G175" s="17"/>
      <c r="H175" s="17"/>
      <c r="I175" s="17"/>
      <c r="J175" s="17"/>
      <c r="K175" s="17">
        <f>E171*E175</f>
        <v>2.4000000000000004</v>
      </c>
      <c r="L175" s="17">
        <f>K175*F175</f>
        <v>0</v>
      </c>
      <c r="M175" s="10">
        <f t="shared" si="46"/>
        <v>0</v>
      </c>
    </row>
    <row r="176" spans="1:13" ht="20.25" customHeight="1">
      <c r="A176" s="24"/>
      <c r="B176" s="70"/>
      <c r="C176" s="14" t="s">
        <v>121</v>
      </c>
      <c r="D176" s="15" t="s">
        <v>1</v>
      </c>
      <c r="E176" s="19">
        <f>0.01728</f>
        <v>1.728E-2</v>
      </c>
      <c r="F176" s="17"/>
      <c r="G176" s="17"/>
      <c r="H176" s="17"/>
      <c r="I176" s="17"/>
      <c r="J176" s="17"/>
      <c r="K176" s="17">
        <f>E171*E176</f>
        <v>0.20735999999999999</v>
      </c>
      <c r="L176" s="17">
        <f>K176*F176</f>
        <v>0</v>
      </c>
      <c r="M176" s="10">
        <f t="shared" si="46"/>
        <v>0</v>
      </c>
    </row>
    <row r="177" spans="1:13" ht="20.25" customHeight="1">
      <c r="A177" s="24"/>
      <c r="B177" s="70"/>
      <c r="C177" s="14" t="s">
        <v>122</v>
      </c>
      <c r="D177" s="15" t="s">
        <v>117</v>
      </c>
      <c r="E177" s="19">
        <v>1</v>
      </c>
      <c r="F177" s="17"/>
      <c r="G177" s="17"/>
      <c r="H177" s="17"/>
      <c r="I177" s="17"/>
      <c r="J177" s="17"/>
      <c r="K177" s="17">
        <f>E171*E177</f>
        <v>12</v>
      </c>
      <c r="L177" s="17">
        <f>K177*F177</f>
        <v>0</v>
      </c>
      <c r="M177" s="10">
        <f t="shared" si="46"/>
        <v>0</v>
      </c>
    </row>
    <row r="178" spans="1:13" ht="20.25" customHeight="1">
      <c r="A178" s="24"/>
      <c r="B178" s="70"/>
      <c r="C178" s="14" t="s">
        <v>44</v>
      </c>
      <c r="D178" s="15" t="s">
        <v>35</v>
      </c>
      <c r="E178" s="19">
        <v>0.64900000000000002</v>
      </c>
      <c r="F178" s="17"/>
      <c r="G178" s="17"/>
      <c r="H178" s="17"/>
      <c r="I178" s="17"/>
      <c r="J178" s="17"/>
      <c r="K178" s="17">
        <f>E171*E178</f>
        <v>7.7880000000000003</v>
      </c>
      <c r="L178" s="17">
        <f>K178*F178</f>
        <v>0</v>
      </c>
      <c r="M178" s="10">
        <f t="shared" si="46"/>
        <v>0</v>
      </c>
    </row>
    <row r="179" spans="1:13" ht="37.5" customHeight="1">
      <c r="A179" s="24">
        <v>27</v>
      </c>
      <c r="B179" s="76"/>
      <c r="C179" s="26" t="s">
        <v>124</v>
      </c>
      <c r="D179" s="48" t="s">
        <v>2</v>
      </c>
      <c r="E179" s="58">
        <v>10</v>
      </c>
      <c r="F179" s="17"/>
      <c r="G179" s="17"/>
      <c r="H179" s="17"/>
      <c r="I179" s="17"/>
      <c r="J179" s="17"/>
      <c r="K179" s="17"/>
      <c r="L179" s="17"/>
      <c r="M179" s="11">
        <f>SUM(M180:M183)</f>
        <v>0</v>
      </c>
    </row>
    <row r="180" spans="1:13" ht="20.25" customHeight="1">
      <c r="A180" s="24"/>
      <c r="B180" s="77"/>
      <c r="C180" s="50" t="s">
        <v>40</v>
      </c>
      <c r="D180" s="51" t="s">
        <v>4</v>
      </c>
      <c r="E180" s="52">
        <v>0.33100000000000002</v>
      </c>
      <c r="F180" s="53"/>
      <c r="G180" s="17">
        <f>E179*E180</f>
        <v>3.31</v>
      </c>
      <c r="H180" s="17">
        <f>F180*G180</f>
        <v>0</v>
      </c>
      <c r="I180" s="17"/>
      <c r="J180" s="17"/>
      <c r="K180" s="17"/>
      <c r="L180" s="17"/>
      <c r="M180" s="54">
        <f t="shared" ref="M180:M183" si="48">H180+J180+L180</f>
        <v>0</v>
      </c>
    </row>
    <row r="181" spans="1:13" ht="20.25" customHeight="1">
      <c r="A181" s="24"/>
      <c r="B181" s="77"/>
      <c r="C181" s="50" t="s">
        <v>34</v>
      </c>
      <c r="D181" s="51" t="s">
        <v>35</v>
      </c>
      <c r="E181" s="56">
        <v>4.7000000000000002E-3</v>
      </c>
      <c r="F181" s="53"/>
      <c r="G181" s="17"/>
      <c r="H181" s="17"/>
      <c r="I181" s="53">
        <f>E179*E181</f>
        <v>4.7E-2</v>
      </c>
      <c r="J181" s="53">
        <f>I181*F181</f>
        <v>0</v>
      </c>
      <c r="K181" s="53"/>
      <c r="L181" s="53"/>
      <c r="M181" s="54">
        <f t="shared" si="48"/>
        <v>0</v>
      </c>
    </row>
    <row r="182" spans="1:13" ht="20.25" customHeight="1">
      <c r="A182" s="24"/>
      <c r="B182" s="77"/>
      <c r="C182" s="50" t="s">
        <v>125</v>
      </c>
      <c r="D182" s="51" t="s">
        <v>2</v>
      </c>
      <c r="E182" s="56">
        <v>1</v>
      </c>
      <c r="F182" s="53"/>
      <c r="G182" s="17"/>
      <c r="H182" s="17"/>
      <c r="I182" s="53">
        <f>E179*E182</f>
        <v>10</v>
      </c>
      <c r="J182" s="53">
        <f>I182*F182</f>
        <v>0</v>
      </c>
      <c r="K182" s="53"/>
      <c r="L182" s="53"/>
      <c r="M182" s="54">
        <f t="shared" si="48"/>
        <v>0</v>
      </c>
    </row>
    <row r="183" spans="1:13" ht="20.25" customHeight="1">
      <c r="A183" s="24"/>
      <c r="B183" s="78"/>
      <c r="C183" s="14" t="s">
        <v>44</v>
      </c>
      <c r="D183" s="15" t="s">
        <v>35</v>
      </c>
      <c r="E183" s="19">
        <v>0.64900000000000002</v>
      </c>
      <c r="F183" s="17"/>
      <c r="G183" s="17"/>
      <c r="H183" s="17"/>
      <c r="I183" s="53"/>
      <c r="J183" s="53"/>
      <c r="K183" s="53">
        <f>E179*E183</f>
        <v>6.49</v>
      </c>
      <c r="L183" s="53">
        <f t="shared" ref="L183" si="49">F183*K183</f>
        <v>0</v>
      </c>
      <c r="M183" s="54">
        <f t="shared" si="48"/>
        <v>0</v>
      </c>
    </row>
    <row r="184" spans="1:13">
      <c r="A184" s="24"/>
      <c r="B184" s="24"/>
      <c r="C184" s="39" t="s">
        <v>18</v>
      </c>
      <c r="D184" s="37"/>
      <c r="E184" s="37"/>
      <c r="F184" s="31"/>
      <c r="G184" s="40"/>
      <c r="H184" s="31"/>
      <c r="I184" s="41"/>
      <c r="J184" s="42"/>
      <c r="K184" s="32"/>
      <c r="L184" s="32"/>
      <c r="M184" s="12">
        <f>M128+M121+M114+M100+M93+M80+M71+M60+M51+M38+M29+M20+M18+M13+M7+M6+M131+M136+M145+M151+M156+M160+M54+M166+M171+M179</f>
        <v>0</v>
      </c>
    </row>
    <row r="185" spans="1:13">
      <c r="A185" s="43"/>
      <c r="B185" s="43"/>
      <c r="C185" s="39" t="s">
        <v>19</v>
      </c>
      <c r="D185" s="44"/>
      <c r="E185" s="45"/>
      <c r="F185" s="45"/>
      <c r="G185" s="45"/>
      <c r="H185" s="45"/>
      <c r="I185" s="45"/>
      <c r="J185" s="45"/>
      <c r="K185" s="45"/>
      <c r="L185" s="45"/>
      <c r="M185" s="12">
        <f>M184*D185</f>
        <v>0</v>
      </c>
    </row>
    <row r="186" spans="1:13">
      <c r="A186" s="43"/>
      <c r="B186" s="43"/>
      <c r="C186" s="39" t="s">
        <v>18</v>
      </c>
      <c r="D186" s="22"/>
      <c r="E186" s="45"/>
      <c r="F186" s="45"/>
      <c r="G186" s="45"/>
      <c r="H186" s="45"/>
      <c r="I186" s="45"/>
      <c r="J186" s="45"/>
      <c r="K186" s="45"/>
      <c r="L186" s="45"/>
      <c r="M186" s="12">
        <f>M184+M185</f>
        <v>0</v>
      </c>
    </row>
    <row r="187" spans="1:13">
      <c r="A187" s="43"/>
      <c r="B187" s="43"/>
      <c r="C187" s="39" t="s">
        <v>20</v>
      </c>
      <c r="D187" s="44"/>
      <c r="E187" s="45"/>
      <c r="F187" s="45"/>
      <c r="G187" s="45"/>
      <c r="H187" s="45"/>
      <c r="I187" s="45"/>
      <c r="J187" s="45"/>
      <c r="K187" s="45"/>
      <c r="L187" s="45"/>
      <c r="M187" s="12">
        <f>M186*D187</f>
        <v>0</v>
      </c>
    </row>
    <row r="188" spans="1:13">
      <c r="A188" s="43"/>
      <c r="B188" s="43"/>
      <c r="C188" s="39" t="s">
        <v>18</v>
      </c>
      <c r="D188" s="22"/>
      <c r="E188" s="45"/>
      <c r="F188" s="45"/>
      <c r="G188" s="45"/>
      <c r="H188" s="45"/>
      <c r="I188" s="45"/>
      <c r="J188" s="45"/>
      <c r="K188" s="45"/>
      <c r="L188" s="45"/>
      <c r="M188" s="12">
        <f>M186+M187</f>
        <v>0</v>
      </c>
    </row>
    <row r="189" spans="1:13">
      <c r="A189" s="43"/>
      <c r="B189" s="43"/>
      <c r="C189" s="39" t="s">
        <v>23</v>
      </c>
      <c r="D189" s="44">
        <v>0.03</v>
      </c>
      <c r="E189" s="45"/>
      <c r="F189" s="45"/>
      <c r="G189" s="45"/>
      <c r="H189" s="45"/>
      <c r="I189" s="45"/>
      <c r="J189" s="45"/>
      <c r="K189" s="45"/>
      <c r="L189" s="45"/>
      <c r="M189" s="12">
        <f>M188*D189</f>
        <v>0</v>
      </c>
    </row>
    <row r="190" spans="1:13">
      <c r="A190" s="43"/>
      <c r="B190" s="43"/>
      <c r="C190" s="39" t="s">
        <v>18</v>
      </c>
      <c r="D190" s="22"/>
      <c r="E190" s="45"/>
      <c r="F190" s="45"/>
      <c r="G190" s="45"/>
      <c r="H190" s="45"/>
      <c r="I190" s="45"/>
      <c r="J190" s="45"/>
      <c r="K190" s="45"/>
      <c r="L190" s="45"/>
      <c r="M190" s="12">
        <f>M188+M189</f>
        <v>0</v>
      </c>
    </row>
    <row r="191" spans="1:13">
      <c r="A191" s="43"/>
      <c r="B191" s="43"/>
      <c r="C191" s="39" t="s">
        <v>21</v>
      </c>
      <c r="D191" s="44">
        <v>0.18</v>
      </c>
      <c r="E191" s="45"/>
      <c r="F191" s="45"/>
      <c r="G191" s="45"/>
      <c r="H191" s="45"/>
      <c r="I191" s="45"/>
      <c r="J191" s="45"/>
      <c r="K191" s="45"/>
      <c r="L191" s="45"/>
      <c r="M191" s="12">
        <f>M190*D191</f>
        <v>0</v>
      </c>
    </row>
    <row r="192" spans="1:13">
      <c r="A192" s="43"/>
      <c r="B192" s="43"/>
      <c r="C192" s="39" t="s">
        <v>22</v>
      </c>
      <c r="D192" s="22"/>
      <c r="E192" s="45"/>
      <c r="F192" s="45"/>
      <c r="G192" s="45"/>
      <c r="H192" s="45"/>
      <c r="I192" s="45"/>
      <c r="J192" s="45"/>
      <c r="K192" s="45"/>
      <c r="L192" s="45"/>
      <c r="M192" s="12">
        <f>M190+M191</f>
        <v>0</v>
      </c>
    </row>
    <row r="194" spans="2:13">
      <c r="C194" s="81" t="s">
        <v>128</v>
      </c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6" spans="2:13">
      <c r="C196" s="81" t="s">
        <v>129</v>
      </c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9" spans="2:13">
      <c r="B199" s="82" t="s">
        <v>130</v>
      </c>
    </row>
    <row r="201" spans="2:13" ht="94.5" customHeight="1">
      <c r="B201" s="83" t="s">
        <v>131</v>
      </c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2:13" ht="69.75" customHeight="1">
      <c r="B202" s="83" t="s">
        <v>132</v>
      </c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4" spans="2:13">
      <c r="B204" s="83" t="s">
        <v>133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6" spans="2:13">
      <c r="B206" s="83" t="s">
        <v>134</v>
      </c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8" spans="2:13">
      <c r="B208" s="83" t="s">
        <v>135</v>
      </c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10" spans="2:13">
      <c r="B210" s="84" t="s">
        <v>136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2" spans="2:13" ht="52.5" customHeight="1">
      <c r="B212" s="83" t="s">
        <v>137</v>
      </c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4" spans="2:13" ht="36" customHeight="1">
      <c r="B214" s="83" t="s">
        <v>138</v>
      </c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</sheetData>
  <autoFilter ref="A5:M196"/>
  <mergeCells count="47">
    <mergeCell ref="B212:M212"/>
    <mergeCell ref="B214:M214"/>
    <mergeCell ref="B202:M202"/>
    <mergeCell ref="B204:M204"/>
    <mergeCell ref="B206:M206"/>
    <mergeCell ref="B208:M208"/>
    <mergeCell ref="B210:M210"/>
    <mergeCell ref="C194:M194"/>
    <mergeCell ref="C196:M196"/>
    <mergeCell ref="B201:M201"/>
    <mergeCell ref="B179:B183"/>
    <mergeCell ref="B7:B12"/>
    <mergeCell ref="B13:B17"/>
    <mergeCell ref="B51:B53"/>
    <mergeCell ref="B60:B70"/>
    <mergeCell ref="B71:B79"/>
    <mergeCell ref="B29:B37"/>
    <mergeCell ref="B18:B19"/>
    <mergeCell ref="B20:B28"/>
    <mergeCell ref="B38:B50"/>
    <mergeCell ref="B54:B59"/>
    <mergeCell ref="B166:B170"/>
    <mergeCell ref="B171:B178"/>
    <mergeCell ref="B80:B92"/>
    <mergeCell ref="B121:B127"/>
    <mergeCell ref="B93:B99"/>
    <mergeCell ref="B145:B150"/>
    <mergeCell ref="B151:B155"/>
    <mergeCell ref="B156:B159"/>
    <mergeCell ref="B160:B165"/>
    <mergeCell ref="I3:J3"/>
    <mergeCell ref="B100:B113"/>
    <mergeCell ref="B114:B120"/>
    <mergeCell ref="B128:B130"/>
    <mergeCell ref="B131:B135"/>
    <mergeCell ref="B136:B144"/>
    <mergeCell ref="K3:L3"/>
    <mergeCell ref="A1:M1"/>
    <mergeCell ref="A2:A4"/>
    <mergeCell ref="C2:C4"/>
    <mergeCell ref="D2:D4"/>
    <mergeCell ref="E2:E4"/>
    <mergeCell ref="F2:F4"/>
    <mergeCell ref="M2:M4"/>
    <mergeCell ref="G2:L2"/>
    <mergeCell ref="G3:H3"/>
    <mergeCell ref="B2:B4"/>
  </mergeCells>
  <printOptions horizontalCentered="1"/>
  <pageMargins left="0.31496062992125984" right="0.19685039370078741" top="0.31496062992125984" bottom="0.27559055118110237" header="0.39370078740157483" footer="0.19685039370078741"/>
  <pageSetup paperSize="9" scale="59" orientation="landscape" horizontalDpi="1200" verticalDpi="1200" r:id="rId1"/>
  <rowBreaks count="5" manualBreakCount="5">
    <brk id="37" max="12" man="1"/>
    <brk id="70" max="12" man="1"/>
    <brk id="99" max="12" man="1"/>
    <brk id="135" max="12" man="1"/>
    <brk id="1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1</vt:lpstr>
      <vt:lpstr>'1'!Print_Area</vt:lpstr>
      <vt:lpstr>SUMMARY!Print_Area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2018-01-31T14:00:10Z</dcterms:modified>
</cp:coreProperties>
</file>