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2" i="1"/>
  <c r="F60" i="1"/>
  <c r="A60" i="1"/>
  <c r="A61" i="1" s="1"/>
  <c r="A62" i="1" s="1"/>
  <c r="A63" i="1" s="1"/>
  <c r="A64" i="1" s="1"/>
  <c r="F59" i="1"/>
  <c r="A59" i="1"/>
  <c r="F56" i="1"/>
  <c r="F53" i="1"/>
  <c r="E50" i="1"/>
  <c r="F49" i="1"/>
  <c r="F52" i="1" s="1"/>
  <c r="E48" i="1"/>
  <c r="F48" i="1" s="1"/>
  <c r="E47" i="1"/>
  <c r="F47" i="1" s="1"/>
  <c r="F44" i="1"/>
  <c r="F43" i="1"/>
  <c r="F42" i="1"/>
  <c r="F41" i="1"/>
  <c r="F40" i="1"/>
  <c r="E39" i="1"/>
  <c r="F39" i="1" s="1"/>
  <c r="E38" i="1"/>
  <c r="F38" i="1" s="1"/>
  <c r="F36" i="1"/>
  <c r="F35" i="1"/>
  <c r="F34" i="1"/>
  <c r="F33" i="1"/>
  <c r="F32" i="1"/>
  <c r="F31" i="1"/>
  <c r="F30" i="1"/>
  <c r="F29" i="1"/>
  <c r="F27" i="1"/>
  <c r="E26" i="1"/>
  <c r="F26" i="1" s="1"/>
  <c r="E25" i="1"/>
  <c r="F25" i="1" s="1"/>
  <c r="F23" i="1"/>
  <c r="E22" i="1"/>
  <c r="F22" i="1" s="1"/>
  <c r="E21" i="1"/>
  <c r="F21" i="1" s="1"/>
  <c r="F19" i="1"/>
  <c r="F18" i="1"/>
  <c r="F17" i="1"/>
  <c r="F16" i="1"/>
  <c r="F15" i="1"/>
  <c r="F14" i="1"/>
  <c r="E13" i="1"/>
  <c r="F13" i="1" s="1"/>
  <c r="E12" i="1"/>
  <c r="F12" i="1" s="1"/>
  <c r="F9" i="1"/>
  <c r="A8" i="1"/>
  <c r="A9" i="1" s="1"/>
  <c r="E7" i="1"/>
  <c r="F7" i="1" s="1"/>
  <c r="E6" i="1"/>
  <c r="F6" i="1" s="1"/>
  <c r="A6" i="1"/>
  <c r="A7" i="1" s="1"/>
  <c r="A10" i="1" l="1"/>
  <c r="A11" i="1" s="1"/>
  <c r="A20" i="1" s="1"/>
  <c r="F51" i="1"/>
  <c r="F50" i="1"/>
  <c r="A12" i="1" l="1"/>
  <c r="A13" i="1" s="1"/>
  <c r="A14" i="1" s="1"/>
  <c r="A15" i="1" s="1"/>
  <c r="A16" i="1" s="1"/>
  <c r="A17" i="1" s="1"/>
  <c r="A19" i="1" s="1"/>
  <c r="A24" i="1"/>
  <c r="A21" i="1"/>
  <c r="A22" i="1" s="1"/>
  <c r="A23" i="1" s="1"/>
  <c r="A28" i="1" l="1"/>
  <c r="A25" i="1"/>
  <c r="A26" i="1" s="1"/>
  <c r="A27" i="1" s="1"/>
  <c r="A29" i="1" l="1"/>
  <c r="A30" i="1" s="1"/>
  <c r="A31" i="1" s="1"/>
  <c r="A33" i="1" s="1"/>
  <c r="A34" i="1" s="1"/>
  <c r="A35" i="1" s="1"/>
  <c r="A36" i="1" s="1"/>
  <c r="A37" i="1"/>
  <c r="A45" i="1" l="1"/>
  <c r="A46" i="1" s="1"/>
  <c r="A38" i="1"/>
  <c r="A39" i="1" s="1"/>
  <c r="A40" i="1" s="1"/>
  <c r="A41" i="1" s="1"/>
  <c r="A42" i="1" s="1"/>
  <c r="A43" i="1" s="1"/>
  <c r="A44" i="1" s="1"/>
  <c r="A47" i="1" l="1"/>
  <c r="A48" i="1" s="1"/>
  <c r="A49" i="1"/>
  <c r="A57" i="1" l="1"/>
  <c r="A50" i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<sst xmlns="http://schemas.openxmlformats.org/spreadsheetml/2006/main" count="171" uniqueCount="90">
  <si>
    <t>თამარის დასახლება სახლი N43-ში მდებარე აცხოვრებელი სახლის სახურავის სარეაბილიტაციო სამუშაოების ხარჯთაღრიცხვა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</si>
  <si>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</si>
  <si>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</si>
  <si>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</si>
  <si>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</si>
  <si>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</si>
  <si>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განზომილების ერთეულზე</t>
  </si>
  <si>
    <t>საპროექტო მონაცემებზე</t>
  </si>
  <si>
    <t xml:space="preserve">ს.ნ.და წ, 46-28-4                                                                                                                                                                                                           </t>
  </si>
  <si>
    <t>არსებული სახურავის  დაშლა, ხის მოლარტყვის ფენილის დაშლით</t>
  </si>
  <si>
    <t>100  კვმ</t>
  </si>
  <si>
    <t>შრომითი დანახარჯები</t>
  </si>
  <si>
    <t>კაც/სთ</t>
  </si>
  <si>
    <t>სხვადასხვა მანქანები</t>
  </si>
  <si>
    <t>ლარი</t>
  </si>
  <si>
    <t xml:space="preserve">სნ და წ  1-79_3                             </t>
  </si>
  <si>
    <t>დაშლილი სახურავის ჩამოზიდვა  და ა/მანქანებზე დატვირთვა</t>
  </si>
  <si>
    <t>კუბ.მ.</t>
  </si>
  <si>
    <t xml:space="preserve">შრომითი დანახარჯები </t>
  </si>
  <si>
    <t>სრფ</t>
  </si>
  <si>
    <t xml:space="preserve">სამშენებლო ნანგრევების გატანა ა/მანქანებით </t>
  </si>
  <si>
    <t>ტ</t>
  </si>
  <si>
    <t>ს.ნ.დაწ.   10-11 მისადაგებით</t>
  </si>
  <si>
    <t xml:space="preserve"> ხის სანივნივე  სისტემის ადგილ ადგილ შეცვლა  დამატება 30 %-მდე ახალი ხე მასალით </t>
  </si>
  <si>
    <t>კბმ</t>
  </si>
  <si>
    <t xml:space="preserve">ხე მასალა </t>
  </si>
  <si>
    <t>პასტა ანტისეპტიკური</t>
  </si>
  <si>
    <t>კგ</t>
  </si>
  <si>
    <t>ტოლი რუსული</t>
  </si>
  <si>
    <t>კვმ</t>
  </si>
  <si>
    <t>შესაკრავი მავთული</t>
  </si>
  <si>
    <t>ლურსმანი სამშენებლო</t>
  </si>
  <si>
    <t>სხვა მასალები</t>
  </si>
  <si>
    <t>ს.ნ.დაწ.   10_38_3</t>
  </si>
  <si>
    <t>ხის კონსტრუქციების ანტისეპტირება</t>
  </si>
  <si>
    <t>100   კვმ</t>
  </si>
  <si>
    <t xml:space="preserve">ხსნარი ანტისეპტიკური         </t>
  </si>
  <si>
    <t>ს.ნ.დაწ. 10_37_3</t>
  </si>
  <si>
    <t>ხის კონსტრუქციების დამუშავება ხანძარსაწინააღმდეგო ხსნარით</t>
  </si>
  <si>
    <t>100      კვმ</t>
  </si>
  <si>
    <t xml:space="preserve">ხსნარი ცეცხლგამძლე          </t>
  </si>
  <si>
    <t>ს.ნ.დაწ.   12-6-1 მისადაგებით</t>
  </si>
  <si>
    <t>0,50 მმ სისქის ფერადი პროფილირებული თუნუქის სახურავის მოწყობა  ხის ახალი  მოლარტყვის მოწყობით 3X15 სმ სახურავის ქანობიდან წყალშემკრები ღარის ქვეშ   ფერადი თუნუქის ფურცლების მოწყობით</t>
  </si>
  <si>
    <t xml:space="preserve">100   კვმ </t>
  </si>
  <si>
    <t xml:space="preserve"> ფერადი პროფილირებული თუნუქი 0,5 მმ სისქის</t>
  </si>
  <si>
    <t>მეტალოკრამიტის გლუვი ფურცლები 0,5</t>
  </si>
  <si>
    <t>-</t>
  </si>
  <si>
    <t xml:space="preserve">ნაჭედი </t>
  </si>
  <si>
    <t>მეტალოკრამიტის შურუპი 1 კვმ-ზე 6 ცალი</t>
  </si>
  <si>
    <t>ცალი</t>
  </si>
  <si>
    <t>ს.ნ.დაწ.   12-8-5 მისად.</t>
  </si>
  <si>
    <t xml:space="preserve">გლუვი, ფერადი 0,45 მმ სისქის თუნუქის ფურცლებით   პარაპეტების მოჩარჩოება საწვეთურების მოწყობით  </t>
  </si>
  <si>
    <t xml:space="preserve">100    კვმ </t>
  </si>
  <si>
    <t>გლუვი, ფერადი თუნუქის ფურცლები 0,450 მმ</t>
  </si>
  <si>
    <t>მეტალოკრამიტის შურუპი</t>
  </si>
  <si>
    <t>საბაზრო</t>
  </si>
  <si>
    <t xml:space="preserve">შენაღარის (ინდავას ) მოწყობა  გლუვი, ფერადი 0,5 მმ სისქის თუნუქის ფურცლებით დამატებით ჰიდროიზოლაციის მოწყობით საკეტებში და  შეფიცვრით </t>
  </si>
  <si>
    <t>გრძმ</t>
  </si>
  <si>
    <t>ს.ნ.და წ.  12_8_1</t>
  </si>
  <si>
    <t>არსებული  თუნუქის  წყალშემკრები ღარის დემონტაჟი-მონტაჟი (ღარი ღირებულების გარეშე)</t>
  </si>
  <si>
    <t xml:space="preserve"> 100 გრძმ</t>
  </si>
  <si>
    <t>ს.ნ.და წ.12_8_1</t>
  </si>
  <si>
    <t xml:space="preserve">ფერადი თუნუქის წყალსაწრეტი დ=150 მმ მილის მოწყობა  </t>
  </si>
  <si>
    <t>სამაგრი ლითონის</t>
  </si>
  <si>
    <t>ც</t>
  </si>
  <si>
    <t>ფერადი თუნუქის მილი 150 მმ</t>
  </si>
  <si>
    <t>მ</t>
  </si>
  <si>
    <t>ფერადი თუნუქის  ძაბრი 150 მმ</t>
  </si>
  <si>
    <t>ფერადი ოთხკუთხა თუნუქის  ძაბრი 100 მმ</t>
  </si>
  <si>
    <t>ფერადი თუნუქის  მუხლი</t>
  </si>
  <si>
    <t>ლითონის თოვლდამჭერი პარაპეტის მოწყობა აქსესუარებით სამაგრებით მოაჯირის 1,0 მ ბიჯით მყარად  ჩამაგრებით, უჟანგავი თვითმჭრელი შურუპებით, შეღებვით</t>
  </si>
  <si>
    <t>სნ და წ  10-12</t>
  </si>
  <si>
    <t>სამერცხულების მოწყობა (სამერცხულში ფანჯრის ბლოკი მეტალოპლასტმასის -  სავენტილაციო ჟალუზით)</t>
  </si>
  <si>
    <t>ფანჯრის ბლოკი მეტალოპლასტმასის სავენტილაციო ჟალუზით</t>
  </si>
  <si>
    <t>ფანჯრის მოწყობილობა</t>
  </si>
  <si>
    <t>კომპ.</t>
  </si>
  <si>
    <t>სხვადასხვა მასალები</t>
  </si>
  <si>
    <t>ლ</t>
  </si>
  <si>
    <t>სახარჯთ-აღრიცხვო ღირებულება</t>
  </si>
  <si>
    <t>სულ</t>
  </si>
  <si>
    <t>ჯამი</t>
  </si>
  <si>
    <t>ზედნადები ხარჯები</t>
  </si>
  <si>
    <t>სახარჯთაღრიცხვო მოგება</t>
  </si>
  <si>
    <t>დღგ</t>
  </si>
  <si>
    <t xml:space="preserve">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</t>
  </si>
  <si>
    <t xml:space="preserve"> პრეტენდენტის მიერ წარმოდგენილი სატენდერო წინადადების ფასი (მისამართების მიხედვით)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</t>
  </si>
  <si>
    <t xml:space="preserve">რეზერვი გაუთვალისწინებელ სამუშაოებზე </t>
  </si>
  <si>
    <t>სულ ჯამი</t>
  </si>
  <si>
    <t>საპროექტო ღირებულება 51070.00</t>
  </si>
  <si>
    <t xml:space="preserve">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</si>
</sst>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indexed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indexed="48"/>
      <name val="Sylfaen"/>
      <family val="1"/>
      <charset val="204"/>
    </font>
    <font>
      <sz val="10"/>
      <color rgb="FF3942F5"/>
      <name val="Sylfaen"/>
      <family val="1"/>
      <charset val="204"/>
    </font>
    <font>
      <sz val="10"/>
      <color indexed="12"/>
      <name val="Sylfaen"/>
      <family val="1"/>
      <charset val="204"/>
    </font>
    <font>
      <sz val="10"/>
      <name val="AcadNusx"/>
    </font>
    <font>
      <b/>
      <sz val="10"/>
      <name val="AcadNusx"/>
    </font>
    <font>
      <sz val="12"/>
      <name val="AcadNusx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109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2" fontId="4" fillId="0" borderId="9" xfId="0" applyNumberFormat="1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2" fontId="5" fillId="0" borderId="6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2" fontId="6" fillId="0" borderId="4" xfId="2" applyNumberFormat="1" applyFont="1" applyFill="1" applyBorder="1" applyAlignment="1">
      <alignment horizontal="center" vertical="center" wrapText="1"/>
    </xf>
    <xf numFmtId="2" fontId="6" fillId="0" borderId="13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2" fontId="9" fillId="0" borderId="9" xfId="2" applyNumberFormat="1" applyFont="1" applyFill="1" applyBorder="1" applyAlignment="1">
      <alignment horizontal="center" vertical="center" wrapText="1"/>
    </xf>
    <xf numFmtId="2" fontId="9" fillId="0" borderId="12" xfId="2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2" fontId="5" fillId="0" borderId="6" xfId="3" applyNumberFormat="1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2" fontId="6" fillId="0" borderId="4" xfId="3" applyNumberFormat="1" applyFont="1" applyFill="1" applyBorder="1" applyAlignment="1">
      <alignment horizontal="center" vertical="center" wrapText="1"/>
    </xf>
    <xf numFmtId="2" fontId="6" fillId="0" borderId="13" xfId="3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2" fontId="10" fillId="0" borderId="9" xfId="3" applyNumberFormat="1" applyFont="1" applyFill="1" applyBorder="1" applyAlignment="1">
      <alignment horizontal="center" vertical="center" wrapText="1"/>
    </xf>
    <xf numFmtId="2" fontId="10" fillId="0" borderId="2" xfId="3" applyNumberFormat="1" applyFont="1" applyFill="1" applyBorder="1" applyAlignment="1">
      <alignment horizontal="center" vertical="center" wrapText="1"/>
    </xf>
    <xf numFmtId="14" fontId="4" fillId="0" borderId="9" xfId="3" applyNumberFormat="1" applyFont="1" applyFill="1" applyBorder="1" applyAlignment="1">
      <alignment horizontal="center" vertical="center" wrapText="1"/>
    </xf>
    <xf numFmtId="2" fontId="4" fillId="0" borderId="9" xfId="3" applyNumberFormat="1" applyFont="1" applyFill="1" applyBorder="1" applyAlignment="1">
      <alignment horizontal="center" vertical="center" wrapText="1"/>
    </xf>
    <xf numFmtId="2" fontId="4" fillId="0" borderId="12" xfId="3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2" fontId="4" fillId="0" borderId="6" xfId="3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4" xfId="3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9" fontId="12" fillId="2" borderId="9" xfId="3" applyNumberFormat="1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3" xfId="5"/>
    <cellStyle name="Обычный_22-BARI" xfId="1"/>
    <cellStyle name="Обычный_eras 50-52" xfId="3"/>
    <cellStyle name="Обычный_ruruas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sqref="A1:H1"/>
    </sheetView>
  </sheetViews>
  <sheetFormatPr defaultRowHeight="15" x14ac:dyDescent="0.25"/>
  <cols>
    <col min="1" max="1" width="4.42578125" style="1" bestFit="1" customWidth="1"/>
    <col min="2" max="2" width="10.85546875" style="1" customWidth="1"/>
    <col min="3" max="3" width="43.5703125" style="1" customWidth="1"/>
    <col min="4" max="16384" width="9.140625" style="1"/>
  </cols>
  <sheetData>
    <row r="1" spans="1:8" ht="48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x14ac:dyDescent="0.25">
      <c r="A2" s="103" t="s">
        <v>1</v>
      </c>
      <c r="B2" s="105" t="s">
        <v>2</v>
      </c>
      <c r="C2" s="103" t="s">
        <v>3</v>
      </c>
      <c r="D2" s="105" t="s">
        <v>4</v>
      </c>
      <c r="E2" s="107" t="s">
        <v>5</v>
      </c>
      <c r="F2" s="108"/>
      <c r="G2" s="107" t="s">
        <v>78</v>
      </c>
      <c r="H2" s="108"/>
    </row>
    <row r="3" spans="1:8" ht="69.75" x14ac:dyDescent="0.25">
      <c r="A3" s="104"/>
      <c r="B3" s="106"/>
      <c r="C3" s="104"/>
      <c r="D3" s="106"/>
      <c r="E3" s="2" t="s">
        <v>6</v>
      </c>
      <c r="F3" s="2" t="s">
        <v>7</v>
      </c>
      <c r="G3" s="2" t="s">
        <v>6</v>
      </c>
      <c r="H3" s="3" t="s">
        <v>79</v>
      </c>
    </row>
    <row r="4" spans="1:8" ht="15.75" thickBot="1" x14ac:dyDescent="0.3">
      <c r="A4" s="4">
        <v>1</v>
      </c>
      <c r="B4" s="4">
        <v>2</v>
      </c>
      <c r="C4" s="4">
        <v>3</v>
      </c>
      <c r="D4" s="5">
        <v>4</v>
      </c>
      <c r="E4" s="5">
        <v>5</v>
      </c>
      <c r="F4" s="6">
        <v>6</v>
      </c>
      <c r="G4" s="7">
        <v>7</v>
      </c>
      <c r="H4" s="8">
        <v>8</v>
      </c>
    </row>
    <row r="5" spans="1:8" ht="30.75" thickBot="1" x14ac:dyDescent="0.3">
      <c r="A5" s="9">
        <v>1</v>
      </c>
      <c r="B5" s="10" t="s">
        <v>8</v>
      </c>
      <c r="C5" s="11" t="s">
        <v>9</v>
      </c>
      <c r="D5" s="12" t="s">
        <v>10</v>
      </c>
      <c r="E5" s="13"/>
      <c r="F5" s="14">
        <v>8.3000000000000007</v>
      </c>
      <c r="G5" s="15"/>
      <c r="H5" s="15"/>
    </row>
    <row r="6" spans="1:8" x14ac:dyDescent="0.25">
      <c r="A6" s="16">
        <f>A5+0.1</f>
        <v>1.1000000000000001</v>
      </c>
      <c r="B6" s="17"/>
      <c r="C6" s="18" t="s">
        <v>11</v>
      </c>
      <c r="D6" s="19" t="s">
        <v>12</v>
      </c>
      <c r="E6" s="19">
        <f>15.9</f>
        <v>15.9</v>
      </c>
      <c r="F6" s="20">
        <f>F5*E6</f>
        <v>131.97000000000003</v>
      </c>
      <c r="G6" s="15"/>
      <c r="H6" s="15"/>
    </row>
    <row r="7" spans="1:8" ht="15.75" thickBot="1" x14ac:dyDescent="0.3">
      <c r="A7" s="21">
        <f>A6+0.1</f>
        <v>1.2000000000000002</v>
      </c>
      <c r="B7" s="22"/>
      <c r="C7" s="23" t="s">
        <v>13</v>
      </c>
      <c r="D7" s="23" t="s">
        <v>14</v>
      </c>
      <c r="E7" s="24">
        <f>1.7</f>
        <v>1.7</v>
      </c>
      <c r="F7" s="25">
        <f>F5*E7</f>
        <v>14.110000000000001</v>
      </c>
      <c r="G7" s="15"/>
      <c r="H7" s="15"/>
    </row>
    <row r="8" spans="1:8" ht="30.75" thickBot="1" x14ac:dyDescent="0.3">
      <c r="A8" s="9">
        <f>A5+1</f>
        <v>2</v>
      </c>
      <c r="B8" s="10" t="s">
        <v>15</v>
      </c>
      <c r="C8" s="10" t="s">
        <v>16</v>
      </c>
      <c r="D8" s="11" t="s">
        <v>17</v>
      </c>
      <c r="E8" s="10"/>
      <c r="F8" s="26">
        <v>19.2</v>
      </c>
      <c r="G8" s="15"/>
      <c r="H8" s="15"/>
    </row>
    <row r="9" spans="1:8" ht="15.75" thickBot="1" x14ac:dyDescent="0.3">
      <c r="A9" s="4">
        <f>A8+0.1</f>
        <v>2.1</v>
      </c>
      <c r="B9" s="27"/>
      <c r="C9" s="28" t="s">
        <v>18</v>
      </c>
      <c r="D9" s="28" t="s">
        <v>12</v>
      </c>
      <c r="E9" s="29">
        <v>2.06</v>
      </c>
      <c r="F9" s="30">
        <f>F8*E9</f>
        <v>39.552</v>
      </c>
      <c r="G9" s="15"/>
      <c r="H9" s="15"/>
    </row>
    <row r="10" spans="1:8" ht="30.75" thickBot="1" x14ac:dyDescent="0.3">
      <c r="A10" s="9">
        <f>A8+1</f>
        <v>3</v>
      </c>
      <c r="B10" s="10" t="s">
        <v>19</v>
      </c>
      <c r="C10" s="10" t="s">
        <v>20</v>
      </c>
      <c r="D10" s="11" t="s">
        <v>21</v>
      </c>
      <c r="E10" s="10"/>
      <c r="F10" s="26">
        <v>12.9</v>
      </c>
      <c r="G10" s="15"/>
      <c r="H10" s="15"/>
    </row>
    <row r="11" spans="1:8" ht="60.75" thickBot="1" x14ac:dyDescent="0.3">
      <c r="A11" s="9">
        <f>A10+1</f>
        <v>4</v>
      </c>
      <c r="B11" s="10" t="s">
        <v>22</v>
      </c>
      <c r="C11" s="13" t="s">
        <v>23</v>
      </c>
      <c r="D11" s="12" t="s">
        <v>24</v>
      </c>
      <c r="E11" s="31"/>
      <c r="F11" s="13">
        <v>6.8</v>
      </c>
      <c r="G11" s="15"/>
      <c r="H11" s="15"/>
    </row>
    <row r="12" spans="1:8" x14ac:dyDescent="0.25">
      <c r="A12" s="16">
        <f t="shared" ref="A12:A19" si="0">A11+0.1</f>
        <v>4.0999999999999996</v>
      </c>
      <c r="B12" s="17"/>
      <c r="C12" s="18" t="s">
        <v>11</v>
      </c>
      <c r="D12" s="19" t="s">
        <v>12</v>
      </c>
      <c r="E12" s="19">
        <f>23.8+23.8*0.3</f>
        <v>30.94</v>
      </c>
      <c r="F12" s="32">
        <f>F11*E12</f>
        <v>210.392</v>
      </c>
      <c r="G12" s="15"/>
      <c r="H12" s="15"/>
    </row>
    <row r="13" spans="1:8" ht="15.75" thickBot="1" x14ac:dyDescent="0.3">
      <c r="A13" s="33">
        <f t="shared" si="0"/>
        <v>4.1999999999999993</v>
      </c>
      <c r="B13" s="34"/>
      <c r="C13" s="23" t="s">
        <v>13</v>
      </c>
      <c r="D13" s="23" t="s">
        <v>14</v>
      </c>
      <c r="E13" s="35">
        <f>2.1+2.1*0.6</f>
        <v>3.3600000000000003</v>
      </c>
      <c r="F13" s="36">
        <f>F11*E13</f>
        <v>22.848000000000003</v>
      </c>
      <c r="G13" s="15"/>
      <c r="H13" s="15"/>
    </row>
    <row r="14" spans="1:8" ht="15.75" thickBot="1" x14ac:dyDescent="0.3">
      <c r="A14" s="33">
        <f t="shared" si="0"/>
        <v>4.2999999999999989</v>
      </c>
      <c r="B14" s="37"/>
      <c r="C14" s="7" t="s">
        <v>25</v>
      </c>
      <c r="D14" s="38" t="s">
        <v>24</v>
      </c>
      <c r="E14" s="39">
        <v>1.05</v>
      </c>
      <c r="F14" s="40">
        <f>F11*E14</f>
        <v>7.14</v>
      </c>
      <c r="G14" s="15"/>
      <c r="H14" s="15"/>
    </row>
    <row r="15" spans="1:8" x14ac:dyDescent="0.25">
      <c r="A15" s="33">
        <f t="shared" si="0"/>
        <v>4.3999999999999986</v>
      </c>
      <c r="B15" s="37"/>
      <c r="C15" s="7" t="s">
        <v>26</v>
      </c>
      <c r="D15" s="38" t="s">
        <v>27</v>
      </c>
      <c r="E15" s="38">
        <v>1.96</v>
      </c>
      <c r="F15" s="41">
        <f>F11*E15</f>
        <v>13.327999999999999</v>
      </c>
      <c r="G15" s="15"/>
      <c r="H15" s="15"/>
    </row>
    <row r="16" spans="1:8" x14ac:dyDescent="0.25">
      <c r="A16" s="33">
        <f t="shared" si="0"/>
        <v>4.4999999999999982</v>
      </c>
      <c r="B16" s="7"/>
      <c r="C16" s="7" t="s">
        <v>28</v>
      </c>
      <c r="D16" s="38" t="s">
        <v>29</v>
      </c>
      <c r="E16" s="38">
        <v>3.38</v>
      </c>
      <c r="F16" s="39">
        <f>F11*E16</f>
        <v>22.983999999999998</v>
      </c>
      <c r="G16" s="15"/>
      <c r="H16" s="15"/>
    </row>
    <row r="17" spans="1:8" x14ac:dyDescent="0.25">
      <c r="A17" s="33">
        <f t="shared" si="0"/>
        <v>4.5999999999999979</v>
      </c>
      <c r="B17" s="7"/>
      <c r="C17" s="7" t="s">
        <v>30</v>
      </c>
      <c r="D17" s="38" t="s">
        <v>27</v>
      </c>
      <c r="E17" s="38">
        <v>4.38</v>
      </c>
      <c r="F17" s="42">
        <f>F11*E17</f>
        <v>29.783999999999999</v>
      </c>
      <c r="G17" s="15"/>
      <c r="H17" s="15"/>
    </row>
    <row r="18" spans="1:8" x14ac:dyDescent="0.25">
      <c r="A18" s="33">
        <v>4.7</v>
      </c>
      <c r="B18" s="7"/>
      <c r="C18" s="7" t="s">
        <v>31</v>
      </c>
      <c r="D18" s="38" t="s">
        <v>27</v>
      </c>
      <c r="E18" s="38">
        <v>7.2</v>
      </c>
      <c r="F18" s="39">
        <f>F11*E18</f>
        <v>48.96</v>
      </c>
      <c r="G18" s="15"/>
      <c r="H18" s="15"/>
    </row>
    <row r="19" spans="1:8" ht="15.75" thickBot="1" x14ac:dyDescent="0.3">
      <c r="A19" s="33">
        <f t="shared" si="0"/>
        <v>4.8</v>
      </c>
      <c r="B19" s="5"/>
      <c r="C19" s="5" t="s">
        <v>32</v>
      </c>
      <c r="D19" s="43" t="s">
        <v>14</v>
      </c>
      <c r="E19" s="43">
        <v>3.44</v>
      </c>
      <c r="F19" s="42">
        <f>F11*E19</f>
        <v>23.391999999999999</v>
      </c>
      <c r="G19" s="15"/>
      <c r="H19" s="15"/>
    </row>
    <row r="20" spans="1:8" ht="30.75" thickBot="1" x14ac:dyDescent="0.3">
      <c r="A20" s="44">
        <f>A11+1</f>
        <v>5</v>
      </c>
      <c r="B20" s="45" t="s">
        <v>33</v>
      </c>
      <c r="C20" s="45" t="s">
        <v>34</v>
      </c>
      <c r="D20" s="45" t="s">
        <v>35</v>
      </c>
      <c r="E20" s="45"/>
      <c r="F20" s="14">
        <v>8.4</v>
      </c>
      <c r="G20" s="15"/>
      <c r="H20" s="15"/>
    </row>
    <row r="21" spans="1:8" x14ac:dyDescent="0.25">
      <c r="A21" s="16">
        <f>A20+0.1</f>
        <v>5.0999999999999996</v>
      </c>
      <c r="B21" s="17"/>
      <c r="C21" s="18" t="s">
        <v>11</v>
      </c>
      <c r="D21" s="19" t="s">
        <v>12</v>
      </c>
      <c r="E21" s="46">
        <f>4.24</f>
        <v>4.24</v>
      </c>
      <c r="F21" s="20">
        <f>F20*E21</f>
        <v>35.616000000000007</v>
      </c>
      <c r="G21" s="15"/>
      <c r="H21" s="15"/>
    </row>
    <row r="22" spans="1:8" x14ac:dyDescent="0.25">
      <c r="A22" s="33">
        <f>A21+0.1</f>
        <v>5.1999999999999993</v>
      </c>
      <c r="B22" s="34"/>
      <c r="C22" s="23" t="s">
        <v>13</v>
      </c>
      <c r="D22" s="23" t="s">
        <v>14</v>
      </c>
      <c r="E22" s="47">
        <f>0.21</f>
        <v>0.21</v>
      </c>
      <c r="F22" s="48">
        <f>F20*E22</f>
        <v>1.764</v>
      </c>
      <c r="G22" s="15"/>
      <c r="H22" s="15"/>
    </row>
    <row r="23" spans="1:8" ht="15.75" thickBot="1" x14ac:dyDescent="0.3">
      <c r="A23" s="21">
        <f>A22+0.1</f>
        <v>5.2999999999999989</v>
      </c>
      <c r="B23" s="5"/>
      <c r="C23" s="5" t="s">
        <v>36</v>
      </c>
      <c r="D23" s="5" t="s">
        <v>27</v>
      </c>
      <c r="E23" s="43">
        <v>150</v>
      </c>
      <c r="F23" s="42">
        <f>F20*E23</f>
        <v>1260</v>
      </c>
      <c r="G23" s="15"/>
      <c r="H23" s="15"/>
    </row>
    <row r="24" spans="1:8" ht="30.75" thickBot="1" x14ac:dyDescent="0.3">
      <c r="A24" s="49">
        <f>A20+1</f>
        <v>6</v>
      </c>
      <c r="B24" s="10" t="s">
        <v>37</v>
      </c>
      <c r="C24" s="11" t="s">
        <v>38</v>
      </c>
      <c r="D24" s="10" t="s">
        <v>39</v>
      </c>
      <c r="E24" s="11"/>
      <c r="F24" s="14">
        <v>8.4</v>
      </c>
      <c r="G24" s="15"/>
      <c r="H24" s="15"/>
    </row>
    <row r="25" spans="1:8" x14ac:dyDescent="0.25">
      <c r="A25" s="16">
        <f>A24+0.1</f>
        <v>6.1</v>
      </c>
      <c r="B25" s="17"/>
      <c r="C25" s="18" t="s">
        <v>11</v>
      </c>
      <c r="D25" s="19" t="s">
        <v>12</v>
      </c>
      <c r="E25" s="46">
        <f>3.03</f>
        <v>3.03</v>
      </c>
      <c r="F25" s="20">
        <f>F24*E25</f>
        <v>25.451999999999998</v>
      </c>
      <c r="G25" s="15"/>
      <c r="H25" s="15"/>
    </row>
    <row r="26" spans="1:8" x14ac:dyDescent="0.25">
      <c r="A26" s="33">
        <f>A25+0.1</f>
        <v>6.1999999999999993</v>
      </c>
      <c r="B26" s="34"/>
      <c r="C26" s="23" t="s">
        <v>13</v>
      </c>
      <c r="D26" s="23" t="s">
        <v>14</v>
      </c>
      <c r="E26" s="50">
        <f>0.41</f>
        <v>0.41</v>
      </c>
      <c r="F26" s="51">
        <f>F24*E26</f>
        <v>3.444</v>
      </c>
      <c r="G26" s="15"/>
      <c r="H26" s="15"/>
    </row>
    <row r="27" spans="1:8" ht="15.75" thickBot="1" x14ac:dyDescent="0.3">
      <c r="A27" s="21">
        <f>A26+0.1</f>
        <v>6.2999999999999989</v>
      </c>
      <c r="B27" s="5"/>
      <c r="C27" s="5" t="s">
        <v>40</v>
      </c>
      <c r="D27" s="5" t="s">
        <v>27</v>
      </c>
      <c r="E27" s="52">
        <v>32.4</v>
      </c>
      <c r="F27" s="53">
        <f>E27*F24</f>
        <v>272.16000000000003</v>
      </c>
      <c r="G27" s="15"/>
      <c r="H27" s="15"/>
    </row>
    <row r="28" spans="1:8" ht="90.75" thickBot="1" x14ac:dyDescent="0.3">
      <c r="A28" s="10">
        <f>A24+1</f>
        <v>7</v>
      </c>
      <c r="B28" s="10" t="s">
        <v>41</v>
      </c>
      <c r="C28" s="11" t="s">
        <v>42</v>
      </c>
      <c r="D28" s="12" t="s">
        <v>43</v>
      </c>
      <c r="E28" s="54"/>
      <c r="F28" s="14">
        <v>8.4</v>
      </c>
      <c r="G28" s="15"/>
      <c r="H28" s="15"/>
    </row>
    <row r="29" spans="1:8" x14ac:dyDescent="0.25">
      <c r="A29" s="16">
        <f t="shared" ref="A29:A36" si="1">A28+0.1</f>
        <v>7.1</v>
      </c>
      <c r="B29" s="55"/>
      <c r="C29" s="18" t="s">
        <v>11</v>
      </c>
      <c r="D29" s="19" t="s">
        <v>12</v>
      </c>
      <c r="E29" s="19">
        <v>43.9</v>
      </c>
      <c r="F29" s="20">
        <f>F28*E29</f>
        <v>368.76</v>
      </c>
      <c r="G29" s="15"/>
      <c r="H29" s="15"/>
    </row>
    <row r="30" spans="1:8" x14ac:dyDescent="0.25">
      <c r="A30" s="16">
        <f t="shared" si="1"/>
        <v>7.1999999999999993</v>
      </c>
      <c r="B30" s="7"/>
      <c r="C30" s="23" t="s">
        <v>13</v>
      </c>
      <c r="D30" s="23" t="s">
        <v>14</v>
      </c>
      <c r="E30" s="47">
        <v>3.5</v>
      </c>
      <c r="F30" s="48">
        <f>F28*E30</f>
        <v>29.400000000000002</v>
      </c>
      <c r="G30" s="15"/>
      <c r="H30" s="15"/>
    </row>
    <row r="31" spans="1:8" ht="30" x14ac:dyDescent="0.25">
      <c r="A31" s="16">
        <f t="shared" si="1"/>
        <v>7.2999999999999989</v>
      </c>
      <c r="B31" s="7"/>
      <c r="C31" s="7" t="s">
        <v>44</v>
      </c>
      <c r="D31" s="38" t="s">
        <v>29</v>
      </c>
      <c r="E31" s="38">
        <v>112</v>
      </c>
      <c r="F31" s="56">
        <f>F28*E31</f>
        <v>940.80000000000007</v>
      </c>
      <c r="G31" s="15"/>
      <c r="H31" s="15"/>
    </row>
    <row r="32" spans="1:8" ht="15.75" thickBot="1" x14ac:dyDescent="0.3">
      <c r="A32" s="16">
        <v>7.4</v>
      </c>
      <c r="B32" s="7"/>
      <c r="C32" s="7" t="s">
        <v>25</v>
      </c>
      <c r="D32" s="38" t="s">
        <v>24</v>
      </c>
      <c r="E32" s="38">
        <v>1.19</v>
      </c>
      <c r="F32" s="42">
        <f>F28*E32</f>
        <v>9.9960000000000004</v>
      </c>
      <c r="G32" s="15"/>
      <c r="H32" s="15"/>
    </row>
    <row r="33" spans="1:8" ht="15.75" thickBot="1" x14ac:dyDescent="0.3">
      <c r="A33" s="16">
        <f t="shared" si="1"/>
        <v>7.5</v>
      </c>
      <c r="B33" s="7"/>
      <c r="C33" s="7" t="s">
        <v>45</v>
      </c>
      <c r="D33" s="38" t="s">
        <v>21</v>
      </c>
      <c r="E33" s="39" t="s">
        <v>46</v>
      </c>
      <c r="F33" s="57">
        <f>F28*0.03+0.1</f>
        <v>0.35199999999999998</v>
      </c>
      <c r="G33" s="15"/>
      <c r="H33" s="15"/>
    </row>
    <row r="34" spans="1:8" x14ac:dyDescent="0.25">
      <c r="A34" s="16">
        <f t="shared" si="1"/>
        <v>7.6</v>
      </c>
      <c r="B34" s="7"/>
      <c r="C34" s="7" t="s">
        <v>47</v>
      </c>
      <c r="D34" s="38" t="s">
        <v>27</v>
      </c>
      <c r="E34" s="38">
        <v>15</v>
      </c>
      <c r="F34" s="41">
        <f>F28*E34</f>
        <v>126</v>
      </c>
      <c r="G34" s="15"/>
      <c r="H34" s="15"/>
    </row>
    <row r="35" spans="1:8" x14ac:dyDescent="0.25">
      <c r="A35" s="16">
        <f t="shared" si="1"/>
        <v>7.6999999999999993</v>
      </c>
      <c r="B35" s="7"/>
      <c r="C35" s="7" t="s">
        <v>48</v>
      </c>
      <c r="D35" s="38" t="s">
        <v>49</v>
      </c>
      <c r="E35" s="38" t="s">
        <v>46</v>
      </c>
      <c r="F35" s="58">
        <f>F28*100*6</f>
        <v>5040</v>
      </c>
      <c r="G35" s="15"/>
      <c r="H35" s="15"/>
    </row>
    <row r="36" spans="1:8" ht="15.75" thickBot="1" x14ac:dyDescent="0.3">
      <c r="A36" s="16">
        <f t="shared" si="1"/>
        <v>7.7999999999999989</v>
      </c>
      <c r="B36" s="5"/>
      <c r="C36" s="5" t="s">
        <v>32</v>
      </c>
      <c r="D36" s="43" t="s">
        <v>14</v>
      </c>
      <c r="E36" s="43">
        <v>8.16</v>
      </c>
      <c r="F36" s="42">
        <f>F28*E36</f>
        <v>68.544000000000011</v>
      </c>
      <c r="G36" s="15"/>
      <c r="H36" s="15"/>
    </row>
    <row r="37" spans="1:8" ht="45.75" thickBot="1" x14ac:dyDescent="0.3">
      <c r="A37" s="59">
        <f>A28+1</f>
        <v>8</v>
      </c>
      <c r="B37" s="10" t="s">
        <v>50</v>
      </c>
      <c r="C37" s="11" t="s">
        <v>51</v>
      </c>
      <c r="D37" s="12" t="s">
        <v>52</v>
      </c>
      <c r="E37" s="54"/>
      <c r="F37" s="14">
        <v>0.11</v>
      </c>
      <c r="G37" s="15"/>
      <c r="H37" s="15"/>
    </row>
    <row r="38" spans="1:8" x14ac:dyDescent="0.25">
      <c r="A38" s="16">
        <f t="shared" ref="A38:A44" si="2">A37+0.1</f>
        <v>8.1</v>
      </c>
      <c r="B38" s="55"/>
      <c r="C38" s="18" t="s">
        <v>11</v>
      </c>
      <c r="D38" s="19" t="s">
        <v>12</v>
      </c>
      <c r="E38" s="19">
        <f>83</f>
        <v>83</v>
      </c>
      <c r="F38" s="20">
        <f>F37*E38</f>
        <v>9.1300000000000008</v>
      </c>
      <c r="G38" s="15"/>
      <c r="H38" s="15"/>
    </row>
    <row r="39" spans="1:8" x14ac:dyDescent="0.25">
      <c r="A39" s="33">
        <f t="shared" si="2"/>
        <v>8.1999999999999993</v>
      </c>
      <c r="B39" s="7"/>
      <c r="C39" s="23" t="s">
        <v>13</v>
      </c>
      <c r="D39" s="23" t="s">
        <v>14</v>
      </c>
      <c r="E39" s="47">
        <f>0.41</f>
        <v>0.41</v>
      </c>
      <c r="F39" s="48">
        <f>F37*E39</f>
        <v>4.5099999999999994E-2</v>
      </c>
      <c r="G39" s="15"/>
      <c r="H39" s="15"/>
    </row>
    <row r="40" spans="1:8" x14ac:dyDescent="0.25">
      <c r="A40" s="33">
        <f t="shared" si="2"/>
        <v>8.2999999999999989</v>
      </c>
      <c r="B40" s="7"/>
      <c r="C40" s="7" t="s">
        <v>53</v>
      </c>
      <c r="D40" s="38" t="s">
        <v>29</v>
      </c>
      <c r="E40" s="38">
        <v>105</v>
      </c>
      <c r="F40" s="56">
        <f>F37*E40</f>
        <v>11.55</v>
      </c>
      <c r="G40" s="15"/>
      <c r="H40" s="15"/>
    </row>
    <row r="41" spans="1:8" x14ac:dyDescent="0.25">
      <c r="A41" s="33">
        <f t="shared" si="2"/>
        <v>8.3999999999999986</v>
      </c>
      <c r="B41" s="7"/>
      <c r="C41" s="7" t="s">
        <v>25</v>
      </c>
      <c r="D41" s="38" t="s">
        <v>24</v>
      </c>
      <c r="E41" s="38" t="s">
        <v>46</v>
      </c>
      <c r="F41" s="39">
        <f>F37*100*0.04*0.04*6</f>
        <v>0.1056</v>
      </c>
      <c r="G41" s="15"/>
      <c r="H41" s="15"/>
    </row>
    <row r="42" spans="1:8" x14ac:dyDescent="0.25">
      <c r="A42" s="33">
        <f t="shared" si="2"/>
        <v>8.4999999999999982</v>
      </c>
      <c r="B42" s="7"/>
      <c r="C42" s="7" t="s">
        <v>54</v>
      </c>
      <c r="D42" s="38" t="s">
        <v>49</v>
      </c>
      <c r="E42" s="38" t="s">
        <v>46</v>
      </c>
      <c r="F42" s="58">
        <f>F37*100*6</f>
        <v>66</v>
      </c>
      <c r="G42" s="15"/>
      <c r="H42" s="15"/>
    </row>
    <row r="43" spans="1:8" x14ac:dyDescent="0.25">
      <c r="A43" s="33">
        <f t="shared" si="2"/>
        <v>8.5999999999999979</v>
      </c>
      <c r="B43" s="7"/>
      <c r="C43" s="7" t="s">
        <v>31</v>
      </c>
      <c r="D43" s="38" t="s">
        <v>27</v>
      </c>
      <c r="E43" s="38">
        <v>7</v>
      </c>
      <c r="F43" s="41">
        <f>F37*E43</f>
        <v>0.77</v>
      </c>
      <c r="G43" s="15"/>
      <c r="H43" s="15"/>
    </row>
    <row r="44" spans="1:8" ht="15.75" thickBot="1" x14ac:dyDescent="0.3">
      <c r="A44" s="33">
        <f t="shared" si="2"/>
        <v>8.6999999999999975</v>
      </c>
      <c r="B44" s="7"/>
      <c r="C44" s="5" t="s">
        <v>32</v>
      </c>
      <c r="D44" s="43" t="s">
        <v>14</v>
      </c>
      <c r="E44" s="43">
        <v>7.8</v>
      </c>
      <c r="F44" s="42">
        <f>F37*E44</f>
        <v>0.85799999999999998</v>
      </c>
      <c r="G44" s="15"/>
      <c r="H44" s="15"/>
    </row>
    <row r="45" spans="1:8" ht="75.75" thickBot="1" x14ac:dyDescent="0.3">
      <c r="A45" s="59">
        <f>A37+1</f>
        <v>9</v>
      </c>
      <c r="B45" s="10" t="s">
        <v>55</v>
      </c>
      <c r="C45" s="11" t="s">
        <v>56</v>
      </c>
      <c r="D45" s="12" t="s">
        <v>57</v>
      </c>
      <c r="E45" s="54"/>
      <c r="F45" s="14">
        <v>13.5</v>
      </c>
      <c r="G45" s="15"/>
      <c r="H45" s="15"/>
    </row>
    <row r="46" spans="1:8" ht="45.75" thickBot="1" x14ac:dyDescent="0.3">
      <c r="A46" s="60">
        <f>A45+1</f>
        <v>10</v>
      </c>
      <c r="B46" s="61" t="s">
        <v>58</v>
      </c>
      <c r="C46" s="62" t="s">
        <v>59</v>
      </c>
      <c r="D46" s="10" t="s">
        <v>60</v>
      </c>
      <c r="E46" s="62"/>
      <c r="F46" s="63">
        <v>1.58</v>
      </c>
      <c r="G46" s="15"/>
      <c r="H46" s="15"/>
    </row>
    <row r="47" spans="1:8" x14ac:dyDescent="0.25">
      <c r="A47" s="64">
        <f>A46+0.1</f>
        <v>10.1</v>
      </c>
      <c r="B47" s="64"/>
      <c r="C47" s="18" t="s">
        <v>11</v>
      </c>
      <c r="D47" s="19" t="s">
        <v>12</v>
      </c>
      <c r="E47" s="65">
        <f>28.6+28.6*0.6*1.15</f>
        <v>48.334000000000003</v>
      </c>
      <c r="F47" s="66">
        <f>E47*F46</f>
        <v>76.367720000000006</v>
      </c>
      <c r="G47" s="15"/>
      <c r="H47" s="15"/>
    </row>
    <row r="48" spans="1:8" ht="15.75" thickBot="1" x14ac:dyDescent="0.3">
      <c r="A48" s="67">
        <f>A47+0.1</f>
        <v>10.199999999999999</v>
      </c>
      <c r="B48" s="67"/>
      <c r="C48" s="23" t="s">
        <v>13</v>
      </c>
      <c r="D48" s="23" t="s">
        <v>14</v>
      </c>
      <c r="E48" s="68">
        <f>0.41*0.6+0.41</f>
        <v>0.65599999999999992</v>
      </c>
      <c r="F48" s="69">
        <f>F46*E48</f>
        <v>1.0364799999999998</v>
      </c>
      <c r="G48" s="15"/>
      <c r="H48" s="15"/>
    </row>
    <row r="49" spans="1:8" ht="30.75" thickBot="1" x14ac:dyDescent="0.3">
      <c r="A49" s="60">
        <f>A46+1</f>
        <v>11</v>
      </c>
      <c r="B49" s="10" t="s">
        <v>61</v>
      </c>
      <c r="C49" s="11" t="s">
        <v>62</v>
      </c>
      <c r="D49" s="10" t="s">
        <v>60</v>
      </c>
      <c r="E49" s="11"/>
      <c r="F49" s="70">
        <f>1.63+0.22</f>
        <v>1.8499999999999999</v>
      </c>
      <c r="G49" s="15"/>
      <c r="H49" s="15"/>
    </row>
    <row r="50" spans="1:8" x14ac:dyDescent="0.25">
      <c r="A50" s="55">
        <f t="shared" ref="A50:A56" si="3">A49+0.1</f>
        <v>11.1</v>
      </c>
      <c r="B50" s="55"/>
      <c r="C50" s="18" t="s">
        <v>11</v>
      </c>
      <c r="D50" s="19" t="s">
        <v>12</v>
      </c>
      <c r="E50" s="46">
        <f>28.6</f>
        <v>28.6</v>
      </c>
      <c r="F50" s="20">
        <f>F49*E50</f>
        <v>52.91</v>
      </c>
      <c r="G50" s="15"/>
      <c r="H50" s="15"/>
    </row>
    <row r="51" spans="1:8" ht="15.75" thickBot="1" x14ac:dyDescent="0.3">
      <c r="A51" s="7">
        <f t="shared" si="3"/>
        <v>11.2</v>
      </c>
      <c r="B51" s="7"/>
      <c r="C51" s="23" t="s">
        <v>13</v>
      </c>
      <c r="D51" s="23" t="s">
        <v>14</v>
      </c>
      <c r="E51" s="23">
        <v>0.41</v>
      </c>
      <c r="F51" s="71">
        <f>F49*E51</f>
        <v>0.75849999999999995</v>
      </c>
      <c r="G51" s="15"/>
      <c r="H51" s="15"/>
    </row>
    <row r="52" spans="1:8" ht="15.75" thickBot="1" x14ac:dyDescent="0.3">
      <c r="A52" s="7">
        <f t="shared" si="3"/>
        <v>11.299999999999999</v>
      </c>
      <c r="B52" s="72"/>
      <c r="C52" s="7" t="s">
        <v>63</v>
      </c>
      <c r="D52" s="7" t="s">
        <v>64</v>
      </c>
      <c r="E52" s="56"/>
      <c r="F52" s="73">
        <f>F49*100*1</f>
        <v>185</v>
      </c>
      <c r="G52" s="15"/>
      <c r="H52" s="15"/>
    </row>
    <row r="53" spans="1:8" ht="15.75" thickBot="1" x14ac:dyDescent="0.3">
      <c r="A53" s="7">
        <f t="shared" si="3"/>
        <v>11.399999999999999</v>
      </c>
      <c r="B53" s="72"/>
      <c r="C53" s="7" t="s">
        <v>65</v>
      </c>
      <c r="D53" s="7" t="s">
        <v>66</v>
      </c>
      <c r="E53" s="74">
        <v>100</v>
      </c>
      <c r="F53" s="75">
        <f>E53*F49</f>
        <v>185</v>
      </c>
      <c r="G53" s="15"/>
      <c r="H53" s="15"/>
    </row>
    <row r="54" spans="1:8" ht="15.75" thickBot="1" x14ac:dyDescent="0.3">
      <c r="A54" s="7">
        <f t="shared" si="3"/>
        <v>11.499999999999998</v>
      </c>
      <c r="B54" s="72"/>
      <c r="C54" s="7" t="s">
        <v>67</v>
      </c>
      <c r="D54" s="7" t="s">
        <v>64</v>
      </c>
      <c r="E54" s="56" t="s">
        <v>46</v>
      </c>
      <c r="F54" s="73">
        <v>19</v>
      </c>
      <c r="G54" s="15"/>
      <c r="H54" s="15"/>
    </row>
    <row r="55" spans="1:8" ht="15.75" thickBot="1" x14ac:dyDescent="0.3">
      <c r="A55" s="7">
        <f t="shared" si="3"/>
        <v>11.599999999999998</v>
      </c>
      <c r="B55" s="76"/>
      <c r="C55" s="7" t="s">
        <v>68</v>
      </c>
      <c r="D55" s="7" t="s">
        <v>64</v>
      </c>
      <c r="E55" s="56" t="s">
        <v>46</v>
      </c>
      <c r="F55" s="73">
        <v>8</v>
      </c>
      <c r="G55" s="15"/>
      <c r="H55" s="15"/>
    </row>
    <row r="56" spans="1:8" ht="15.75" thickBot="1" x14ac:dyDescent="0.3">
      <c r="A56" s="7">
        <f t="shared" si="3"/>
        <v>11.699999999999998</v>
      </c>
      <c r="B56" s="76"/>
      <c r="C56" s="5" t="s">
        <v>69</v>
      </c>
      <c r="D56" s="5" t="s">
        <v>64</v>
      </c>
      <c r="E56" s="53" t="s">
        <v>46</v>
      </c>
      <c r="F56" s="73">
        <f>F54*4</f>
        <v>76</v>
      </c>
      <c r="G56" s="15"/>
      <c r="H56" s="15"/>
    </row>
    <row r="57" spans="1:8" ht="75.75" thickBot="1" x14ac:dyDescent="0.3">
      <c r="A57" s="60">
        <f>A49+1</f>
        <v>12</v>
      </c>
      <c r="B57" s="61" t="s">
        <v>55</v>
      </c>
      <c r="C57" s="62" t="s">
        <v>70</v>
      </c>
      <c r="D57" s="10" t="s">
        <v>57</v>
      </c>
      <c r="E57" s="62"/>
      <c r="F57" s="63">
        <v>142</v>
      </c>
      <c r="G57" s="15"/>
      <c r="H57" s="15"/>
    </row>
    <row r="58" spans="1:8" ht="45.75" thickBot="1" x14ac:dyDescent="0.3">
      <c r="A58" s="60">
        <v>13</v>
      </c>
      <c r="B58" s="77" t="s">
        <v>71</v>
      </c>
      <c r="C58" s="78" t="s">
        <v>72</v>
      </c>
      <c r="D58" s="77" t="s">
        <v>64</v>
      </c>
      <c r="E58" s="78"/>
      <c r="F58" s="79">
        <v>5</v>
      </c>
      <c r="G58" s="15"/>
      <c r="H58" s="15"/>
    </row>
    <row r="59" spans="1:8" x14ac:dyDescent="0.25">
      <c r="A59" s="80">
        <f t="shared" ref="A59:A64" si="4">A58+0.1</f>
        <v>13.1</v>
      </c>
      <c r="B59" s="81"/>
      <c r="C59" s="18" t="s">
        <v>11</v>
      </c>
      <c r="D59" s="19" t="s">
        <v>12</v>
      </c>
      <c r="E59" s="82">
        <v>6.03</v>
      </c>
      <c r="F59" s="83">
        <f>F58*E59</f>
        <v>30.150000000000002</v>
      </c>
      <c r="G59" s="15"/>
      <c r="H59" s="15"/>
    </row>
    <row r="60" spans="1:8" x14ac:dyDescent="0.25">
      <c r="A60" s="84">
        <f t="shared" si="4"/>
        <v>13.2</v>
      </c>
      <c r="B60" s="84"/>
      <c r="C60" s="23" t="s">
        <v>13</v>
      </c>
      <c r="D60" s="23" t="s">
        <v>14</v>
      </c>
      <c r="E60" s="85">
        <v>0.33</v>
      </c>
      <c r="F60" s="86">
        <f>F58*E60</f>
        <v>1.6500000000000001</v>
      </c>
      <c r="G60" s="15"/>
      <c r="H60" s="15"/>
    </row>
    <row r="61" spans="1:8" ht="30" x14ac:dyDescent="0.25">
      <c r="A61" s="84">
        <f t="shared" si="4"/>
        <v>13.299999999999999</v>
      </c>
      <c r="B61" s="87"/>
      <c r="C61" s="84" t="s">
        <v>73</v>
      </c>
      <c r="D61" s="84" t="s">
        <v>29</v>
      </c>
      <c r="E61" s="88" t="s">
        <v>46</v>
      </c>
      <c r="F61" s="89">
        <v>5.75</v>
      </c>
      <c r="G61" s="15"/>
      <c r="H61" s="15"/>
    </row>
    <row r="62" spans="1:8" ht="15.75" thickBot="1" x14ac:dyDescent="0.3">
      <c r="A62" s="84">
        <f t="shared" si="4"/>
        <v>13.399999999999999</v>
      </c>
      <c r="B62" s="87"/>
      <c r="C62" s="84" t="s">
        <v>25</v>
      </c>
      <c r="D62" s="84" t="s">
        <v>24</v>
      </c>
      <c r="E62" s="90">
        <v>0.22</v>
      </c>
      <c r="F62" s="89">
        <f>F58*E62</f>
        <v>1.1000000000000001</v>
      </c>
      <c r="G62" s="15"/>
      <c r="H62" s="15"/>
    </row>
    <row r="63" spans="1:8" ht="15.75" thickBot="1" x14ac:dyDescent="0.3">
      <c r="A63" s="84">
        <f t="shared" si="4"/>
        <v>13.499999999999998</v>
      </c>
      <c r="B63" s="87"/>
      <c r="C63" s="84" t="s">
        <v>74</v>
      </c>
      <c r="D63" s="84" t="s">
        <v>75</v>
      </c>
      <c r="E63" s="90" t="s">
        <v>46</v>
      </c>
      <c r="F63" s="91">
        <v>5</v>
      </c>
      <c r="G63" s="15"/>
      <c r="H63" s="15"/>
    </row>
    <row r="64" spans="1:8" x14ac:dyDescent="0.25">
      <c r="A64" s="84">
        <f t="shared" si="4"/>
        <v>13.599999999999998</v>
      </c>
      <c r="B64" s="92"/>
      <c r="C64" s="93" t="s">
        <v>76</v>
      </c>
      <c r="D64" s="93" t="s">
        <v>77</v>
      </c>
      <c r="E64" s="94">
        <v>0.5</v>
      </c>
      <c r="F64" s="95">
        <f>E64*F58</f>
        <v>2.5</v>
      </c>
      <c r="G64" s="15"/>
      <c r="H64" s="15"/>
    </row>
    <row r="65" spans="1:10" x14ac:dyDescent="0.25">
      <c r="A65" s="96"/>
      <c r="B65" s="96"/>
      <c r="C65" s="97" t="s">
        <v>80</v>
      </c>
      <c r="D65" s="96" t="s">
        <v>14</v>
      </c>
      <c r="E65" s="15"/>
      <c r="F65" s="15"/>
      <c r="G65" s="15"/>
      <c r="H65" s="15"/>
    </row>
    <row r="66" spans="1:10" x14ac:dyDescent="0.25">
      <c r="A66" s="96"/>
      <c r="B66" s="96"/>
      <c r="C66" s="97" t="s">
        <v>81</v>
      </c>
      <c r="D66" s="98">
        <v>0.1</v>
      </c>
      <c r="E66" s="15"/>
      <c r="F66" s="15"/>
      <c r="G66" s="15"/>
      <c r="H66" s="15"/>
    </row>
    <row r="67" spans="1:10" x14ac:dyDescent="0.25">
      <c r="A67" s="96"/>
      <c r="B67" s="96"/>
      <c r="C67" s="97" t="s">
        <v>80</v>
      </c>
      <c r="D67" s="96" t="s">
        <v>14</v>
      </c>
      <c r="E67" s="15"/>
      <c r="F67" s="15"/>
      <c r="G67" s="15"/>
      <c r="H67" s="15"/>
    </row>
    <row r="68" spans="1:10" x14ac:dyDescent="0.25">
      <c r="A68" s="96"/>
      <c r="B68" s="96"/>
      <c r="C68" s="97" t="s">
        <v>82</v>
      </c>
      <c r="D68" s="98">
        <v>0.08</v>
      </c>
      <c r="E68" s="15"/>
      <c r="F68" s="15"/>
      <c r="G68" s="15"/>
      <c r="H68" s="15"/>
    </row>
    <row r="69" spans="1:10" x14ac:dyDescent="0.25">
      <c r="A69" s="96"/>
      <c r="B69" s="96"/>
      <c r="C69" s="97" t="s">
        <v>80</v>
      </c>
      <c r="D69" s="96" t="s">
        <v>14</v>
      </c>
      <c r="E69" s="15"/>
      <c r="F69" s="15"/>
      <c r="G69" s="15"/>
      <c r="H69" s="15"/>
    </row>
    <row r="70" spans="1:10" ht="27" x14ac:dyDescent="0.25">
      <c r="A70" s="96"/>
      <c r="B70" s="96"/>
      <c r="C70" s="97" t="s">
        <v>86</v>
      </c>
      <c r="D70" s="98">
        <v>0.02</v>
      </c>
      <c r="E70" s="15"/>
      <c r="F70" s="15"/>
      <c r="G70" s="15"/>
      <c r="H70" s="15"/>
    </row>
    <row r="71" spans="1:10" x14ac:dyDescent="0.25">
      <c r="A71" s="96"/>
      <c r="B71" s="96"/>
      <c r="C71" s="97" t="s">
        <v>80</v>
      </c>
      <c r="D71" s="96" t="s">
        <v>14</v>
      </c>
      <c r="E71" s="15"/>
      <c r="F71" s="15"/>
      <c r="G71" s="15"/>
      <c r="H71" s="15"/>
    </row>
    <row r="72" spans="1:10" ht="16.5" x14ac:dyDescent="0.25">
      <c r="A72" s="99"/>
      <c r="B72" s="99"/>
      <c r="C72" s="97" t="s">
        <v>83</v>
      </c>
      <c r="D72" s="98">
        <v>0.18</v>
      </c>
      <c r="E72" s="15"/>
      <c r="F72" s="15"/>
      <c r="G72" s="15"/>
      <c r="H72" s="15"/>
    </row>
    <row r="73" spans="1:10" ht="16.5" x14ac:dyDescent="0.25">
      <c r="A73" s="99"/>
      <c r="B73" s="99"/>
      <c r="C73" s="97" t="s">
        <v>87</v>
      </c>
      <c r="D73" s="96" t="s">
        <v>14</v>
      </c>
      <c r="E73" s="15"/>
      <c r="F73" s="15"/>
      <c r="G73" s="15"/>
      <c r="H73" s="15"/>
    </row>
    <row r="76" spans="1:10" ht="52.5" customHeight="1" x14ac:dyDescent="0.25">
      <c r="A76" s="101" t="s">
        <v>84</v>
      </c>
      <c r="B76" s="101"/>
      <c r="C76" s="101"/>
      <c r="D76" s="101"/>
      <c r="E76" s="101"/>
      <c r="F76" s="101"/>
      <c r="G76" s="101"/>
      <c r="H76" s="101"/>
      <c r="I76" s="101"/>
      <c r="J76" s="101"/>
    </row>
    <row r="78" spans="1:10" ht="54.75" customHeight="1" x14ac:dyDescent="0.25">
      <c r="A78" s="101" t="s">
        <v>85</v>
      </c>
      <c r="B78" s="101"/>
      <c r="C78" s="101"/>
      <c r="D78" s="101"/>
      <c r="E78" s="101"/>
      <c r="F78" s="101"/>
    </row>
    <row r="79" spans="1:10" ht="84" customHeight="1" x14ac:dyDescent="0.25">
      <c r="A79" s="101" t="s">
        <v>89</v>
      </c>
      <c r="B79" s="101"/>
      <c r="C79" s="101"/>
      <c r="D79" s="101"/>
      <c r="E79" s="101"/>
      <c r="F79" s="101"/>
      <c r="G79" s="100"/>
    </row>
    <row r="80" spans="1:10" ht="15" customHeight="1" x14ac:dyDescent="0.25">
      <c r="A80" s="101" t="s">
        <v>88</v>
      </c>
      <c r="B80" s="101"/>
      <c r="C80" s="101"/>
      <c r="D80" s="101"/>
      <c r="E80" s="101"/>
      <c r="F80" s="101"/>
    </row>
  </sheetData>
  <mergeCells count="11">
    <mergeCell ref="A80:F80"/>
    <mergeCell ref="A79:F79"/>
    <mergeCell ref="A76:J76"/>
    <mergeCell ref="A78:F78"/>
    <mergeCell ref="A1:H1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2018-01-11T12:02:23Z</dcterms:modified>
</cp:coreProperties>
</file>