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78" i="1"/>
  <c r="E77" i="1"/>
  <c r="F75" i="1"/>
  <c r="F74" i="1"/>
  <c r="F73" i="1"/>
  <c r="F72" i="1"/>
  <c r="F71" i="1"/>
  <c r="E70" i="1"/>
  <c r="F70" i="1" s="1"/>
  <c r="F68" i="1"/>
  <c r="F62" i="1"/>
  <c r="F65" i="1" s="1"/>
  <c r="E59" i="1"/>
  <c r="E58" i="1"/>
  <c r="F57" i="1"/>
  <c r="F58" i="1" s="1"/>
  <c r="F56" i="1"/>
  <c r="F55" i="1"/>
  <c r="F53" i="1"/>
  <c r="F51" i="1"/>
  <c r="F50" i="1"/>
  <c r="F54" i="1" s="1"/>
  <c r="E46" i="1"/>
  <c r="E45" i="1"/>
  <c r="F44" i="1"/>
  <c r="F45" i="1" s="1"/>
  <c r="F43" i="1"/>
  <c r="F42" i="1"/>
  <c r="F41" i="1"/>
  <c r="F40" i="1"/>
  <c r="E37" i="1"/>
  <c r="F36" i="1"/>
  <c r="E36" i="1"/>
  <c r="F35" i="1"/>
  <c r="F38" i="1" s="1"/>
  <c r="F32" i="1"/>
  <c r="E23" i="1"/>
  <c r="F22" i="1"/>
  <c r="E22" i="1"/>
  <c r="F21" i="1"/>
  <c r="F25" i="1" s="1"/>
  <c r="E14" i="1"/>
  <c r="F13" i="1"/>
  <c r="E13" i="1"/>
  <c r="F12" i="1"/>
  <c r="F20" i="1" s="1"/>
  <c r="E11" i="1"/>
  <c r="E10" i="1"/>
  <c r="A10" i="1"/>
  <c r="A11" i="1" s="1"/>
  <c r="A9" i="1"/>
  <c r="A12" i="1" s="1"/>
  <c r="A8" i="1"/>
  <c r="E7" i="1"/>
  <c r="A7" i="1"/>
  <c r="F6" i="1"/>
  <c r="F8" i="1" l="1"/>
  <c r="F26" i="1"/>
  <c r="F9" i="1"/>
  <c r="F7" i="1"/>
  <c r="A21" i="1"/>
  <c r="A13" i="1"/>
  <c r="A14" i="1" s="1"/>
  <c r="A15" i="1" s="1"/>
  <c r="A16" i="1" s="1"/>
  <c r="A17" i="1" s="1"/>
  <c r="A18" i="1" s="1"/>
  <c r="A19" i="1" s="1"/>
  <c r="A20" i="1" s="1"/>
  <c r="F47" i="1"/>
  <c r="F49" i="1"/>
  <c r="F60" i="1"/>
  <c r="F64" i="1"/>
  <c r="F66" i="1"/>
  <c r="F46" i="1"/>
  <c r="F48" i="1"/>
  <c r="F52" i="1"/>
  <c r="F59" i="1"/>
  <c r="F61" i="1"/>
  <c r="F63" i="1"/>
  <c r="F15" i="1"/>
  <c r="F17" i="1"/>
  <c r="F19" i="1"/>
  <c r="F24" i="1"/>
  <c r="F37" i="1"/>
  <c r="F14" i="1"/>
  <c r="F16" i="1"/>
  <c r="F18" i="1"/>
  <c r="F23" i="1"/>
  <c r="F11" i="1" l="1"/>
  <c r="F10" i="1"/>
  <c r="F33" i="1"/>
  <c r="F31" i="1"/>
  <c r="F29" i="1"/>
  <c r="F27" i="1"/>
  <c r="F76" i="1"/>
  <c r="F34" i="1"/>
  <c r="F30" i="1"/>
  <c r="F28" i="1"/>
  <c r="A26" i="1"/>
  <c r="A22" i="1"/>
  <c r="A23" i="1" s="1"/>
  <c r="A24" i="1" s="1"/>
  <c r="A25" i="1" s="1"/>
  <c r="A35" i="1" l="1"/>
  <c r="A27" i="1"/>
  <c r="A28" i="1" s="1"/>
  <c r="F80" i="1"/>
  <c r="F78" i="1"/>
  <c r="F79" i="1"/>
  <c r="F77" i="1"/>
  <c r="F82" i="1" l="1"/>
  <c r="F81" i="1"/>
  <c r="F83" i="1"/>
  <c r="A30" i="1"/>
  <c r="A31" i="1" s="1"/>
  <c r="A32" i="1" s="1"/>
  <c r="A33" i="1" s="1"/>
  <c r="A34" i="1" s="1"/>
  <c r="A29" i="1"/>
  <c r="A39" i="1"/>
  <c r="A36" i="1"/>
  <c r="A37" i="1" s="1"/>
  <c r="A38" i="1" s="1"/>
  <c r="A44" i="1" l="1"/>
  <c r="A40" i="1"/>
  <c r="A41" i="1" s="1"/>
  <c r="A42" i="1" s="1"/>
  <c r="A43" i="1" s="1"/>
  <c r="A50" i="1" l="1"/>
  <c r="A45" i="1"/>
  <c r="A46" i="1" s="1"/>
  <c r="A47" i="1" s="1"/>
  <c r="A48" i="1" s="1"/>
  <c r="A49" i="1" s="1"/>
  <c r="A57" i="1" l="1"/>
  <c r="A51" i="1"/>
  <c r="A52" i="1" s="1"/>
  <c r="A53" i="1" s="1"/>
  <c r="A54" i="1" s="1"/>
  <c r="A56" i="1" l="1"/>
  <c r="A55" i="1"/>
  <c r="A58" i="1"/>
  <c r="A59" i="1" s="1"/>
  <c r="A60" i="1" s="1"/>
  <c r="A61" i="1" s="1"/>
  <c r="A62" i="1"/>
  <c r="A63" i="1" l="1"/>
  <c r="A64" i="1" s="1"/>
  <c r="A65" i="1" s="1"/>
  <c r="A66" i="1" s="1"/>
  <c r="A67" i="1" s="1"/>
  <c r="A68" i="1" s="1"/>
  <c r="A69" i="1"/>
  <c r="A70" i="1" l="1"/>
  <c r="A71" i="1" s="1"/>
  <c r="A72" i="1" s="1"/>
  <c r="A73" i="1" s="1"/>
  <c r="A74" i="1" s="1"/>
  <c r="A75" i="1" s="1"/>
  <c r="A76" i="1"/>
  <c r="A80" i="1" l="1"/>
  <c r="A77" i="1"/>
  <c r="A78" i="1" s="1"/>
  <c r="A79" i="1" s="1"/>
  <c r="A84" i="1" l="1"/>
  <c r="A81" i="1"/>
  <c r="A82" i="1" s="1"/>
  <c r="A83" i="1" s="1"/>
</calcChain>
</file>

<file path=xl/sharedStrings.xml><?xml version="1.0" encoding="utf-8"?>
<sst xmlns="http://schemas.openxmlformats.org/spreadsheetml/2006/main" count="202" uniqueCount="92">
  <si>
    <t>#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</si>
  <si>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</si>
  <si>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</si>
  <si>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</si>
  <si>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</si>
  <si>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განზომილების ერთეულზე</t>
  </si>
  <si>
    <t>საპროექტო მონაცემებზე</t>
  </si>
  <si>
    <t>სნდაწ                                                                                                                                                                                                                                                                                                                                                                              46-28-4</t>
  </si>
  <si>
    <t>თუნუქის  სახურავის დაშლა  ჩამოზიდვა - დატვირთვა ა/მანქანაზე</t>
  </si>
  <si>
    <t>100                                                                                                                                                                                                                                  კვმ</t>
  </si>
  <si>
    <t>შრომის დანახარჯი</t>
  </si>
  <si>
    <t>კაც/სთ</t>
  </si>
  <si>
    <t>მანქანები</t>
  </si>
  <si>
    <t>ლ</t>
  </si>
  <si>
    <t>სნდაწ                                                                                                                                                                                                                                                                                                                                                                     10-36-4</t>
  </si>
  <si>
    <t>ხის მოლარტყვის  დაშლა-  ჩამოზიდვა - დატვირთვა ა/მანქანაზე</t>
  </si>
  <si>
    <t>კ=0,7</t>
  </si>
  <si>
    <t>სნდაწ           10-11</t>
  </si>
  <si>
    <t xml:space="preserve"> ხის სანივნივე სისტემის ადგილ - ადგილ შეცვლა ახალი ხე მასალის დამატებით</t>
  </si>
  <si>
    <t>კბმ</t>
  </si>
  <si>
    <t>დახერხილი ხემასალა 14X7სმ</t>
  </si>
  <si>
    <t>ანტისეპტიკური საღებავი</t>
  </si>
  <si>
    <t>კგ</t>
  </si>
  <si>
    <t>ტოლი</t>
  </si>
  <si>
    <t>კვმ</t>
  </si>
  <si>
    <t>გლინულა</t>
  </si>
  <si>
    <t>ლურსმანი სამშენებლო</t>
  </si>
  <si>
    <t>სხვადასხვა მასალები</t>
  </si>
  <si>
    <t>მან</t>
  </si>
  <si>
    <t>სნდაწ     12-8-5</t>
  </si>
  <si>
    <t xml:space="preserve">ფართუკის მოწყობა 0,50მმ-იანი სისქის  ფერადი ფურცლოვანი თუნუქით </t>
  </si>
  <si>
    <t>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kv.m.</t>
  </si>
  <si>
    <t>ფერადი ფურცლოვანი თუნუქი</t>
  </si>
  <si>
    <t xml:space="preserve">სნდაწ                                                                                                                                                                                                                                                                                    12-6-2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</si>
  <si>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სახურავის  მოწყობა 0,50მმ-იანი სისქის მეტალოკრამიტით  ხის ფენილის მოწყობით </t>
  </si>
  <si>
    <t>ფიცარი ჩამოგანული  წიწვოვანი 10*4სმ</t>
  </si>
  <si>
    <t xml:space="preserve"> პროფილირებული თუნუქი</t>
  </si>
  <si>
    <t>ტნ</t>
  </si>
  <si>
    <t>მინაბამბა</t>
  </si>
  <si>
    <t>შურუპი</t>
  </si>
  <si>
    <t>ცალი</t>
  </si>
  <si>
    <t>სნდაწ  12_8_8</t>
  </si>
  <si>
    <t xml:space="preserve"> თოვლდამჭერის მოწყობა </t>
  </si>
  <si>
    <t>100მ</t>
  </si>
  <si>
    <t>თოვლდამჭერი</t>
  </si>
  <si>
    <t>კომპ</t>
  </si>
  <si>
    <t>სნდაწ   10-12</t>
  </si>
  <si>
    <t>სამერცხლურის მოწყობა მეტალოპლასტმასის ფანჯრის ბლოკით</t>
  </si>
  <si>
    <t>მეტალოპლასტმასის ფანჯრის ბლოკი</t>
  </si>
  <si>
    <t>სნდაწ    12-8-5</t>
  </si>
  <si>
    <t>სავენტილაციო შახტას შემოსვა ფერადი ფურცლოვანი თუნუქით</t>
  </si>
  <si>
    <t>შრომითი დანახარჯები</t>
  </si>
  <si>
    <t>სხვადასხვა მანქანები</t>
  </si>
  <si>
    <t>ლარი</t>
  </si>
  <si>
    <t>ხის ლარტყა</t>
  </si>
  <si>
    <t>g/m</t>
  </si>
  <si>
    <t>kvm</t>
  </si>
  <si>
    <t>l</t>
  </si>
  <si>
    <t>სნდაწ  12_8_3</t>
  </si>
  <si>
    <t xml:space="preserve">ლითონის საკედელე წყალშემკრები ღარის მოწყობა </t>
  </si>
  <si>
    <t>სამაგრები</t>
  </si>
  <si>
    <t>სნდაწ  12_8_4</t>
  </si>
  <si>
    <t xml:space="preserve">ლითონის ოთხკუთხა ჩამოსაკიდი წყალშემკრები ღარის მოწყობა </t>
  </si>
  <si>
    <t>ლითონის ღარი</t>
  </si>
  <si>
    <t>მ</t>
  </si>
  <si>
    <t xml:space="preserve">ლითონის  დ150მმ-იანი წყალსაწრეტი მილის მოწყობა </t>
  </si>
  <si>
    <t>ლითონის მილი დ150მმ</t>
  </si>
  <si>
    <t>ფერადი თუნუქის  ძაბრი დ350მმ</t>
  </si>
  <si>
    <t>ც</t>
  </si>
  <si>
    <t>ფერადი თუნუქის  მუხლი დ150მმ</t>
  </si>
  <si>
    <t>სნდაწ  12_8_4 მისადაგებით</t>
  </si>
  <si>
    <t>ლითონის დ350მმ -იანი  ძაბრის შეცვლა</t>
  </si>
  <si>
    <t>მილი დ150მმ</t>
  </si>
  <si>
    <t>სნდაწ                                                                                                                                                                                                                                 10_38_3</t>
  </si>
  <si>
    <t>ხის კონტრუქციების ანტისეპტირება</t>
  </si>
  <si>
    <t>ხსნარი ანტისეპტიკური</t>
  </si>
  <si>
    <t>სნდაწ                                                                                                                                                                                                                                  10_37_3</t>
  </si>
  <si>
    <t xml:space="preserve">ხის კონსტრუქციების დამუშავება ხანძარსაწინააღმდეგო ხსნარით </t>
  </si>
  <si>
    <t>სრფ                                                                                                                                                                                                                           8-3</t>
  </si>
  <si>
    <t>სამშენებლო ნანგრევების გატანა ა/მანქანებით 7 კმ მანძილზე</t>
  </si>
  <si>
    <t>ღირებულება</t>
  </si>
  <si>
    <t>სულ</t>
  </si>
  <si>
    <t xml:space="preserve">ჯამი </t>
  </si>
  <si>
    <t>სატრანსპორტო დანახარჯი მასალაზე</t>
  </si>
  <si>
    <t>ჯამი</t>
  </si>
  <si>
    <t>ზედნადები ხარჯები</t>
  </si>
  <si>
    <t>სახარჯთაღრიცხვო მოგება</t>
  </si>
  <si>
    <t>დღგ</t>
  </si>
  <si>
    <t xml:space="preserve">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</t>
  </si>
  <si>
    <t xml:space="preserve"> პრეტენდენტის მიერ წარმოდგენილი სატენდერო წინადადების ფასი (მისამართების მიხედვით)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</si>
  <si>
    <t>მემედ აბაშიძის ქ.N1-ში მდებარე საცხოვრებელი სახლის სახურავის სარეაბილიტაციო სამუშაოების ხარჯთაღრიცხვა</t>
  </si>
  <si>
    <t>საპროექტო ღირებულება 37957.00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</si>
</sst>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color indexed="10"/>
      <name val="AcadNusx"/>
    </font>
    <font>
      <sz val="10"/>
      <color indexed="12"/>
      <name val="AcadNusx"/>
    </font>
    <font>
      <sz val="10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indexed="48"/>
      <name val="Sylfaen"/>
      <family val="1"/>
      <charset val="204"/>
    </font>
    <font>
      <sz val="12"/>
      <name val="AcadNusx"/>
    </font>
    <font>
      <sz val="10"/>
      <color rgb="FFFF0000"/>
      <name val="Sylfaen"/>
      <family val="1"/>
      <charset val="204"/>
    </font>
    <font>
      <b/>
      <sz val="12"/>
      <name val="AcadNusx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2" borderId="6" xfId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2" fontId="7" fillId="2" borderId="6" xfId="2" applyNumberFormat="1" applyFont="1" applyFill="1" applyBorder="1" applyAlignment="1">
      <alignment horizontal="center" vertical="center" wrapText="1"/>
    </xf>
    <xf numFmtId="14" fontId="4" fillId="2" borderId="6" xfId="2" applyNumberFormat="1" applyFont="1" applyFill="1" applyBorder="1" applyAlignment="1">
      <alignment horizontal="center" vertical="center" wrapText="1"/>
    </xf>
    <xf numFmtId="2" fontId="4" fillId="2" borderId="6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4" fontId="4" fillId="2" borderId="6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4" fontId="9" fillId="2" borderId="4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 wrapText="1"/>
    </xf>
    <xf numFmtId="9" fontId="13" fillId="2" borderId="6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textRotation="90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3" xfId="5"/>
    <cellStyle name="Обычный_22-BARI" xfId="2"/>
    <cellStyle name="Обычный_eras 50-52" xfId="1"/>
    <cellStyle name="Обычный_ruruas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88" workbookViewId="0">
      <selection activeCell="A96" sqref="A96:J96"/>
    </sheetView>
  </sheetViews>
  <sheetFormatPr defaultRowHeight="15" x14ac:dyDescent="0.25"/>
  <cols>
    <col min="1" max="2" width="9.140625" style="1"/>
    <col min="3" max="3" width="36.7109375" style="1" customWidth="1"/>
    <col min="4" max="16384" width="9.140625" style="1"/>
  </cols>
  <sheetData>
    <row r="1" spans="1:8" x14ac:dyDescent="0.25">
      <c r="A1" s="45" t="s">
        <v>90</v>
      </c>
      <c r="B1" s="45"/>
      <c r="C1" s="45"/>
      <c r="D1" s="45"/>
      <c r="E1" s="45"/>
      <c r="F1" s="45"/>
      <c r="G1" s="45"/>
      <c r="H1" s="4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x14ac:dyDescent="0.25">
      <c r="A3" s="46" t="s">
        <v>0</v>
      </c>
      <c r="B3" s="48" t="s">
        <v>1</v>
      </c>
      <c r="C3" s="46" t="s">
        <v>2</v>
      </c>
      <c r="D3" s="48" t="s">
        <v>3</v>
      </c>
      <c r="E3" s="51" t="s">
        <v>4</v>
      </c>
      <c r="F3" s="52"/>
      <c r="G3" s="51" t="s">
        <v>80</v>
      </c>
      <c r="H3" s="52"/>
    </row>
    <row r="4" spans="1:8" ht="75.75" customHeight="1" x14ac:dyDescent="0.25">
      <c r="A4" s="47"/>
      <c r="B4" s="49"/>
      <c r="C4" s="47"/>
      <c r="D4" s="50"/>
      <c r="E4" s="2" t="s">
        <v>5</v>
      </c>
      <c r="F4" s="2" t="s">
        <v>6</v>
      </c>
      <c r="G4" s="2" t="s">
        <v>5</v>
      </c>
      <c r="H4" s="3" t="s">
        <v>81</v>
      </c>
    </row>
    <row r="5" spans="1:8" x14ac:dyDescent="0.25">
      <c r="A5" s="4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5">
        <v>7</v>
      </c>
      <c r="H5" s="4">
        <v>8</v>
      </c>
    </row>
    <row r="6" spans="1:8" ht="40.5" x14ac:dyDescent="0.25">
      <c r="A6" s="6">
        <v>1</v>
      </c>
      <c r="B6" s="6" t="s">
        <v>7</v>
      </c>
      <c r="C6" s="7" t="s">
        <v>8</v>
      </c>
      <c r="D6" s="6" t="s">
        <v>9</v>
      </c>
      <c r="E6" s="6"/>
      <c r="F6" s="8">
        <f>(19.9*17.5-3.9*8.7)/100+15.9*10/100+27.5*2.5/100+7.7*1.6/100+6.2*2.2/100</f>
        <v>5.6802999999999999</v>
      </c>
      <c r="G6" s="9"/>
      <c r="H6" s="9"/>
    </row>
    <row r="7" spans="1:8" x14ac:dyDescent="0.25">
      <c r="A7" s="5">
        <f>A6+0.1</f>
        <v>1.1000000000000001</v>
      </c>
      <c r="B7" s="5"/>
      <c r="C7" s="5" t="s">
        <v>10</v>
      </c>
      <c r="D7" s="10" t="s">
        <v>11</v>
      </c>
      <c r="E7" s="11">
        <f>15.9</f>
        <v>15.9</v>
      </c>
      <c r="F7" s="11">
        <f>F6*E7</f>
        <v>90.316770000000005</v>
      </c>
      <c r="G7" s="9"/>
      <c r="H7" s="9"/>
    </row>
    <row r="8" spans="1:8" x14ac:dyDescent="0.25">
      <c r="A8" s="5">
        <f>A7+0.1</f>
        <v>1.2000000000000002</v>
      </c>
      <c r="B8" s="5"/>
      <c r="C8" s="5" t="s">
        <v>12</v>
      </c>
      <c r="D8" s="12" t="s">
        <v>13</v>
      </c>
      <c r="E8" s="13">
        <v>1.7</v>
      </c>
      <c r="F8" s="13">
        <f>F6*E8</f>
        <v>9.656509999999999</v>
      </c>
      <c r="G8" s="9"/>
      <c r="H8" s="9"/>
    </row>
    <row r="9" spans="1:8" ht="40.5" x14ac:dyDescent="0.25">
      <c r="A9" s="14">
        <f>A6+1</f>
        <v>2</v>
      </c>
      <c r="B9" s="6" t="s">
        <v>14</v>
      </c>
      <c r="C9" s="7" t="s">
        <v>15</v>
      </c>
      <c r="D9" s="6" t="s">
        <v>9</v>
      </c>
      <c r="E9" s="6"/>
      <c r="F9" s="8">
        <f>F6</f>
        <v>5.6802999999999999</v>
      </c>
      <c r="G9" s="9"/>
      <c r="H9" s="9"/>
    </row>
    <row r="10" spans="1:8" x14ac:dyDescent="0.25">
      <c r="A10" s="5">
        <f>A9+0.1</f>
        <v>2.1</v>
      </c>
      <c r="B10" s="5" t="s">
        <v>16</v>
      </c>
      <c r="C10" s="5" t="s">
        <v>10</v>
      </c>
      <c r="D10" s="10" t="s">
        <v>11</v>
      </c>
      <c r="E10" s="11">
        <f>24.2*0.7</f>
        <v>16.939999999999998</v>
      </c>
      <c r="F10" s="11">
        <f>F9*E10</f>
        <v>96.224281999999988</v>
      </c>
      <c r="G10" s="9"/>
      <c r="H10" s="9"/>
    </row>
    <row r="11" spans="1:8" x14ac:dyDescent="0.25">
      <c r="A11" s="5">
        <f>A10+0.1</f>
        <v>2.2000000000000002</v>
      </c>
      <c r="B11" s="5"/>
      <c r="C11" s="5" t="s">
        <v>12</v>
      </c>
      <c r="D11" s="12" t="s">
        <v>13</v>
      </c>
      <c r="E11" s="13">
        <f>4.3*0.7</f>
        <v>3.01</v>
      </c>
      <c r="F11" s="13">
        <f>F9*E11</f>
        <v>17.097702999999999</v>
      </c>
      <c r="G11" s="9"/>
      <c r="H11" s="9"/>
    </row>
    <row r="12" spans="1:8" ht="40.5" x14ac:dyDescent="0.25">
      <c r="A12" s="14">
        <f>A9+1</f>
        <v>3</v>
      </c>
      <c r="B12" s="14" t="s">
        <v>17</v>
      </c>
      <c r="C12" s="7" t="s">
        <v>18</v>
      </c>
      <c r="D12" s="14" t="s">
        <v>19</v>
      </c>
      <c r="E12" s="8"/>
      <c r="F12" s="8">
        <f>(250+200)*0.0276*0.4</f>
        <v>4.968</v>
      </c>
      <c r="G12" s="9"/>
      <c r="H12" s="9"/>
    </row>
    <row r="13" spans="1:8" x14ac:dyDescent="0.25">
      <c r="A13" s="15">
        <f t="shared" ref="A13:A18" si="0">A12+0.1</f>
        <v>3.1</v>
      </c>
      <c r="B13" s="5"/>
      <c r="C13" s="5" t="s">
        <v>10</v>
      </c>
      <c r="D13" s="10" t="s">
        <v>11</v>
      </c>
      <c r="E13" s="16">
        <f>23.8+23.8*0.6</f>
        <v>38.08</v>
      </c>
      <c r="F13" s="16">
        <f>F12*E13</f>
        <v>189.18143999999998</v>
      </c>
      <c r="G13" s="9"/>
      <c r="H13" s="9"/>
    </row>
    <row r="14" spans="1:8" x14ac:dyDescent="0.25">
      <c r="A14" s="15">
        <f t="shared" si="0"/>
        <v>3.2</v>
      </c>
      <c r="B14" s="5"/>
      <c r="C14" s="5" t="s">
        <v>12</v>
      </c>
      <c r="D14" s="12" t="s">
        <v>13</v>
      </c>
      <c r="E14" s="17">
        <f>2.1+2.1*0.7</f>
        <v>3.5700000000000003</v>
      </c>
      <c r="F14" s="17">
        <f>F12*E14</f>
        <v>17.735760000000003</v>
      </c>
      <c r="G14" s="9"/>
      <c r="H14" s="9"/>
    </row>
    <row r="15" spans="1:8" x14ac:dyDescent="0.25">
      <c r="A15" s="15">
        <f t="shared" si="0"/>
        <v>3.3000000000000003</v>
      </c>
      <c r="B15" s="18"/>
      <c r="C15" s="15" t="s">
        <v>20</v>
      </c>
      <c r="D15" s="15" t="s">
        <v>19</v>
      </c>
      <c r="E15" s="15"/>
      <c r="F15" s="19">
        <f>F12</f>
        <v>4.968</v>
      </c>
      <c r="G15" s="9"/>
      <c r="H15" s="9"/>
    </row>
    <row r="16" spans="1:8" x14ac:dyDescent="0.25">
      <c r="A16" s="15">
        <f t="shared" si="0"/>
        <v>3.4000000000000004</v>
      </c>
      <c r="B16" s="18"/>
      <c r="C16" s="15" t="s">
        <v>21</v>
      </c>
      <c r="D16" s="15" t="s">
        <v>22</v>
      </c>
      <c r="E16" s="15">
        <v>1.96</v>
      </c>
      <c r="F16" s="19">
        <f>F12*E16</f>
        <v>9.7372800000000002</v>
      </c>
      <c r="G16" s="9"/>
      <c r="H16" s="9"/>
    </row>
    <row r="17" spans="1:8" x14ac:dyDescent="0.25">
      <c r="A17" s="15">
        <f t="shared" si="0"/>
        <v>3.5000000000000004</v>
      </c>
      <c r="B17" s="18"/>
      <c r="C17" s="15" t="s">
        <v>23</v>
      </c>
      <c r="D17" s="15" t="s">
        <v>24</v>
      </c>
      <c r="E17" s="15">
        <v>3.38</v>
      </c>
      <c r="F17" s="19">
        <f>E17*F12</f>
        <v>16.791840000000001</v>
      </c>
      <c r="G17" s="9"/>
      <c r="H17" s="9"/>
    </row>
    <row r="18" spans="1:8" x14ac:dyDescent="0.25">
      <c r="A18" s="15">
        <f t="shared" si="0"/>
        <v>3.6000000000000005</v>
      </c>
      <c r="B18" s="18"/>
      <c r="C18" s="15" t="s">
        <v>25</v>
      </c>
      <c r="D18" s="15" t="s">
        <v>22</v>
      </c>
      <c r="E18" s="15">
        <v>4.38</v>
      </c>
      <c r="F18" s="19">
        <f>E18*F12</f>
        <v>21.759840000000001</v>
      </c>
      <c r="G18" s="9"/>
      <c r="H18" s="9"/>
    </row>
    <row r="19" spans="1:8" x14ac:dyDescent="0.25">
      <c r="A19" s="15">
        <f>A18+0.1</f>
        <v>3.7000000000000006</v>
      </c>
      <c r="B19" s="18"/>
      <c r="C19" s="15" t="s">
        <v>26</v>
      </c>
      <c r="D19" s="15" t="s">
        <v>22</v>
      </c>
      <c r="E19" s="15">
        <v>7.2</v>
      </c>
      <c r="F19" s="19">
        <f>E19*F12</f>
        <v>35.769600000000004</v>
      </c>
      <c r="G19" s="9"/>
      <c r="H19" s="9"/>
    </row>
    <row r="20" spans="1:8" x14ac:dyDescent="0.25">
      <c r="A20" s="15">
        <f>A19+0.1</f>
        <v>3.8000000000000007</v>
      </c>
      <c r="B20" s="15"/>
      <c r="C20" s="15" t="s">
        <v>27</v>
      </c>
      <c r="D20" s="20" t="s">
        <v>28</v>
      </c>
      <c r="E20" s="15">
        <v>3.44</v>
      </c>
      <c r="F20" s="19">
        <f>F12*E20</f>
        <v>17.089919999999999</v>
      </c>
      <c r="G20" s="9"/>
      <c r="H20" s="9"/>
    </row>
    <row r="21" spans="1:8" ht="40.5" x14ac:dyDescent="0.25">
      <c r="A21" s="14">
        <f>A12+1</f>
        <v>4</v>
      </c>
      <c r="B21" s="7" t="s">
        <v>29</v>
      </c>
      <c r="C21" s="6" t="s">
        <v>30</v>
      </c>
      <c r="D21" s="6" t="s">
        <v>31</v>
      </c>
      <c r="E21" s="7"/>
      <c r="F21" s="21">
        <f>34.9*0.5/100</f>
        <v>0.17449999999999999</v>
      </c>
      <c r="G21" s="9"/>
      <c r="H21" s="9"/>
    </row>
    <row r="22" spans="1:8" x14ac:dyDescent="0.25">
      <c r="A22" s="20">
        <f>A21+0.1</f>
        <v>4.0999999999999996</v>
      </c>
      <c r="B22" s="20"/>
      <c r="C22" s="5" t="s">
        <v>10</v>
      </c>
      <c r="D22" s="10" t="s">
        <v>11</v>
      </c>
      <c r="E22" s="22">
        <f>83</f>
        <v>83</v>
      </c>
      <c r="F22" s="22">
        <f>F21*E22</f>
        <v>14.483499999999999</v>
      </c>
      <c r="G22" s="9"/>
      <c r="H22" s="9"/>
    </row>
    <row r="23" spans="1:8" x14ac:dyDescent="0.25">
      <c r="A23" s="20">
        <f>A22+0.1</f>
        <v>4.1999999999999993</v>
      </c>
      <c r="B23" s="20"/>
      <c r="C23" s="5" t="s">
        <v>12</v>
      </c>
      <c r="D23" s="12" t="s">
        <v>13</v>
      </c>
      <c r="E23" s="23">
        <f>0.41</f>
        <v>0.41</v>
      </c>
      <c r="F23" s="23">
        <f>F21*E23</f>
        <v>7.1544999999999997E-2</v>
      </c>
      <c r="G23" s="9"/>
      <c r="H23" s="9"/>
    </row>
    <row r="24" spans="1:8" x14ac:dyDescent="0.25">
      <c r="A24" s="20">
        <f>A23+0.1</f>
        <v>4.2999999999999989</v>
      </c>
      <c r="B24" s="24"/>
      <c r="C24" s="20" t="s">
        <v>32</v>
      </c>
      <c r="D24" s="5" t="s">
        <v>24</v>
      </c>
      <c r="E24" s="25">
        <v>105</v>
      </c>
      <c r="F24" s="25">
        <f>E24*F21</f>
        <v>18.322499999999998</v>
      </c>
      <c r="G24" s="9"/>
      <c r="H24" s="9"/>
    </row>
    <row r="25" spans="1:8" x14ac:dyDescent="0.25">
      <c r="A25" s="20">
        <f>A24+0.1</f>
        <v>4.3999999999999986</v>
      </c>
      <c r="B25" s="24"/>
      <c r="C25" s="15" t="s">
        <v>27</v>
      </c>
      <c r="D25" s="20" t="s">
        <v>28</v>
      </c>
      <c r="E25" s="25">
        <v>7.8</v>
      </c>
      <c r="F25" s="25">
        <f>E25*F21</f>
        <v>1.3611</v>
      </c>
      <c r="G25" s="9"/>
      <c r="H25" s="9"/>
    </row>
    <row r="26" spans="1:8" ht="40.5" x14ac:dyDescent="0.25">
      <c r="A26" s="14">
        <f>A21+1</f>
        <v>5</v>
      </c>
      <c r="B26" s="6" t="s">
        <v>33</v>
      </c>
      <c r="C26" s="7" t="s">
        <v>34</v>
      </c>
      <c r="D26" s="6" t="s">
        <v>9</v>
      </c>
      <c r="E26" s="6"/>
      <c r="F26" s="8">
        <f>F6</f>
        <v>5.6802999999999999</v>
      </c>
      <c r="G26" s="9"/>
      <c r="H26" s="9"/>
    </row>
    <row r="27" spans="1:8" x14ac:dyDescent="0.25">
      <c r="A27" s="5">
        <f t="shared" ref="A27:A34" si="1">A26+0.1</f>
        <v>5.0999999999999996</v>
      </c>
      <c r="B27" s="5"/>
      <c r="C27" s="5" t="s">
        <v>10</v>
      </c>
      <c r="D27" s="10" t="s">
        <v>11</v>
      </c>
      <c r="E27" s="11">
        <v>43.9</v>
      </c>
      <c r="F27" s="11">
        <f>E27*F26</f>
        <v>249.36516999999998</v>
      </c>
      <c r="G27" s="9"/>
      <c r="H27" s="9"/>
    </row>
    <row r="28" spans="1:8" x14ac:dyDescent="0.25">
      <c r="A28" s="5">
        <f t="shared" si="1"/>
        <v>5.1999999999999993</v>
      </c>
      <c r="B28" s="5"/>
      <c r="C28" s="5" t="s">
        <v>12</v>
      </c>
      <c r="D28" s="12" t="s">
        <v>13</v>
      </c>
      <c r="E28" s="13">
        <v>3.54</v>
      </c>
      <c r="F28" s="13">
        <f>E28*F26</f>
        <v>20.108262</v>
      </c>
      <c r="G28" s="9"/>
      <c r="H28" s="9"/>
    </row>
    <row r="29" spans="1:8" ht="27" x14ac:dyDescent="0.25">
      <c r="A29" s="5">
        <f>A28+0.1</f>
        <v>5.2999999999999989</v>
      </c>
      <c r="B29" s="26"/>
      <c r="C29" s="15" t="s">
        <v>35</v>
      </c>
      <c r="D29" s="5" t="s">
        <v>19</v>
      </c>
      <c r="E29" s="27">
        <v>1.19</v>
      </c>
      <c r="F29" s="27">
        <f>E29*F26</f>
        <v>6.7595569999999991</v>
      </c>
      <c r="G29" s="9"/>
      <c r="H29" s="9"/>
    </row>
    <row r="30" spans="1:8" x14ac:dyDescent="0.25">
      <c r="A30" s="5">
        <f>A28+0.1</f>
        <v>5.2999999999999989</v>
      </c>
      <c r="B30" s="26"/>
      <c r="C30" s="5" t="s">
        <v>36</v>
      </c>
      <c r="D30" s="5" t="s">
        <v>24</v>
      </c>
      <c r="E30" s="27">
        <v>122</v>
      </c>
      <c r="F30" s="27">
        <f>E30*F26</f>
        <v>692.99659999999994</v>
      </c>
      <c r="G30" s="9"/>
      <c r="H30" s="9"/>
    </row>
    <row r="31" spans="1:8" x14ac:dyDescent="0.25">
      <c r="A31" s="5">
        <f t="shared" si="1"/>
        <v>5.3999999999999986</v>
      </c>
      <c r="B31" s="26"/>
      <c r="C31" s="20" t="s">
        <v>32</v>
      </c>
      <c r="D31" s="5" t="s">
        <v>37</v>
      </c>
      <c r="E31" s="27">
        <v>0.03</v>
      </c>
      <c r="F31" s="27">
        <f>E31*F26</f>
        <v>0.17040899999999998</v>
      </c>
      <c r="G31" s="9"/>
      <c r="H31" s="9"/>
    </row>
    <row r="32" spans="1:8" x14ac:dyDescent="0.25">
      <c r="A32" s="5">
        <f t="shared" si="1"/>
        <v>5.4999999999999982</v>
      </c>
      <c r="B32" s="26"/>
      <c r="C32" s="20" t="s">
        <v>38</v>
      </c>
      <c r="D32" s="5" t="s">
        <v>24</v>
      </c>
      <c r="E32" s="27"/>
      <c r="F32" s="27">
        <f>1.05*320</f>
        <v>336</v>
      </c>
      <c r="G32" s="9"/>
      <c r="H32" s="9"/>
    </row>
    <row r="33" spans="1:8" x14ac:dyDescent="0.25">
      <c r="A33" s="5">
        <f t="shared" si="1"/>
        <v>5.5999999999999979</v>
      </c>
      <c r="B33" s="26"/>
      <c r="C33" s="5" t="s">
        <v>39</v>
      </c>
      <c r="D33" s="5" t="s">
        <v>40</v>
      </c>
      <c r="E33" s="27"/>
      <c r="F33" s="28">
        <f>F26*100*6</f>
        <v>3408.18</v>
      </c>
      <c r="G33" s="9"/>
      <c r="H33" s="9"/>
    </row>
    <row r="34" spans="1:8" x14ac:dyDescent="0.25">
      <c r="A34" s="5">
        <f t="shared" si="1"/>
        <v>5.6999999999999975</v>
      </c>
      <c r="B34" s="26"/>
      <c r="C34" s="15" t="s">
        <v>27</v>
      </c>
      <c r="D34" s="5" t="s">
        <v>13</v>
      </c>
      <c r="E34" s="27">
        <v>8.2799999999999994</v>
      </c>
      <c r="F34" s="29">
        <f>E34*F26</f>
        <v>47.032883999999996</v>
      </c>
      <c r="G34" s="9"/>
      <c r="H34" s="9"/>
    </row>
    <row r="35" spans="1:8" ht="27" x14ac:dyDescent="0.25">
      <c r="A35" s="14">
        <f>A26+1</f>
        <v>6</v>
      </c>
      <c r="B35" s="7" t="s">
        <v>41</v>
      </c>
      <c r="C35" s="30" t="s">
        <v>42</v>
      </c>
      <c r="D35" s="7" t="s">
        <v>43</v>
      </c>
      <c r="E35" s="7"/>
      <c r="F35" s="8">
        <f>3/100</f>
        <v>0.03</v>
      </c>
      <c r="G35" s="9"/>
      <c r="H35" s="9"/>
    </row>
    <row r="36" spans="1:8" x14ac:dyDescent="0.25">
      <c r="A36" s="20">
        <f>A35+0.1</f>
        <v>6.1</v>
      </c>
      <c r="B36" s="20"/>
      <c r="C36" s="5" t="s">
        <v>10</v>
      </c>
      <c r="D36" s="10" t="s">
        <v>11</v>
      </c>
      <c r="E36" s="22">
        <f>28.6</f>
        <v>28.6</v>
      </c>
      <c r="F36" s="22">
        <f>F35*E36</f>
        <v>0.85799999999999998</v>
      </c>
      <c r="G36" s="9"/>
      <c r="H36" s="9"/>
    </row>
    <row r="37" spans="1:8" x14ac:dyDescent="0.25">
      <c r="A37" s="20">
        <f>A36+0.1</f>
        <v>6.1999999999999993</v>
      </c>
      <c r="B37" s="20"/>
      <c r="C37" s="5" t="s">
        <v>12</v>
      </c>
      <c r="D37" s="12" t="s">
        <v>13</v>
      </c>
      <c r="E37" s="23">
        <f>0.41*1.15</f>
        <v>0.47149999999999992</v>
      </c>
      <c r="F37" s="23">
        <f>F35*E37</f>
        <v>1.4144999999999998E-2</v>
      </c>
      <c r="G37" s="9"/>
      <c r="H37" s="9"/>
    </row>
    <row r="38" spans="1:8" x14ac:dyDescent="0.25">
      <c r="A38" s="20">
        <f>A37+0.1</f>
        <v>6.2999999999999989</v>
      </c>
      <c r="B38" s="24"/>
      <c r="C38" s="20" t="s">
        <v>44</v>
      </c>
      <c r="D38" s="20" t="s">
        <v>45</v>
      </c>
      <c r="E38" s="25"/>
      <c r="F38" s="31">
        <f>F35*100/3</f>
        <v>1</v>
      </c>
      <c r="G38" s="9"/>
      <c r="H38" s="9"/>
    </row>
    <row r="39" spans="1:8" ht="40.5" x14ac:dyDescent="0.25">
      <c r="A39" s="14">
        <f>A35+1</f>
        <v>7</v>
      </c>
      <c r="B39" s="6" t="s">
        <v>46</v>
      </c>
      <c r="C39" s="7" t="s">
        <v>47</v>
      </c>
      <c r="D39" s="6" t="s">
        <v>40</v>
      </c>
      <c r="E39" s="6"/>
      <c r="F39" s="8">
        <v>1</v>
      </c>
      <c r="G39" s="9"/>
      <c r="H39" s="9"/>
    </row>
    <row r="40" spans="1:8" x14ac:dyDescent="0.25">
      <c r="A40" s="5">
        <f>A39+0.1</f>
        <v>7.1</v>
      </c>
      <c r="B40" s="5"/>
      <c r="C40" s="5" t="s">
        <v>10</v>
      </c>
      <c r="D40" s="10" t="s">
        <v>11</v>
      </c>
      <c r="E40" s="11">
        <v>6.03</v>
      </c>
      <c r="F40" s="11">
        <f>F39*E40</f>
        <v>6.03</v>
      </c>
      <c r="G40" s="9"/>
      <c r="H40" s="9"/>
    </row>
    <row r="41" spans="1:8" x14ac:dyDescent="0.25">
      <c r="A41" s="5">
        <f>A40+0.1</f>
        <v>7.1999999999999993</v>
      </c>
      <c r="B41" s="5"/>
      <c r="C41" s="5" t="s">
        <v>12</v>
      </c>
      <c r="D41" s="12" t="s">
        <v>13</v>
      </c>
      <c r="E41" s="13">
        <v>0.33</v>
      </c>
      <c r="F41" s="13">
        <f>F39*E41</f>
        <v>0.33</v>
      </c>
      <c r="G41" s="9"/>
      <c r="H41" s="9"/>
    </row>
    <row r="42" spans="1:8" x14ac:dyDescent="0.25">
      <c r="A42" s="5">
        <f>A41+0.1</f>
        <v>7.2999999999999989</v>
      </c>
      <c r="B42" s="26"/>
      <c r="C42" s="5" t="s">
        <v>48</v>
      </c>
      <c r="D42" s="5" t="s">
        <v>24</v>
      </c>
      <c r="E42" s="27">
        <v>0.8</v>
      </c>
      <c r="F42" s="27">
        <f>E42*F39</f>
        <v>0.8</v>
      </c>
      <c r="G42" s="9"/>
      <c r="H42" s="9"/>
    </row>
    <row r="43" spans="1:8" x14ac:dyDescent="0.25">
      <c r="A43" s="5">
        <f>A42+0.1</f>
        <v>7.3999999999999986</v>
      </c>
      <c r="B43" s="26"/>
      <c r="C43" s="5" t="s">
        <v>27</v>
      </c>
      <c r="D43" s="5" t="s">
        <v>13</v>
      </c>
      <c r="E43" s="27">
        <v>0.5</v>
      </c>
      <c r="F43" s="27">
        <f>E43*F39</f>
        <v>0.5</v>
      </c>
      <c r="G43" s="9"/>
      <c r="H43" s="9"/>
    </row>
    <row r="44" spans="1:8" ht="27" x14ac:dyDescent="0.25">
      <c r="A44" s="14">
        <f>A39+1</f>
        <v>8</v>
      </c>
      <c r="B44" s="7" t="s">
        <v>49</v>
      </c>
      <c r="C44" s="7" t="s">
        <v>50</v>
      </c>
      <c r="D44" s="6" t="s">
        <v>9</v>
      </c>
      <c r="E44" s="7"/>
      <c r="F44" s="21">
        <f>2.2*2/100+2.6*2*1*0.4/100+1.4*2*1.6/100+1.4*2*0.6/100+1.9*2*1.3/100+1.5*2/100+0.8*2*1.4/100</f>
        <v>0.22819999999999999</v>
      </c>
      <c r="G44" s="9"/>
      <c r="H44" s="9"/>
    </row>
    <row r="45" spans="1:8" x14ac:dyDescent="0.25">
      <c r="A45" s="20">
        <f>A44+0.1</f>
        <v>8.1</v>
      </c>
      <c r="B45" s="20"/>
      <c r="C45" s="32" t="s">
        <v>51</v>
      </c>
      <c r="D45" s="33" t="s">
        <v>11</v>
      </c>
      <c r="E45" s="22">
        <f>83</f>
        <v>83</v>
      </c>
      <c r="F45" s="22">
        <f>F44*E45</f>
        <v>18.9406</v>
      </c>
      <c r="G45" s="9"/>
      <c r="H45" s="9"/>
    </row>
    <row r="46" spans="1:8" x14ac:dyDescent="0.25">
      <c r="A46" s="20">
        <f>A45+0.1</f>
        <v>8.1999999999999993</v>
      </c>
      <c r="B46" s="20"/>
      <c r="C46" s="34" t="s">
        <v>52</v>
      </c>
      <c r="D46" s="35" t="s">
        <v>53</v>
      </c>
      <c r="E46" s="23">
        <f>0.41</f>
        <v>0.41</v>
      </c>
      <c r="F46" s="23">
        <f>F44*E46</f>
        <v>9.3561999999999992E-2</v>
      </c>
      <c r="G46" s="9"/>
      <c r="H46" s="9"/>
    </row>
    <row r="47" spans="1:8" x14ac:dyDescent="0.25">
      <c r="A47" s="20">
        <f>A46+0.1</f>
        <v>8.2999999999999989</v>
      </c>
      <c r="B47" s="24"/>
      <c r="C47" s="20" t="s">
        <v>54</v>
      </c>
      <c r="D47" s="20" t="s">
        <v>55</v>
      </c>
      <c r="E47" s="25">
        <v>120</v>
      </c>
      <c r="F47" s="25">
        <f>E47*F44</f>
        <v>27.383999999999997</v>
      </c>
      <c r="G47" s="9"/>
      <c r="H47" s="9"/>
    </row>
    <row r="48" spans="1:8" x14ac:dyDescent="0.25">
      <c r="A48" s="20">
        <f>A47+0.1</f>
        <v>8.3999999999999986</v>
      </c>
      <c r="B48" s="24"/>
      <c r="C48" s="20" t="s">
        <v>32</v>
      </c>
      <c r="D48" s="20" t="s">
        <v>56</v>
      </c>
      <c r="E48" s="25">
        <v>105</v>
      </c>
      <c r="F48" s="25">
        <f>E48*F44</f>
        <v>23.960999999999999</v>
      </c>
      <c r="G48" s="9"/>
      <c r="H48" s="9"/>
    </row>
    <row r="49" spans="1:8" x14ac:dyDescent="0.25">
      <c r="A49" s="20">
        <f>A48+0.1</f>
        <v>8.4999999999999982</v>
      </c>
      <c r="B49" s="24"/>
      <c r="C49" s="5" t="s">
        <v>27</v>
      </c>
      <c r="D49" s="20" t="s">
        <v>57</v>
      </c>
      <c r="E49" s="25">
        <v>7.8</v>
      </c>
      <c r="F49" s="25">
        <f>E49*F44</f>
        <v>1.7799599999999998</v>
      </c>
      <c r="G49" s="9"/>
      <c r="H49" s="9"/>
    </row>
    <row r="50" spans="1:8" ht="27" x14ac:dyDescent="0.25">
      <c r="A50" s="14">
        <f>A44+1</f>
        <v>9</v>
      </c>
      <c r="B50" s="7" t="s">
        <v>58</v>
      </c>
      <c r="C50" s="30" t="s">
        <v>59</v>
      </c>
      <c r="D50" s="7" t="s">
        <v>43</v>
      </c>
      <c r="E50" s="7"/>
      <c r="F50" s="21">
        <f>28/100</f>
        <v>0.28000000000000003</v>
      </c>
      <c r="G50" s="9"/>
      <c r="H50" s="9"/>
    </row>
    <row r="51" spans="1:8" x14ac:dyDescent="0.25">
      <c r="A51" s="20">
        <f>A50+0.1</f>
        <v>9.1</v>
      </c>
      <c r="B51" s="20"/>
      <c r="C51" s="5" t="s">
        <v>10</v>
      </c>
      <c r="D51" s="10" t="s">
        <v>11</v>
      </c>
      <c r="E51" s="22">
        <v>74</v>
      </c>
      <c r="F51" s="22">
        <f>F50*E51</f>
        <v>20.720000000000002</v>
      </c>
      <c r="G51" s="9"/>
      <c r="H51" s="9"/>
    </row>
    <row r="52" spans="1:8" x14ac:dyDescent="0.25">
      <c r="A52" s="20">
        <f>A51+0.1</f>
        <v>9.1999999999999993</v>
      </c>
      <c r="B52" s="20"/>
      <c r="C52" s="5" t="s">
        <v>12</v>
      </c>
      <c r="D52" s="12" t="s">
        <v>13</v>
      </c>
      <c r="E52" s="23">
        <v>6.62</v>
      </c>
      <c r="F52" s="23">
        <f>F50*E52</f>
        <v>1.8536000000000001</v>
      </c>
      <c r="G52" s="9"/>
      <c r="H52" s="9"/>
    </row>
    <row r="53" spans="1:8" x14ac:dyDescent="0.25">
      <c r="A53" s="20">
        <f>A52+0.1</f>
        <v>9.2999999999999989</v>
      </c>
      <c r="B53" s="24"/>
      <c r="C53" s="20" t="s">
        <v>60</v>
      </c>
      <c r="D53" s="20" t="s">
        <v>40</v>
      </c>
      <c r="E53" s="25"/>
      <c r="F53" s="31">
        <f>F50*100*3</f>
        <v>84.000000000000014</v>
      </c>
      <c r="G53" s="9"/>
      <c r="H53" s="9"/>
    </row>
    <row r="54" spans="1:8" x14ac:dyDescent="0.25">
      <c r="A54" s="20">
        <f>A53+0.1</f>
        <v>9.3999999999999986</v>
      </c>
      <c r="B54" s="24"/>
      <c r="C54" s="20" t="s">
        <v>32</v>
      </c>
      <c r="D54" s="20" t="s">
        <v>24</v>
      </c>
      <c r="E54" s="25">
        <v>105</v>
      </c>
      <c r="F54" s="25">
        <f>E54*F50</f>
        <v>29.400000000000002</v>
      </c>
      <c r="G54" s="9"/>
      <c r="H54" s="9"/>
    </row>
    <row r="55" spans="1:8" x14ac:dyDescent="0.25">
      <c r="A55" s="5">
        <f>A54+0.1</f>
        <v>9.4999999999999982</v>
      </c>
      <c r="B55" s="26"/>
      <c r="C55" s="5" t="s">
        <v>39</v>
      </c>
      <c r="D55" s="5" t="s">
        <v>40</v>
      </c>
      <c r="E55" s="27"/>
      <c r="F55" s="28">
        <f>F50*100*6</f>
        <v>168.00000000000003</v>
      </c>
      <c r="G55" s="9"/>
      <c r="H55" s="9"/>
    </row>
    <row r="56" spans="1:8" x14ac:dyDescent="0.25">
      <c r="A56" s="20">
        <f>A54+0.1</f>
        <v>9.4999999999999982</v>
      </c>
      <c r="B56" s="24"/>
      <c r="C56" s="5" t="s">
        <v>27</v>
      </c>
      <c r="D56" s="20" t="s">
        <v>57</v>
      </c>
      <c r="E56" s="25">
        <v>13.3</v>
      </c>
      <c r="F56" s="25">
        <f>E56*F50</f>
        <v>3.7240000000000006</v>
      </c>
      <c r="G56" s="9"/>
      <c r="H56" s="9"/>
    </row>
    <row r="57" spans="1:8" ht="27" x14ac:dyDescent="0.25">
      <c r="A57" s="14">
        <f>A50+1</f>
        <v>10</v>
      </c>
      <c r="B57" s="7" t="s">
        <v>61</v>
      </c>
      <c r="C57" s="30" t="s">
        <v>62</v>
      </c>
      <c r="D57" s="7" t="s">
        <v>43</v>
      </c>
      <c r="E57" s="7"/>
      <c r="F57" s="21">
        <f>27.9/100</f>
        <v>0.27899999999999997</v>
      </c>
      <c r="G57" s="9"/>
      <c r="H57" s="9"/>
    </row>
    <row r="58" spans="1:8" x14ac:dyDescent="0.25">
      <c r="A58" s="20">
        <f>A57+0.1</f>
        <v>10.1</v>
      </c>
      <c r="B58" s="20"/>
      <c r="C58" s="5" t="s">
        <v>10</v>
      </c>
      <c r="D58" s="10" t="s">
        <v>11</v>
      </c>
      <c r="E58" s="22">
        <f>28.6</f>
        <v>28.6</v>
      </c>
      <c r="F58" s="22">
        <f>F57*E58</f>
        <v>7.9793999999999992</v>
      </c>
      <c r="G58" s="9"/>
      <c r="H58" s="9"/>
    </row>
    <row r="59" spans="1:8" x14ac:dyDescent="0.25">
      <c r="A59" s="20">
        <f>A58+0.1</f>
        <v>10.199999999999999</v>
      </c>
      <c r="B59" s="20"/>
      <c r="C59" s="5" t="s">
        <v>12</v>
      </c>
      <c r="D59" s="12" t="s">
        <v>13</v>
      </c>
      <c r="E59" s="23">
        <f>0.41*1.15</f>
        <v>0.47149999999999992</v>
      </c>
      <c r="F59" s="23">
        <f>F57*E59</f>
        <v>0.13154849999999996</v>
      </c>
      <c r="G59" s="9"/>
      <c r="H59" s="9"/>
    </row>
    <row r="60" spans="1:8" x14ac:dyDescent="0.25">
      <c r="A60" s="20">
        <f>A59+0.1</f>
        <v>10.299999999999999</v>
      </c>
      <c r="B60" s="24"/>
      <c r="C60" s="20" t="s">
        <v>60</v>
      </c>
      <c r="D60" s="20" t="s">
        <v>40</v>
      </c>
      <c r="E60" s="25"/>
      <c r="F60" s="31">
        <f>F57*100*3</f>
        <v>83.699999999999989</v>
      </c>
      <c r="G60" s="9"/>
      <c r="H60" s="9"/>
    </row>
    <row r="61" spans="1:8" x14ac:dyDescent="0.25">
      <c r="A61" s="20">
        <f>A60+0.1</f>
        <v>10.399999999999999</v>
      </c>
      <c r="B61" s="24"/>
      <c r="C61" s="20" t="s">
        <v>63</v>
      </c>
      <c r="D61" s="20" t="s">
        <v>64</v>
      </c>
      <c r="E61" s="25">
        <v>105</v>
      </c>
      <c r="F61" s="25">
        <f>E61*F57</f>
        <v>29.294999999999998</v>
      </c>
      <c r="G61" s="9"/>
      <c r="H61" s="9"/>
    </row>
    <row r="62" spans="1:8" ht="27" x14ac:dyDescent="0.25">
      <c r="A62" s="14">
        <f>A57+1</f>
        <v>11</v>
      </c>
      <c r="B62" s="7" t="s">
        <v>61</v>
      </c>
      <c r="C62" s="30" t="s">
        <v>65</v>
      </c>
      <c r="D62" s="7" t="s">
        <v>43</v>
      </c>
      <c r="E62" s="7"/>
      <c r="F62" s="21">
        <f>19*5/100</f>
        <v>0.95</v>
      </c>
      <c r="G62" s="9"/>
      <c r="H62" s="9"/>
    </row>
    <row r="63" spans="1:8" x14ac:dyDescent="0.25">
      <c r="A63" s="20">
        <f t="shared" ref="A63:A75" si="2">A62+0.1</f>
        <v>11.1</v>
      </c>
      <c r="B63" s="20"/>
      <c r="C63" s="5" t="s">
        <v>10</v>
      </c>
      <c r="D63" s="10" t="s">
        <v>11</v>
      </c>
      <c r="E63" s="22">
        <v>32.89</v>
      </c>
      <c r="F63" s="22">
        <f>F62*E63</f>
        <v>31.2455</v>
      </c>
      <c r="G63" s="9"/>
      <c r="H63" s="9"/>
    </row>
    <row r="64" spans="1:8" x14ac:dyDescent="0.25">
      <c r="A64" s="20">
        <f t="shared" si="2"/>
        <v>11.2</v>
      </c>
      <c r="B64" s="20"/>
      <c r="C64" s="5" t="s">
        <v>12</v>
      </c>
      <c r="D64" s="12" t="s">
        <v>13</v>
      </c>
      <c r="E64" s="36">
        <v>0.47</v>
      </c>
      <c r="F64" s="23">
        <f>F62*E64</f>
        <v>0.44649999999999995</v>
      </c>
      <c r="G64" s="9"/>
      <c r="H64" s="9"/>
    </row>
    <row r="65" spans="1:8" x14ac:dyDescent="0.25">
      <c r="A65" s="20">
        <f t="shared" si="2"/>
        <v>11.299999999999999</v>
      </c>
      <c r="B65" s="24"/>
      <c r="C65" s="20" t="s">
        <v>60</v>
      </c>
      <c r="D65" s="20" t="s">
        <v>40</v>
      </c>
      <c r="E65" s="25"/>
      <c r="F65" s="31">
        <f>F62*100*1</f>
        <v>95</v>
      </c>
      <c r="G65" s="9"/>
      <c r="H65" s="9"/>
    </row>
    <row r="66" spans="1:8" x14ac:dyDescent="0.25">
      <c r="A66" s="20">
        <f t="shared" si="2"/>
        <v>11.399999999999999</v>
      </c>
      <c r="B66" s="24"/>
      <c r="C66" s="20" t="s">
        <v>66</v>
      </c>
      <c r="D66" s="20" t="s">
        <v>64</v>
      </c>
      <c r="E66" s="25">
        <v>101</v>
      </c>
      <c r="F66" s="25">
        <f>E66*F62</f>
        <v>95.949999999999989</v>
      </c>
      <c r="G66" s="9"/>
      <c r="H66" s="9"/>
    </row>
    <row r="67" spans="1:8" x14ac:dyDescent="0.25">
      <c r="A67" s="20">
        <f t="shared" si="2"/>
        <v>11.499999999999998</v>
      </c>
      <c r="B67" s="24"/>
      <c r="C67" s="37" t="s">
        <v>67</v>
      </c>
      <c r="D67" s="37" t="s">
        <v>68</v>
      </c>
      <c r="E67" s="25"/>
      <c r="F67" s="25">
        <v>5</v>
      </c>
      <c r="G67" s="9"/>
      <c r="H67" s="9"/>
    </row>
    <row r="68" spans="1:8" x14ac:dyDescent="0.25">
      <c r="A68" s="20">
        <f t="shared" si="2"/>
        <v>11.599999999999998</v>
      </c>
      <c r="B68" s="24"/>
      <c r="C68" s="38" t="s">
        <v>69</v>
      </c>
      <c r="D68" s="38" t="s">
        <v>68</v>
      </c>
      <c r="E68" s="25"/>
      <c r="F68" s="25">
        <f>F67*4</f>
        <v>20</v>
      </c>
      <c r="G68" s="9"/>
      <c r="H68" s="9"/>
    </row>
    <row r="69" spans="1:8" ht="54" x14ac:dyDescent="0.25">
      <c r="A69" s="14">
        <f>A62+1</f>
        <v>12</v>
      </c>
      <c r="B69" s="7" t="s">
        <v>70</v>
      </c>
      <c r="C69" s="30" t="s">
        <v>71</v>
      </c>
      <c r="D69" s="7" t="s">
        <v>68</v>
      </c>
      <c r="E69" s="7"/>
      <c r="F69" s="21">
        <v>5</v>
      </c>
      <c r="G69" s="9"/>
      <c r="H69" s="9"/>
    </row>
    <row r="70" spans="1:8" x14ac:dyDescent="0.25">
      <c r="A70" s="20">
        <f t="shared" si="2"/>
        <v>12.1</v>
      </c>
      <c r="B70" s="20"/>
      <c r="C70" s="5" t="s">
        <v>10</v>
      </c>
      <c r="D70" s="10" t="s">
        <v>11</v>
      </c>
      <c r="E70" s="22">
        <f>32.89/100</f>
        <v>0.32890000000000003</v>
      </c>
      <c r="F70" s="22">
        <f>F69*E70</f>
        <v>1.6445000000000001</v>
      </c>
      <c r="G70" s="9"/>
      <c r="H70" s="9"/>
    </row>
    <row r="71" spans="1:8" x14ac:dyDescent="0.25">
      <c r="A71" s="20">
        <f t="shared" si="2"/>
        <v>12.2</v>
      </c>
      <c r="B71" s="20"/>
      <c r="C71" s="5" t="s">
        <v>12</v>
      </c>
      <c r="D71" s="12" t="s">
        <v>13</v>
      </c>
      <c r="E71" s="36">
        <v>0.47</v>
      </c>
      <c r="F71" s="23">
        <f>F69*E71</f>
        <v>2.3499999999999996</v>
      </c>
      <c r="G71" s="9"/>
      <c r="H71" s="9"/>
    </row>
    <row r="72" spans="1:8" x14ac:dyDescent="0.25">
      <c r="A72" s="20">
        <f t="shared" si="2"/>
        <v>12.299999999999999</v>
      </c>
      <c r="B72" s="24"/>
      <c r="C72" s="20" t="s">
        <v>60</v>
      </c>
      <c r="D72" s="20" t="s">
        <v>40</v>
      </c>
      <c r="E72" s="25"/>
      <c r="F72" s="31">
        <f>F69*2*1</f>
        <v>10</v>
      </c>
      <c r="G72" s="9"/>
      <c r="H72" s="9"/>
    </row>
    <row r="73" spans="1:8" x14ac:dyDescent="0.25">
      <c r="A73" s="20">
        <f t="shared" si="2"/>
        <v>12.399999999999999</v>
      </c>
      <c r="B73" s="24"/>
      <c r="C73" s="20" t="s">
        <v>72</v>
      </c>
      <c r="D73" s="20" t="s">
        <v>64</v>
      </c>
      <c r="E73" s="25">
        <v>1</v>
      </c>
      <c r="F73" s="25">
        <f>E73*F69</f>
        <v>5</v>
      </c>
      <c r="G73" s="9"/>
      <c r="H73" s="9"/>
    </row>
    <row r="74" spans="1:8" x14ac:dyDescent="0.25">
      <c r="A74" s="20">
        <f t="shared" si="2"/>
        <v>12.499999999999998</v>
      </c>
      <c r="B74" s="24"/>
      <c r="C74" s="37" t="s">
        <v>67</v>
      </c>
      <c r="D74" s="37" t="s">
        <v>68</v>
      </c>
      <c r="E74" s="25"/>
      <c r="F74" s="25">
        <f>F69</f>
        <v>5</v>
      </c>
      <c r="G74" s="9"/>
      <c r="H74" s="9"/>
    </row>
    <row r="75" spans="1:8" x14ac:dyDescent="0.25">
      <c r="A75" s="20">
        <f t="shared" si="2"/>
        <v>12.599999999999998</v>
      </c>
      <c r="B75" s="24"/>
      <c r="C75" s="38" t="s">
        <v>69</v>
      </c>
      <c r="D75" s="38" t="s">
        <v>68</v>
      </c>
      <c r="E75" s="25"/>
      <c r="F75" s="25">
        <f>F69*2</f>
        <v>10</v>
      </c>
      <c r="G75" s="9"/>
      <c r="H75" s="9"/>
    </row>
    <row r="76" spans="1:8" ht="27" x14ac:dyDescent="0.25">
      <c r="A76" s="14">
        <f>A69+1</f>
        <v>13</v>
      </c>
      <c r="B76" s="7" t="s">
        <v>73</v>
      </c>
      <c r="C76" s="7" t="s">
        <v>74</v>
      </c>
      <c r="D76" s="6" t="s">
        <v>9</v>
      </c>
      <c r="E76" s="7"/>
      <c r="F76" s="21">
        <f>F26</f>
        <v>5.6802999999999999</v>
      </c>
      <c r="G76" s="9"/>
      <c r="H76" s="9"/>
    </row>
    <row r="77" spans="1:8" x14ac:dyDescent="0.25">
      <c r="A77" s="20">
        <f>A76+0.1</f>
        <v>13.1</v>
      </c>
      <c r="B77" s="20"/>
      <c r="C77" s="5" t="s">
        <v>10</v>
      </c>
      <c r="D77" s="10" t="s">
        <v>11</v>
      </c>
      <c r="E77" s="22">
        <f>4.24</f>
        <v>4.24</v>
      </c>
      <c r="F77" s="22">
        <f>F76*E77</f>
        <v>24.084472000000002</v>
      </c>
      <c r="G77" s="9"/>
      <c r="H77" s="9"/>
    </row>
    <row r="78" spans="1:8" x14ac:dyDescent="0.25">
      <c r="A78" s="20">
        <f>A77+0.1</f>
        <v>13.2</v>
      </c>
      <c r="B78" s="20"/>
      <c r="C78" s="5" t="s">
        <v>12</v>
      </c>
      <c r="D78" s="12" t="s">
        <v>13</v>
      </c>
      <c r="E78" s="23">
        <f>0.21</f>
        <v>0.21</v>
      </c>
      <c r="F78" s="23">
        <f>F76*E78</f>
        <v>1.192863</v>
      </c>
      <c r="G78" s="9"/>
      <c r="H78" s="9"/>
    </row>
    <row r="79" spans="1:8" x14ac:dyDescent="0.25">
      <c r="A79" s="20">
        <f>A78+0.1</f>
        <v>13.299999999999999</v>
      </c>
      <c r="B79" s="20"/>
      <c r="C79" s="20" t="s">
        <v>75</v>
      </c>
      <c r="D79" s="20" t="s">
        <v>22</v>
      </c>
      <c r="E79" s="20">
        <v>27.5</v>
      </c>
      <c r="F79" s="25">
        <f>E79*F76</f>
        <v>156.20824999999999</v>
      </c>
      <c r="G79" s="9"/>
      <c r="H79" s="9"/>
    </row>
    <row r="80" spans="1:8" ht="27" x14ac:dyDescent="0.25">
      <c r="A80" s="14">
        <f>A76+1</f>
        <v>14</v>
      </c>
      <c r="B80" s="7" t="s">
        <v>76</v>
      </c>
      <c r="C80" s="7" t="s">
        <v>77</v>
      </c>
      <c r="D80" s="6" t="s">
        <v>9</v>
      </c>
      <c r="E80" s="7"/>
      <c r="F80" s="21">
        <f>F76</f>
        <v>5.6802999999999999</v>
      </c>
      <c r="G80" s="9"/>
      <c r="H80" s="9"/>
    </row>
    <row r="81" spans="1:10" x14ac:dyDescent="0.25">
      <c r="A81" s="20">
        <f>A80+0.1</f>
        <v>14.1</v>
      </c>
      <c r="B81" s="20"/>
      <c r="C81" s="5" t="s">
        <v>10</v>
      </c>
      <c r="D81" s="10" t="s">
        <v>11</v>
      </c>
      <c r="E81" s="22">
        <v>3.03</v>
      </c>
      <c r="F81" s="22">
        <f>F80*E81</f>
        <v>17.211309</v>
      </c>
      <c r="G81" s="9"/>
      <c r="H81" s="9"/>
    </row>
    <row r="82" spans="1:10" x14ac:dyDescent="0.25">
      <c r="A82" s="20">
        <f>A81+0.1</f>
        <v>14.2</v>
      </c>
      <c r="B82" s="20"/>
      <c r="C82" s="5" t="s">
        <v>12</v>
      </c>
      <c r="D82" s="12" t="s">
        <v>13</v>
      </c>
      <c r="E82" s="23">
        <v>0.41</v>
      </c>
      <c r="F82" s="23">
        <f>F80*E82</f>
        <v>2.3289229999999996</v>
      </c>
      <c r="G82" s="9"/>
      <c r="H82" s="9"/>
    </row>
    <row r="83" spans="1:10" x14ac:dyDescent="0.25">
      <c r="A83" s="20">
        <f>A82+0.1</f>
        <v>14.299999999999999</v>
      </c>
      <c r="B83" s="20"/>
      <c r="C83" s="20" t="s">
        <v>75</v>
      </c>
      <c r="D83" s="20" t="s">
        <v>22</v>
      </c>
      <c r="E83" s="20">
        <f>23.1+5.8+3.5</f>
        <v>32.400000000000006</v>
      </c>
      <c r="F83" s="25">
        <f>E83*F80</f>
        <v>184.04172000000003</v>
      </c>
      <c r="G83" s="9"/>
      <c r="H83" s="9"/>
    </row>
    <row r="84" spans="1:10" ht="27" x14ac:dyDescent="0.25">
      <c r="A84" s="7">
        <f>A80+1</f>
        <v>15</v>
      </c>
      <c r="B84" s="30" t="s">
        <v>78</v>
      </c>
      <c r="C84" s="7" t="s">
        <v>79</v>
      </c>
      <c r="D84" s="30" t="s">
        <v>37</v>
      </c>
      <c r="E84" s="30"/>
      <c r="F84" s="8">
        <v>12.9</v>
      </c>
      <c r="G84" s="9"/>
      <c r="H84" s="9"/>
    </row>
    <row r="85" spans="1:10" ht="16.5" x14ac:dyDescent="0.25">
      <c r="A85" s="9"/>
      <c r="B85" s="9"/>
      <c r="C85" s="40" t="s">
        <v>82</v>
      </c>
      <c r="D85" s="39" t="s">
        <v>53</v>
      </c>
      <c r="E85" s="9"/>
      <c r="F85" s="9"/>
      <c r="G85" s="9"/>
      <c r="H85" s="9"/>
    </row>
    <row r="86" spans="1:10" ht="33" x14ac:dyDescent="0.25">
      <c r="A86" s="5"/>
      <c r="B86" s="5"/>
      <c r="C86" s="41" t="s">
        <v>83</v>
      </c>
      <c r="D86" s="42">
        <v>0.03</v>
      </c>
      <c r="E86" s="9"/>
      <c r="F86" s="9"/>
      <c r="G86" s="9"/>
      <c r="H86" s="9"/>
    </row>
    <row r="87" spans="1:10" ht="16.5" x14ac:dyDescent="0.25">
      <c r="A87" s="5"/>
      <c r="B87" s="5"/>
      <c r="C87" s="41" t="s">
        <v>84</v>
      </c>
      <c r="D87" s="39" t="s">
        <v>53</v>
      </c>
      <c r="E87" s="9"/>
      <c r="F87" s="9"/>
      <c r="G87" s="9"/>
      <c r="H87" s="9"/>
    </row>
    <row r="88" spans="1:10" ht="16.5" x14ac:dyDescent="0.25">
      <c r="A88" s="5"/>
      <c r="B88" s="5"/>
      <c r="C88" s="41" t="s">
        <v>85</v>
      </c>
      <c r="D88" s="43">
        <v>0.1</v>
      </c>
      <c r="E88" s="9"/>
      <c r="F88" s="9"/>
      <c r="G88" s="9"/>
      <c r="H88" s="9"/>
    </row>
    <row r="89" spans="1:10" ht="16.5" x14ac:dyDescent="0.25">
      <c r="A89" s="5"/>
      <c r="B89" s="5"/>
      <c r="C89" s="41" t="s">
        <v>84</v>
      </c>
      <c r="D89" s="39" t="s">
        <v>53</v>
      </c>
      <c r="E89" s="9"/>
      <c r="F89" s="9"/>
      <c r="G89" s="9"/>
      <c r="H89" s="9"/>
    </row>
    <row r="90" spans="1:10" ht="16.5" x14ac:dyDescent="0.25">
      <c r="A90" s="5"/>
      <c r="B90" s="5"/>
      <c r="C90" s="41" t="s">
        <v>86</v>
      </c>
      <c r="D90" s="43">
        <v>0.08</v>
      </c>
      <c r="E90" s="9"/>
      <c r="F90" s="9"/>
      <c r="G90" s="9"/>
      <c r="H90" s="9"/>
    </row>
    <row r="91" spans="1:10" ht="16.5" x14ac:dyDescent="0.25">
      <c r="A91" s="5"/>
      <c r="B91" s="5"/>
      <c r="C91" s="41" t="s">
        <v>84</v>
      </c>
      <c r="D91" s="39" t="s">
        <v>53</v>
      </c>
      <c r="E91" s="9"/>
      <c r="F91" s="9"/>
      <c r="G91" s="9"/>
      <c r="H91" s="9"/>
    </row>
    <row r="92" spans="1:10" ht="16.5" x14ac:dyDescent="0.25">
      <c r="A92" s="39"/>
      <c r="B92" s="39"/>
      <c r="C92" s="41" t="s">
        <v>87</v>
      </c>
      <c r="D92" s="43">
        <v>0.18</v>
      </c>
      <c r="E92" s="9"/>
      <c r="F92" s="9"/>
      <c r="G92" s="9"/>
      <c r="H92" s="9"/>
    </row>
    <row r="93" spans="1:10" ht="16.5" x14ac:dyDescent="0.25">
      <c r="A93" s="39"/>
      <c r="B93" s="39"/>
      <c r="C93" s="41" t="s">
        <v>81</v>
      </c>
      <c r="D93" s="39" t="s">
        <v>53</v>
      </c>
      <c r="E93" s="9"/>
      <c r="F93" s="9"/>
      <c r="G93" s="9"/>
      <c r="H93" s="9"/>
    </row>
    <row r="96" spans="1:10" ht="51.75" customHeight="1" x14ac:dyDescent="0.25">
      <c r="A96" s="44" t="s">
        <v>88</v>
      </c>
      <c r="B96" s="44"/>
      <c r="C96" s="44"/>
      <c r="D96" s="44"/>
      <c r="E96" s="44"/>
      <c r="F96" s="44"/>
      <c r="G96" s="44"/>
      <c r="H96" s="44"/>
      <c r="I96" s="44"/>
      <c r="J96" s="44"/>
    </row>
    <row r="98" spans="1:6" ht="54.75" customHeight="1" x14ac:dyDescent="0.25">
      <c r="A98" s="44" t="s">
        <v>89</v>
      </c>
      <c r="B98" s="44"/>
      <c r="C98" s="44"/>
      <c r="D98" s="44"/>
      <c r="E98" s="44"/>
      <c r="F98" s="44"/>
    </row>
    <row r="100" spans="1:6" x14ac:dyDescent="0.25">
      <c r="A100" s="44" t="s">
        <v>91</v>
      </c>
      <c r="B100" s="44"/>
      <c r="C100" s="44"/>
      <c r="D100" s="44"/>
      <c r="E100" s="44"/>
      <c r="F100" s="44"/>
    </row>
  </sheetData>
  <mergeCells count="10">
    <mergeCell ref="A100:F100"/>
    <mergeCell ref="A96:J96"/>
    <mergeCell ref="A98:F98"/>
    <mergeCell ref="A1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2018-01-11T12:02:26Z</dcterms:modified>
</cp:coreProperties>
</file>