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750" windowWidth="14940" windowHeight="8640" tabRatio="998" activeTab="0"/>
  </bookViews>
  <sheets>
    <sheet name="K" sheetId="1" r:id="rId1"/>
    <sheet name="x1 (2)" sheetId="2" r:id="rId2"/>
    <sheet name="x1 (3)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a1s2">'[20]x2'!$F$45</definedName>
    <definedName name="aaaa">#REF!</definedName>
    <definedName name="aaaa12" localSheetId="0">#REF!</definedName>
    <definedName name="aaaa12">#REF!</definedName>
    <definedName name="aaaa4444">#REF!</definedName>
    <definedName name="aaaaa111aaa222sss">#REF!</definedName>
    <definedName name="aaaazzzxx0147">#REF!</definedName>
    <definedName name="adfgh69" localSheetId="1">#REF!</definedName>
    <definedName name="adfgh69" localSheetId="2">#REF!</definedName>
    <definedName name="adfgh69">#REF!</definedName>
    <definedName name="adfhak" localSheetId="1">#REF!</definedName>
    <definedName name="adfhak" localSheetId="2">#REF!</definedName>
    <definedName name="adfhak">#REF!</definedName>
    <definedName name="adin">#REF!</definedName>
    <definedName name="adlp" localSheetId="0">#REF!</definedName>
    <definedName name="adlp" localSheetId="1">#REF!</definedName>
    <definedName name="adlp" localSheetId="2">#REF!</definedName>
    <definedName name="adlp">#REF!</definedName>
    <definedName name="asa121" localSheetId="1">'[22]x2'!#REF!</definedName>
    <definedName name="asa121" localSheetId="2">'[22]x2'!#REF!</definedName>
    <definedName name="asa121">'[22]x2'!#REF!</definedName>
    <definedName name="asdz">#REF!</definedName>
    <definedName name="ati">#REF!</definedName>
    <definedName name="awawa1478">#REF!</definedName>
    <definedName name="aweyth65" localSheetId="1">#REF!</definedName>
    <definedName name="aweyth65" localSheetId="2">#REF!</definedName>
    <definedName name="aweyth65">#REF!</definedName>
    <definedName name="azawaqplo9874" localSheetId="1">#REF!</definedName>
    <definedName name="azawaqplo9874" localSheetId="2">#REF!</definedName>
    <definedName name="azawaqplo9874">#REF!</definedName>
    <definedName name="b00" localSheetId="1">#REF!</definedName>
    <definedName name="b00" localSheetId="2">#REF!</definedName>
    <definedName name="b00">#REF!</definedName>
    <definedName name="bbbb4" localSheetId="0">#REF!</definedName>
    <definedName name="bbbb4">#REF!</definedName>
    <definedName name="bbbbbb">#REF!</definedName>
    <definedName name="bbbbbb333b33b3" localSheetId="1">'[41]x1'!#REF!</definedName>
    <definedName name="bbbbbb333b33b3" localSheetId="2">'[41]x1'!#REF!</definedName>
    <definedName name="bbbbbb333b33b3">'[41]x1'!#REF!</definedName>
    <definedName name="bbbbbb77777">#REF!</definedName>
    <definedName name="bnj" localSheetId="0">#REF!</definedName>
    <definedName name="bnj" localSheetId="1">'[4]x2,3'!#REF!</definedName>
    <definedName name="bnj" localSheetId="2">'[4]x2,3'!#REF!</definedName>
    <definedName name="bnj">'[4]x2,3'!#REF!</definedName>
    <definedName name="bnmk" localSheetId="1">'[2]niveloba'!#REF!</definedName>
    <definedName name="bnmk" localSheetId="2">'[2]niveloba'!#REF!</definedName>
    <definedName name="bnmk">'[2]niveloba'!#REF!</definedName>
    <definedName name="bnvhgfc14789" localSheetId="1">'[47]x1'!#REF!</definedName>
    <definedName name="bnvhgfc14789" localSheetId="2">'[47]x1'!#REF!</definedName>
    <definedName name="bnvhgfc14789">'[47]x1'!#REF!</definedName>
    <definedName name="bvcccc11144" localSheetId="1">'[12]x1'!#REF!</definedName>
    <definedName name="bvcccc11144" localSheetId="2">'[12]x1'!#REF!</definedName>
    <definedName name="bvcccc11144">'[12]x1'!#REF!</definedName>
    <definedName name="bvfdscxza1024876" localSheetId="1">'[22]x1'!#REF!</definedName>
    <definedName name="bvfdscxza1024876" localSheetId="2">'[22]x1'!#REF!</definedName>
    <definedName name="bvfdscxza1024876">'[22]x1'!#REF!</definedName>
    <definedName name="bytl">#REF!</definedName>
    <definedName name="ccccc1111">#REF!</definedName>
    <definedName name="ccccccc333333" localSheetId="1">'[41]x1'!#REF!</definedName>
    <definedName name="ccccccc333333" localSheetId="2">'[41]x1'!#REF!</definedName>
    <definedName name="ccccccc333333">'[41]x1'!#REF!</definedName>
    <definedName name="cftslp" localSheetId="0">#REF!</definedName>
    <definedName name="cftslp" localSheetId="1">#REF!</definedName>
    <definedName name="cftslp" localSheetId="2">#REF!</definedName>
    <definedName name="cftslp">#REF!</definedName>
    <definedName name="cxra">#REF!</definedName>
    <definedName name="d41d2" localSheetId="1">#REF!</definedName>
    <definedName name="d41d2" localSheetId="2">#REF!</definedName>
    <definedName name="d41d2">#REF!</definedName>
    <definedName name="d4d4">#REF!</definedName>
    <definedName name="dddcdcdcdc4787454">#REF!</definedName>
    <definedName name="dddd8d88d88d8d8ddde88d8dd8">'[46]x1'!$F$15</definedName>
    <definedName name="dddd9999">#REF!</definedName>
    <definedName name="ddddddddd000000" localSheetId="1">#REF!</definedName>
    <definedName name="ddddddddd000000" localSheetId="2">#REF!</definedName>
    <definedName name="ddddddddd000000">#REF!</definedName>
    <definedName name="dddfff1111" localSheetId="1">'[41]x1'!#REF!</definedName>
    <definedName name="dddfff1111" localSheetId="2">'[41]x1'!#REF!</definedName>
    <definedName name="dddfff1111">'[41]x1'!#REF!</definedName>
    <definedName name="dddsssaaa55555" localSheetId="1">#REF!</definedName>
    <definedName name="dddsssaaa55555" localSheetId="2">#REF!</definedName>
    <definedName name="dddsssaaa55555">#REF!</definedName>
    <definedName name="desz" localSheetId="0">#REF!</definedName>
    <definedName name="desz" localSheetId="1">'[4]x2,3'!#REF!</definedName>
    <definedName name="desz" localSheetId="2">'[4]x2,3'!#REF!</definedName>
    <definedName name="desz">'[4]x2,3'!#REF!</definedName>
    <definedName name="dfd1014">#REF!</definedName>
    <definedName name="dfdfg414789" localSheetId="1">'[47]x2,'!#REF!</definedName>
    <definedName name="dfdfg414789" localSheetId="2">'[47]x2,'!#REF!</definedName>
    <definedName name="dfdfg414789">'[47]x2,'!#REF!</definedName>
    <definedName name="dfgfdsasdf1014785">'[46]x2'!$F$11</definedName>
    <definedName name="dfghj20147">#REF!</definedName>
    <definedName name="dfghj65478">#REF!</definedName>
    <definedName name="dfghkjiukmj2546" localSheetId="1">#REF!</definedName>
    <definedName name="dfghkjiukmj2546" localSheetId="2">#REF!</definedName>
    <definedName name="dfghkjiukmj2546">#REF!</definedName>
    <definedName name="dlynv" localSheetId="0">#REF!</definedName>
    <definedName name="dlynv" localSheetId="1">#REF!</definedName>
    <definedName name="dlynv" localSheetId="2">#REF!</definedName>
    <definedName name="dlynv">#REF!</definedName>
    <definedName name="dsa">#REF!</definedName>
    <definedName name="dsas1201" localSheetId="1">#REF!</definedName>
    <definedName name="dsas1201" localSheetId="2">#REF!</definedName>
    <definedName name="dsas1201">#REF!</definedName>
    <definedName name="dsawa20145" localSheetId="1">#REF!</definedName>
    <definedName name="dsawa20145" localSheetId="2">#REF!</definedName>
    <definedName name="dsawa20145">#REF!</definedName>
    <definedName name="dva">#REF!</definedName>
    <definedName name="edfr10145">#REF!</definedName>
    <definedName name="eeee41474874" localSheetId="1">#REF!</definedName>
    <definedName name="eeee41474874" localSheetId="2">#REF!</definedName>
    <definedName name="eeee41474874">#REF!</definedName>
    <definedName name="erfggh21454">#REF!</definedName>
    <definedName name="ewqa">#REF!</definedName>
    <definedName name="ews">#REF!</definedName>
    <definedName name="exvsi">#REF!</definedName>
    <definedName name="eywh23" localSheetId="1">#REF!</definedName>
    <definedName name="eywh23" localSheetId="2">#REF!</definedName>
    <definedName name="eywh23">#REF!</definedName>
    <definedName name="f1f5">#REF!</definedName>
    <definedName name="F22345u" localSheetId="0">#REF!</definedName>
    <definedName name="F22345u" localSheetId="1">#REF!</definedName>
    <definedName name="F22345u" localSheetId="2">#REF!</definedName>
    <definedName name="F22345u">#REF!</definedName>
    <definedName name="f2f2">#REF!</definedName>
    <definedName name="F45plok510" localSheetId="1">#REF!</definedName>
    <definedName name="F45plok510" localSheetId="2">#REF!</definedName>
    <definedName name="F45plok510">#REF!</definedName>
    <definedName name="fdaAFG" localSheetId="1">'[13]x'!#REF!</definedName>
    <definedName name="fdaAFG" localSheetId="2">'[13]x'!#REF!</definedName>
    <definedName name="fdaAFG">'[13]x'!#REF!</definedName>
    <definedName name="fdgd354" localSheetId="1">'[23]1'!#REF!</definedName>
    <definedName name="fdgd354" localSheetId="2">'[23]1'!#REF!</definedName>
    <definedName name="fdgd354">'[23]1'!#REF!</definedName>
    <definedName name="fdgh2145" localSheetId="1">#REF!</definedName>
    <definedName name="fdgh2145" localSheetId="2">#REF!</definedName>
    <definedName name="fdgh2145">#REF!</definedName>
    <definedName name="fdrt124">#REF!</definedName>
    <definedName name="fds" localSheetId="0">#REF!</definedName>
    <definedName name="fds" localSheetId="1">#REF!</definedName>
    <definedName name="fds" localSheetId="2">#REF!</definedName>
    <definedName name="fds">#REF!</definedName>
    <definedName name="fdsa474" localSheetId="1">#REF!</definedName>
    <definedName name="fdsa474" localSheetId="2">#REF!</definedName>
    <definedName name="fdsa474">#REF!</definedName>
    <definedName name="fdsgtr14789" localSheetId="1">'[18]x2,'!#REF!</definedName>
    <definedName name="fdsgtr14789" localSheetId="2">'[18]x2,'!#REF!</definedName>
    <definedName name="fdsgtr14789">'[18]x2,'!#REF!</definedName>
    <definedName name="ffff5" localSheetId="0">#REF!</definedName>
    <definedName name="ffff5">#REF!</definedName>
    <definedName name="ffff5555" localSheetId="1">#REF!</definedName>
    <definedName name="ffff5555" localSheetId="2">#REF!</definedName>
    <definedName name="ffff5555">#REF!</definedName>
    <definedName name="fffffvvv30214" localSheetId="1">'[50]2'!#REF!</definedName>
    <definedName name="fffffvvv30214" localSheetId="2">'[50]2'!#REF!</definedName>
    <definedName name="fffffvvv30214">'[19]2'!#REF!</definedName>
    <definedName name="fffr1014" localSheetId="1">#REF!</definedName>
    <definedName name="fffr1014" localSheetId="2">#REF!</definedName>
    <definedName name="fffr1014">#REF!</definedName>
    <definedName name="fgdm">#REF!</definedName>
    <definedName name="fgfgdh41784">#REF!</definedName>
    <definedName name="fghbhjb20145">#REF!</definedName>
    <definedName name="fghj546" localSheetId="1">'[25]x1'!#REF!</definedName>
    <definedName name="fghj546" localSheetId="2">'[25]x1'!#REF!</definedName>
    <definedName name="fghj546">'[25]x1'!#REF!</definedName>
    <definedName name="FGHYUI65874">#REF!</definedName>
    <definedName name="fgu9">#REF!</definedName>
    <definedName name="frgtyrter">#REF!</definedName>
    <definedName name="fthjk85621">#REF!</definedName>
    <definedName name="fvb">#REF!</definedName>
    <definedName name="fvfbg2145789">#REF!</definedName>
    <definedName name="fvg6472145" localSheetId="1">'[26]x1'!#REF!</definedName>
    <definedName name="fvg6472145" localSheetId="2">'[26]x1'!#REF!</definedName>
    <definedName name="fvg6472145">'[26]x1'!#REF!</definedName>
    <definedName name="fvghg414789" localSheetId="1">#REF!</definedName>
    <definedName name="fvghg414789" localSheetId="2">#REF!</definedName>
    <definedName name="fvghg414789">#REF!</definedName>
    <definedName name="fwsg">#REF!</definedName>
    <definedName name="fxza" localSheetId="0">#REF!</definedName>
    <definedName name="fxza" localSheetId="1">#REF!</definedName>
    <definedName name="fxza" localSheetId="2">#REF!</definedName>
    <definedName name="fxza">#REF!</definedName>
    <definedName name="gads4545" localSheetId="1">'[22]x2'!#REF!</definedName>
    <definedName name="gads4545" localSheetId="2">'[22]x2'!#REF!</definedName>
    <definedName name="gads4545">'[22]x2'!#REF!</definedName>
    <definedName name="gbhgnjuio4789654">#REF!</definedName>
    <definedName name="gbhnj1247" localSheetId="1">'[41]x1'!#REF!</definedName>
    <definedName name="gbhnj1247" localSheetId="2">'[41]x1'!#REF!</definedName>
    <definedName name="gbhnj1247">'[41]x1'!#REF!</definedName>
    <definedName name="gdsdfgh45763" localSheetId="1">'[11]x1'!#REF!</definedName>
    <definedName name="gdsdfgh45763" localSheetId="2">'[11]x1'!#REF!</definedName>
    <definedName name="gdsdfgh45763">'[11]x1'!#REF!</definedName>
    <definedName name="gfd" localSheetId="1">'[5]res ur'!#REF!</definedName>
    <definedName name="gfd" localSheetId="2">'[5]res ur'!#REF!</definedName>
    <definedName name="gfd">'[5]res ur'!#REF!</definedName>
    <definedName name="gfd56">#REF!</definedName>
    <definedName name="gfdresw414787">#REF!</definedName>
    <definedName name="gfds">#REF!</definedName>
    <definedName name="gfds4789">#REF!</definedName>
    <definedName name="gfds987415" localSheetId="1">'[26]x1'!#REF!</definedName>
    <definedName name="gfds987415" localSheetId="2">'[26]x1'!#REF!</definedName>
    <definedName name="gfds987415">'[26]x1'!#REF!</definedName>
    <definedName name="gfdsaxcvvbnm" localSheetId="0">#REF!</definedName>
    <definedName name="gfdsaxcvvbnm" localSheetId="1">'[4]x2,3'!#REF!</definedName>
    <definedName name="gfdsaxcvvbnm" localSheetId="2">'[4]x2,3'!#REF!</definedName>
    <definedName name="gfdsaxcvvbnm">'[4]x2,3'!#REF!</definedName>
    <definedName name="gfgfhgf147854">'[46]x2'!$F$37</definedName>
    <definedName name="gfh23">#REF!</definedName>
    <definedName name="gfhj5484" localSheetId="1">'[23]1'!#REF!</definedName>
    <definedName name="gfhj5484" localSheetId="2">'[23]1'!#REF!</definedName>
    <definedName name="gfhj5484">'[23]1'!#REF!</definedName>
    <definedName name="gfhjkl65214" localSheetId="1">'[23]1'!#REF!</definedName>
    <definedName name="gfhjkl65214" localSheetId="2">'[23]1'!#REF!</definedName>
    <definedName name="gfhjkl65214">'[23]1'!#REF!</definedName>
    <definedName name="gfhy1456">#REF!</definedName>
    <definedName name="gfhy56" localSheetId="0">#REF!</definedName>
    <definedName name="gfhy56">#REF!</definedName>
    <definedName name="gfrdrtyui">'[46]x1'!$F$39</definedName>
    <definedName name="gfredv0000111" localSheetId="1">#REF!</definedName>
    <definedName name="gfredv0000111" localSheetId="2">#REF!</definedName>
    <definedName name="gfredv0000111">#REF!</definedName>
    <definedName name="ggg10140">#REF!</definedName>
    <definedName name="ggg11111115">#REF!</definedName>
    <definedName name="ggg6">#REF!</definedName>
    <definedName name="gggffddd">#REF!</definedName>
    <definedName name="gggg11" localSheetId="1">#REF!</definedName>
    <definedName name="gggg11" localSheetId="2">#REF!</definedName>
    <definedName name="gggg11">#REF!</definedName>
    <definedName name="ggggbbb00147">#REF!</definedName>
    <definedName name="ggggddd51515" localSheetId="1">#REF!</definedName>
    <definedName name="ggggddd51515" localSheetId="2">#REF!</definedName>
    <definedName name="ggggddd51515">#REF!</definedName>
    <definedName name="ggvvvgvgvg014014010" localSheetId="1">#REF!</definedName>
    <definedName name="ggvvvgvgvg014014010" localSheetId="2">#REF!</definedName>
    <definedName name="ggvvvgvgvg014014010">#REF!</definedName>
    <definedName name="ghbca" localSheetId="0">#REF!</definedName>
    <definedName name="ghbca" localSheetId="1">#REF!</definedName>
    <definedName name="ghbca" localSheetId="2">#REF!</definedName>
    <definedName name="ghbca">#REF!</definedName>
    <definedName name="ghbnj21478" localSheetId="1">#REF!</definedName>
    <definedName name="ghbnj21478" localSheetId="2">#REF!</definedName>
    <definedName name="ghbnj21478">#REF!</definedName>
    <definedName name="ghdah584" localSheetId="1">#REF!</definedName>
    <definedName name="ghdah584" localSheetId="2">#REF!</definedName>
    <definedName name="ghdah584">#REF!</definedName>
    <definedName name="ghgfd4147896">#REF!</definedName>
    <definedName name="ghgfds41417875">'[46]x2'!$F$19</definedName>
    <definedName name="ghjk51454">#REF!</definedName>
    <definedName name="ghjkhgfhj102145">#REF!</definedName>
    <definedName name="ghjkil256" localSheetId="1">'[27]x'!#REF!</definedName>
    <definedName name="ghjkil256" localSheetId="2">'[27]x'!#REF!</definedName>
    <definedName name="ghjkil256">'[27]x'!#REF!</definedName>
    <definedName name="ghjkl">#REF!</definedName>
    <definedName name="ghjkl21478" localSheetId="1">'[41]x1'!#REF!</definedName>
    <definedName name="ghjkl21478" localSheetId="2">'[41]x1'!#REF!</definedName>
    <definedName name="ghjkl21478">'[41]x1'!#REF!</definedName>
    <definedName name="ghnb6547" localSheetId="1">'[22]x2'!#REF!</definedName>
    <definedName name="ghnb6547" localSheetId="2">'[22]x2'!#REF!</definedName>
    <definedName name="ghnb6547">'[22]x2'!#REF!</definedName>
    <definedName name="ghrtwewq1479" localSheetId="1">#REF!</definedName>
    <definedName name="ghrtwewq1479" localSheetId="2">#REF!</definedName>
    <definedName name="ghrtwewq1479">#REF!</definedName>
    <definedName name="ghujkiolp62457" localSheetId="1">#REF!</definedName>
    <definedName name="ghujkiolp62457" localSheetId="2">#REF!</definedName>
    <definedName name="ghujkiolp62457">#REF!</definedName>
    <definedName name="gsgs54" localSheetId="1">#REF!</definedName>
    <definedName name="gsgs54" localSheetId="2">#REF!</definedName>
    <definedName name="gsgs54">#REF!</definedName>
    <definedName name="gtf5" localSheetId="0">#REF!</definedName>
    <definedName name="gtf5">#REF!</definedName>
    <definedName name="gtfd" localSheetId="0">#REF!</definedName>
    <definedName name="gtfd" localSheetId="1">'[4]x2,3'!#REF!</definedName>
    <definedName name="gtfd" localSheetId="2">'[4]x2,3'!#REF!</definedName>
    <definedName name="gtfd">'[4]x2,3'!#REF!</definedName>
    <definedName name="gtfd45">#REF!</definedName>
    <definedName name="gth1">#REF!</definedName>
    <definedName name="gvgbhjh547898" localSheetId="1">#REF!</definedName>
    <definedName name="gvgbhjh547898" localSheetId="2">#REF!</definedName>
    <definedName name="gvgbhjh547898">#REF!</definedName>
    <definedName name="gyth3">#REF!</definedName>
    <definedName name="gytjk">#REF!</definedName>
    <definedName name="h1h" localSheetId="1">'[20]x5'!#REF!</definedName>
    <definedName name="h1h" localSheetId="2">'[20]x5'!#REF!</definedName>
    <definedName name="h1h">'[20]x5'!#REF!</definedName>
    <definedName name="h77765" localSheetId="1">'[25]x1'!#REF!</definedName>
    <definedName name="h77765" localSheetId="2">'[25]x1'!#REF!</definedName>
    <definedName name="h77765">'[25]x1'!#REF!</definedName>
    <definedName name="hasdha">#REF!</definedName>
    <definedName name="hazxc">#REF!</definedName>
    <definedName name="hbg1247">#REF!</definedName>
    <definedName name="hbhbgvo55522">#REF!</definedName>
    <definedName name="hbhbhb01012" localSheetId="1">#REF!</definedName>
    <definedName name="hbhbhb01012" localSheetId="2">#REF!</definedName>
    <definedName name="hbhbhb01012">#REF!</definedName>
    <definedName name="hbhbhbgvg1010147">#REF!</definedName>
    <definedName name="hbhgtfy147896">#REF!</definedName>
    <definedName name="hbhj14142" localSheetId="1">'[20]x5'!#REF!</definedName>
    <definedName name="hbhj14142" localSheetId="2">'[20]x5'!#REF!</definedName>
    <definedName name="hbhj14142">'[20]x5'!#REF!</definedName>
    <definedName name="hbng20147" localSheetId="1">'[41]x1'!#REF!</definedName>
    <definedName name="hbng20147" localSheetId="2">'[41]x1'!#REF!</definedName>
    <definedName name="hbng20147">'[41]x1'!#REF!</definedName>
    <definedName name="hbnhjktyu01021">#REF!</definedName>
    <definedName name="hbpl">#REF!</definedName>
    <definedName name="hbvgf1024787" localSheetId="1">#REF!</definedName>
    <definedName name="hbvgf1024787" localSheetId="2">#REF!</definedName>
    <definedName name="hbvgf1024787">#REF!</definedName>
    <definedName name="hbvgf985410" localSheetId="1">'[42]x3'!#REF!</definedName>
    <definedName name="hbvgf985410" localSheetId="2">'[42]x3'!#REF!</definedName>
    <definedName name="hbvgf985410">'[42]x3'!#REF!</definedName>
    <definedName name="hdah56" localSheetId="1">'[27]x'!#REF!</definedName>
    <definedName name="hdah56" localSheetId="2">'[27]x'!#REF!</definedName>
    <definedName name="hdah56">'[27]x'!#REF!</definedName>
    <definedName name="hfdsgjhk4789" localSheetId="1">#REF!</definedName>
    <definedName name="hfdsgjhk4789" localSheetId="2">#REF!</definedName>
    <definedName name="hfdsgjhk4789">#REF!</definedName>
    <definedName name="HFGAY125" localSheetId="1">#REF!</definedName>
    <definedName name="HFGAY125" localSheetId="2">#REF!</definedName>
    <definedName name="HFGAY125">#REF!</definedName>
    <definedName name="hgaqw56" localSheetId="1">'[10]xar #1 (3)'!#REF!</definedName>
    <definedName name="hgaqw56" localSheetId="2">'[10]xar #1 (3)'!#REF!</definedName>
    <definedName name="hgaqw56">'[10]xar #1 (3)'!#REF!</definedName>
    <definedName name="hgbv451" localSheetId="1">#REF!</definedName>
    <definedName name="hgbv451" localSheetId="2">#REF!</definedName>
    <definedName name="hgbv451">#REF!</definedName>
    <definedName name="hgbvfjuhylk7894541">#REF!</definedName>
    <definedName name="hgf478" localSheetId="1">'[14]x2w'!#REF!</definedName>
    <definedName name="hgf478" localSheetId="2">'[14]x2w'!#REF!</definedName>
    <definedName name="hgf478">'[14]x2w'!#REF!</definedName>
    <definedName name="hgf665" localSheetId="0">#REF!</definedName>
    <definedName name="hgf665">#REF!</definedName>
    <definedName name="hgfd" localSheetId="1">#REF!</definedName>
    <definedName name="hgfd" localSheetId="2">#REF!</definedName>
    <definedName name="hgfd">#REF!</definedName>
    <definedName name="hgfd256">#REF!</definedName>
    <definedName name="hgfd41451">#REF!</definedName>
    <definedName name="HGFD457">#REF!</definedName>
    <definedName name="hgfd74789" localSheetId="1">'[20]x5'!#REF!</definedName>
    <definedName name="hgfd74789" localSheetId="2">'[20]x5'!#REF!</definedName>
    <definedName name="hgfd74789">'[20]x5'!#REF!</definedName>
    <definedName name="hgfdlkijh41548" localSheetId="1">#REF!</definedName>
    <definedName name="hgfdlkijh41548" localSheetId="2">#REF!</definedName>
    <definedName name="hgfdlkijh41548">#REF!</definedName>
    <definedName name="hgfds23" localSheetId="0">#REF!</definedName>
    <definedName name="hgfds23">#REF!</definedName>
    <definedName name="hgfdvbn5412" localSheetId="1">#REF!</definedName>
    <definedName name="hgfdvbn5412" localSheetId="2">#REF!</definedName>
    <definedName name="hgfdvbn5412">#REF!</definedName>
    <definedName name="hgffdrtt48796">#REF!</definedName>
    <definedName name="hgfv">#REF!</definedName>
    <definedName name="hgfwqa980" localSheetId="1">'[26]x1'!#REF!</definedName>
    <definedName name="hgfwqa980" localSheetId="2">'[26]x1'!#REF!</definedName>
    <definedName name="hgfwqa980">'[26]x1'!#REF!</definedName>
    <definedName name="hgh55" localSheetId="0">#REF!</definedName>
    <definedName name="hgh55">#REF!</definedName>
    <definedName name="hghghguhjjh47878" localSheetId="1">#REF!</definedName>
    <definedName name="hghghguhjjh47878" localSheetId="2">#REF!</definedName>
    <definedName name="hghghguhjjh47878">#REF!</definedName>
    <definedName name="hghghjhghg2012450" localSheetId="1">#REF!</definedName>
    <definedName name="hghghjhghg2012450" localSheetId="2">#REF!</definedName>
    <definedName name="hghghjhghg2012450">#REF!</definedName>
    <definedName name="hgjhkjh" localSheetId="1">'[46]x3'!#REF!</definedName>
    <definedName name="hgjhkjh" localSheetId="2">'[46]x3'!#REF!</definedName>
    <definedName name="hgjhkjh">'[46]x3'!#REF!</definedName>
    <definedName name="hgjiklo456" localSheetId="1">'[23]x1'!#REF!</definedName>
    <definedName name="hgjiklo456" localSheetId="2">'[23]x1'!#REF!</definedName>
    <definedName name="hgjiklo456">'[23]x1'!#REF!</definedName>
    <definedName name="hgjkil256">#REF!</definedName>
    <definedName name="hgjklk65487" localSheetId="1">'[23]1'!#REF!</definedName>
    <definedName name="hgjklk65487" localSheetId="2">'[23]1'!#REF!</definedName>
    <definedName name="hgjklk65487">'[23]1'!#REF!</definedName>
    <definedName name="hgjklopiuyu6547">#REF!</definedName>
    <definedName name="hgnbgftyuiopljkj621458" localSheetId="1">'[46]x3'!#REF!</definedName>
    <definedName name="hgnbgftyuiopljkj621458" localSheetId="2">'[46]x3'!#REF!</definedName>
    <definedName name="hgnbgftyuiopljkj621458">'[46]x3'!#REF!</definedName>
    <definedName name="HGU5478" localSheetId="1">'[13]x'!#REF!</definedName>
    <definedName name="HGU5478" localSheetId="2">'[13]x'!#REF!</definedName>
    <definedName name="HGU5478">'[13]x'!#REF!</definedName>
    <definedName name="hgv">#REF!</definedName>
    <definedName name="hgvcxz65478">#REF!</definedName>
    <definedName name="hgvfds547879" localSheetId="1">'[47]x1'!#REF!</definedName>
    <definedName name="hgvfds547879" localSheetId="2">'[47]x1'!#REF!</definedName>
    <definedName name="hgvfds547879">'[47]x1'!#REF!</definedName>
    <definedName name="hgyt657">#REF!</definedName>
    <definedName name="hgyui54876" localSheetId="1">'[50]1'!#REF!</definedName>
    <definedName name="hgyui54876" localSheetId="2">'[50]1'!#REF!</definedName>
    <definedName name="hgyui54876">'[19]1'!#REF!</definedName>
    <definedName name="hgyutfd1478986">#REF!</definedName>
    <definedName name="hhh111" localSheetId="1">'[22]x2'!#REF!</definedName>
    <definedName name="hhh111" localSheetId="2">'[22]x2'!#REF!</definedName>
    <definedName name="hhh111">'[22]x2'!#REF!</definedName>
    <definedName name="hhh2" localSheetId="0">#REF!</definedName>
    <definedName name="hhh2" localSheetId="1">'[51]x r '!#REF!</definedName>
    <definedName name="hhh2" localSheetId="2">'[51]x r '!#REF!</definedName>
    <definedName name="hhh2">'[3]x r '!#REF!</definedName>
    <definedName name="hhh222" localSheetId="1">#REF!</definedName>
    <definedName name="hhh222" localSheetId="2">#REF!</definedName>
    <definedName name="hhh222">#REF!</definedName>
    <definedName name="hhhh111222555" localSheetId="1">'[25]x1'!#REF!</definedName>
    <definedName name="hhhh111222555" localSheetId="2">'[25]x1'!#REF!</definedName>
    <definedName name="hhhh111222555">'[25]x1'!#REF!</definedName>
    <definedName name="hhhh444" localSheetId="1">'[25]x1'!#REF!</definedName>
    <definedName name="hhhh444" localSheetId="2">'[25]x1'!#REF!</definedName>
    <definedName name="hhhh444">'[25]x1'!#REF!</definedName>
    <definedName name="hhhh555" localSheetId="0">#REF!</definedName>
    <definedName name="hhhh555">#REF!</definedName>
    <definedName name="hhhh74" localSheetId="0">#REF!</definedName>
    <definedName name="hhhh74">#REF!</definedName>
    <definedName name="hhhhh111144" localSheetId="1">'[11]x1'!#REF!</definedName>
    <definedName name="hhhhh111144" localSheetId="2">'[11]x1'!#REF!</definedName>
    <definedName name="hhhhh111144">'[11]x1'!#REF!</definedName>
    <definedName name="hhhhhh66666633333">#REF!</definedName>
    <definedName name="hhhjjj20145">#REF!</definedName>
    <definedName name="hhhnnm2015">#REF!</definedName>
    <definedName name="hhjuhuki101245">#REF!</definedName>
    <definedName name="hjgf7845" localSheetId="1">'[20]x5'!#REF!</definedName>
    <definedName name="hjgf7845" localSheetId="2">'[20]x5'!#REF!</definedName>
    <definedName name="hjgf7845">'[20]x5'!#REF!</definedName>
    <definedName name="hjghuh414hj">'[20]x2'!$F$19</definedName>
    <definedName name="hjh1415" localSheetId="1">'[20]x5'!#REF!</definedName>
    <definedName name="hjh1415" localSheetId="2">'[20]x5'!#REF!</definedName>
    <definedName name="hjh1415">'[20]x5'!#REF!</definedName>
    <definedName name="hjhu4kj" localSheetId="1">'[20]x5'!#REF!</definedName>
    <definedName name="hjhu4kj" localSheetId="2">'[20]x5'!#REF!</definedName>
    <definedName name="hjhu4kj">'[20]x5'!#REF!</definedName>
    <definedName name="hjk4">#REF!</definedName>
    <definedName name="hjka">#REF!</definedName>
    <definedName name="hjki547" localSheetId="1">'[23]x1'!#REF!</definedName>
    <definedName name="hjki547" localSheetId="2">'[23]x1'!#REF!</definedName>
    <definedName name="hjki547">'[23]x1'!#REF!</definedName>
    <definedName name="hjkih2015" localSheetId="1">'[28]1'!#REF!</definedName>
    <definedName name="hjkih2015" localSheetId="2">'[28]1'!#REF!</definedName>
    <definedName name="hjkih2015">'[28]1'!#REF!</definedName>
    <definedName name="hjkiklk654789">#REF!</definedName>
    <definedName name="hjkil14789">#REF!</definedName>
    <definedName name="hjkil4587">#REF!</definedName>
    <definedName name="hjkiuoplo325147">#REF!</definedName>
    <definedName name="hjkj65874">#REF!</definedName>
    <definedName name="hjkl32">#REF!</definedName>
    <definedName name="hjkloiuytrmjuhgt">#REF!</definedName>
    <definedName name="hjnjn01045">#REF!</definedName>
    <definedName name="hju">#REF!</definedName>
    <definedName name="hjuiop54789">#REF!</definedName>
    <definedName name="hjuko1478">#REF!</definedName>
    <definedName name="hjuykiop14896" localSheetId="1">'[25]x1'!#REF!</definedName>
    <definedName name="hjuykiop14896" localSheetId="2">'[25]x1'!#REF!</definedName>
    <definedName name="hjuykiop14896">'[25]x1'!#REF!</definedName>
    <definedName name="hnbg">#REF!</definedName>
    <definedName name="hori1">#REF!</definedName>
    <definedName name="hrkfmd45" localSheetId="1">#REF!</definedName>
    <definedName name="hrkfmd45" localSheetId="2">#REF!</definedName>
    <definedName name="hrkfmd45">#REF!</definedName>
    <definedName name="huhgas475" localSheetId="1">'[29]x'!#REF!</definedName>
    <definedName name="huhgas475" localSheetId="2">'[29]x'!#REF!</definedName>
    <definedName name="huhgas475">'[29]x'!#REF!</definedName>
    <definedName name="huji236" localSheetId="1">#REF!</definedName>
    <definedName name="huji236" localSheetId="2">#REF!</definedName>
    <definedName name="huji236">#REF!</definedName>
    <definedName name="hujk">#REF!</definedName>
    <definedName name="huy" localSheetId="0">#REF!</definedName>
    <definedName name="huy" localSheetId="1">'[4]x2,3'!#REF!</definedName>
    <definedName name="huy" localSheetId="2">'[4]x2,3'!#REF!</definedName>
    <definedName name="huy">'[4]x2,3'!#REF!</definedName>
    <definedName name="huyg32">#REF!</definedName>
    <definedName name="hyfaq8">#REF!</definedName>
    <definedName name="hygtqaz62" localSheetId="1">'[42]x3'!#REF!</definedName>
    <definedName name="hygtqaz62" localSheetId="2">'[42]x3'!#REF!</definedName>
    <definedName name="hygtqaz62">'[42]x3'!#REF!</definedName>
    <definedName name="hyjhkilk10125" localSheetId="1">#REF!</definedName>
    <definedName name="hyjhkilk10125" localSheetId="2">#REF!</definedName>
    <definedName name="hyjhkilk10125">#REF!</definedName>
    <definedName name="hytrew" localSheetId="0">#REF!</definedName>
    <definedName name="hytrew">#REF!</definedName>
    <definedName name="hyuiko658749">#REF!</definedName>
    <definedName name="HYUIO658417">#REF!</definedName>
    <definedName name="ighfdsae58" localSheetId="1">'[9]x#1'!#REF!</definedName>
    <definedName name="ighfdsae58" localSheetId="2">'[9]x#1'!#REF!</definedName>
    <definedName name="ighfdsae58">'[9]x#1'!#REF!</definedName>
    <definedName name="ihl">#REF!</definedName>
    <definedName name="ii11kk55">#REF!</definedName>
    <definedName name="iiiiii22222">#REF!</definedName>
    <definedName name="iiikkkkk201" localSheetId="1">#REF!</definedName>
    <definedName name="iiikkkkk201" localSheetId="2">#REF!</definedName>
    <definedName name="iiikkkkk201">#REF!</definedName>
    <definedName name="iikikik324578">#REF!</definedName>
    <definedName name="iitoi647" localSheetId="1">'[27]x'!#REF!</definedName>
    <definedName name="iitoi647" localSheetId="2">'[27]x'!#REF!</definedName>
    <definedName name="iitoi647">'[27]x'!#REF!</definedName>
    <definedName name="ijhgtr96210" localSheetId="1">'[22]x2'!#REF!</definedName>
    <definedName name="ijhgtr96210" localSheetId="2">'[22]x2'!#REF!</definedName>
    <definedName name="ijhgtr96210">'[22]x2'!#REF!</definedName>
    <definedName name="ijhuy4587" localSheetId="1">#REF!</definedName>
    <definedName name="ijhuy4587" localSheetId="2">#REF!</definedName>
    <definedName name="ijhuy4587">#REF!</definedName>
    <definedName name="ijhygf65487" localSheetId="1">#REF!</definedName>
    <definedName name="ijhygf65487" localSheetId="2">#REF!</definedName>
    <definedName name="ijhygf65487">#REF!</definedName>
    <definedName name="ijijhuygf54789" localSheetId="1">'[48]x1'!#REF!</definedName>
    <definedName name="ijijhuygf54789" localSheetId="2">'[48]x1'!#REF!</definedName>
    <definedName name="ijijhuygf54789">'[48]x1'!#REF!</definedName>
    <definedName name="ijj3j33j33jj333jj" localSheetId="1">'[48]x1'!#REF!</definedName>
    <definedName name="ijj3j33j33jj333jj" localSheetId="2">'[48]x1'!#REF!</definedName>
    <definedName name="ijj3j33j33jj333jj">'[48]x1'!#REF!</definedName>
    <definedName name="ijkop5478">#REF!</definedName>
    <definedName name="ijo45" localSheetId="0">#REF!</definedName>
    <definedName name="ijo45" localSheetId="1">'[4]x2,3'!#REF!</definedName>
    <definedName name="ijo45" localSheetId="2">'[4]x2,3'!#REF!</definedName>
    <definedName name="ijo45">'[4]x2,3'!#REF!</definedName>
    <definedName name="ijuhg">#REF!</definedName>
    <definedName name="ijuhuhu0125487" localSheetId="1">'[41]x1'!#REF!</definedName>
    <definedName name="ijuhuhu0125487" localSheetId="2">'[41]x1'!#REF!</definedName>
    <definedName name="ijuhuhu0125487">'[41]x1'!#REF!</definedName>
    <definedName name="ik1kio" localSheetId="1">'[20]x5'!#REF!</definedName>
    <definedName name="ik1kio" localSheetId="2">'[20]x5'!#REF!</definedName>
    <definedName name="ik1kio">'[20]x5'!#REF!</definedName>
    <definedName name="ikijio12145" localSheetId="1">#REF!</definedName>
    <definedName name="ikijio12145" localSheetId="2">#REF!</definedName>
    <definedName name="ikijio12145">#REF!</definedName>
    <definedName name="ikilokk65414786">#REF!</definedName>
    <definedName name="ikilop14789" localSheetId="1">'[41]x1'!#REF!</definedName>
    <definedName name="ikilop14789" localSheetId="2">'[41]x1'!#REF!</definedName>
    <definedName name="ikilop14789">'[41]x1'!#REF!</definedName>
    <definedName name="ikilopo47896">'[46]x1'!$F$35</definedName>
    <definedName name="ikjuj9847" localSheetId="1">'[22]x2'!#REF!</definedName>
    <definedName name="ikjuj9847" localSheetId="2">'[22]x2'!#REF!</definedName>
    <definedName name="ikjuj9847">'[22]x2'!#REF!</definedName>
    <definedName name="iklj4785" localSheetId="1">'[20]x5'!#REF!</definedName>
    <definedName name="iklj4785" localSheetId="2">'[20]x5'!#REF!</definedName>
    <definedName name="iklj4785">'[20]x5'!#REF!</definedName>
    <definedName name="ikljuyh147896">#REF!</definedName>
    <definedName name="iklop65247" localSheetId="1">#REF!</definedName>
    <definedName name="iklop65247" localSheetId="2">#REF!</definedName>
    <definedName name="iklop65247">#REF!</definedName>
    <definedName name="ikolp54546" localSheetId="1">'[22]x2'!#REF!</definedName>
    <definedName name="ikolp54546" localSheetId="2">'[22]x2'!#REF!</definedName>
    <definedName name="ikolp54546">'[22]x2'!#REF!</definedName>
    <definedName name="ikolp9874123" localSheetId="1">'[22]x2'!#REF!</definedName>
    <definedName name="ikolp9874123" localSheetId="2">'[22]x2'!#REF!</definedName>
    <definedName name="ikolp9874123">'[22]x2'!#REF!</definedName>
    <definedName name="ikolpi1245">#REF!</definedName>
    <definedName name="ikolpkij478965">#REF!</definedName>
    <definedName name="ikolpl21458">#REF!</definedName>
    <definedName name="iobv3">#REF!</definedName>
    <definedName name="ioklp9874">#REF!</definedName>
    <definedName name="ioklpo14789" localSheetId="1">#REF!</definedName>
    <definedName name="ioklpo14789" localSheetId="2">#REF!</definedName>
    <definedName name="ioklpo14789">#REF!</definedName>
    <definedName name="ioklqa587" localSheetId="1">'[29]x'!#REF!</definedName>
    <definedName name="ioklqa587" localSheetId="2">'[29]x'!#REF!</definedName>
    <definedName name="ioklqa587">'[29]x'!#REF!</definedName>
    <definedName name="iolk3601">#REF!</definedName>
    <definedName name="iolp256" localSheetId="1">#REF!</definedName>
    <definedName name="iolp256" localSheetId="2">#REF!</definedName>
    <definedName name="iolp256">#REF!</definedName>
    <definedName name="iolpk5478o145" localSheetId="1">#REF!</definedName>
    <definedName name="iolpk5478o145" localSheetId="2">#REF!</definedName>
    <definedName name="iolpk5478o145">#REF!</definedName>
    <definedName name="iop62548">#REF!</definedName>
    <definedName name="iopasd589">#REF!</definedName>
    <definedName name="iuiyui0104">#REF!</definedName>
    <definedName name="iujkh62104" localSheetId="1">'[22]x2'!#REF!</definedName>
    <definedName name="iujkh62104" localSheetId="2">'[22]x2'!#REF!</definedName>
    <definedName name="iujkh62104">'[22]x2'!#REF!</definedName>
    <definedName name="iuklo2568" localSheetId="1">'[30]x2'!#REF!</definedName>
    <definedName name="iuklo2568" localSheetId="2">'[30]x2'!#REF!</definedName>
    <definedName name="iuklo2568">'[30]x2'!#REF!</definedName>
    <definedName name="iukolp" localSheetId="1">'[43]ezo'!#REF!</definedName>
    <definedName name="iukolp" localSheetId="2">'[43]ezo'!#REF!</definedName>
    <definedName name="iukolp">'[43]ezo'!#REF!</definedName>
    <definedName name="iuop" localSheetId="0">#REF!</definedName>
    <definedName name="iuop">#REF!</definedName>
    <definedName name="iuy" localSheetId="0">#REF!</definedName>
    <definedName name="iuy" localSheetId="1">'[4]x2,3'!#REF!</definedName>
    <definedName name="iuy" localSheetId="2">'[4]x2,3'!#REF!</definedName>
    <definedName name="iuy">'[4]x2,3'!#REF!</definedName>
    <definedName name="iuy98">#REF!</definedName>
    <definedName name="iuyhgykju8745">#REF!</definedName>
    <definedName name="iuyt14587" localSheetId="1">#REF!</definedName>
    <definedName name="iuyt14587" localSheetId="2">#REF!</definedName>
    <definedName name="iuyt14587">#REF!</definedName>
    <definedName name="iuytr987" localSheetId="1">'[31]x1'!#REF!</definedName>
    <definedName name="iuytr987" localSheetId="2">'[31]x1'!#REF!</definedName>
    <definedName name="iuytr987">'[31]x1'!#REF!</definedName>
    <definedName name="iuytre5487">#REF!</definedName>
    <definedName name="iuytre745">#REF!</definedName>
    <definedName name="iuytrloiuy">#REF!</definedName>
    <definedName name="jfdyrt14790" localSheetId="1">'[17]x2'!#REF!</definedName>
    <definedName name="jfdyrt14790" localSheetId="2">'[17]x2'!#REF!</definedName>
    <definedName name="jfdyrt14790">'[17]x2'!#REF!</definedName>
    <definedName name="jhg">#REF!</definedName>
    <definedName name="jhgf">#REF!</definedName>
    <definedName name="jhgf4587" localSheetId="1">#REF!</definedName>
    <definedName name="jhgf4587" localSheetId="2">#REF!</definedName>
    <definedName name="jhgf4587">#REF!</definedName>
    <definedName name="jhgf9847">#REF!</definedName>
    <definedName name="jhgfd">#REF!</definedName>
    <definedName name="jhgfds41017">#REF!</definedName>
    <definedName name="jhghgggggg2658">#REF!</definedName>
    <definedName name="jhghjhgh4147896">#REF!</definedName>
    <definedName name="jhgu514" localSheetId="1">'[23]x1'!#REF!</definedName>
    <definedName name="jhgu514" localSheetId="2">'[23]x1'!#REF!</definedName>
    <definedName name="jhgu514">'[23]x1'!#REF!</definedName>
    <definedName name="jhgyt256" localSheetId="1">#REF!</definedName>
    <definedName name="jhgyt256" localSheetId="2">#REF!</definedName>
    <definedName name="jhgyt256">#REF!</definedName>
    <definedName name="jhgyt47879">#REF!</definedName>
    <definedName name="jhgytf74879" localSheetId="1">#REF!</definedName>
    <definedName name="jhgytf74879" localSheetId="2">#REF!</definedName>
    <definedName name="jhgytf74879">#REF!</definedName>
    <definedName name="jhgytflkij54784" localSheetId="1">#REF!</definedName>
    <definedName name="jhgytflkij54784" localSheetId="2">#REF!</definedName>
    <definedName name="jhgytflkij54784">#REF!</definedName>
    <definedName name="jhgytjuih" localSheetId="1">'[24]x2'!#REF!</definedName>
    <definedName name="jhgytjuih" localSheetId="2">'[24]x2'!#REF!</definedName>
    <definedName name="jhgytjuih">'[24]x2'!#REF!</definedName>
    <definedName name="jhikolp4578" localSheetId="1">#REF!</definedName>
    <definedName name="jhikolp4578" localSheetId="2">#REF!</definedName>
    <definedName name="jhikolp4578">#REF!</definedName>
    <definedName name="jhk324" localSheetId="1">#REF!</definedName>
    <definedName name="jhk324" localSheetId="2">#REF!</definedName>
    <definedName name="jhk324">#REF!</definedName>
    <definedName name="jhkio5695" localSheetId="1">#REF!</definedName>
    <definedName name="jhkio5695" localSheetId="2">#REF!</definedName>
    <definedName name="jhkio5695">#REF!</definedName>
    <definedName name="jhkiol">#REF!</definedName>
    <definedName name="jhkiuolp24789">#REF!</definedName>
    <definedName name="jhklp5484" localSheetId="1">#REF!</definedName>
    <definedName name="jhklp5484" localSheetId="2">#REF!</definedName>
    <definedName name="jhklp5484">#REF!</definedName>
    <definedName name="jhkuioi547845" localSheetId="1">#REF!</definedName>
    <definedName name="jhkuioi547845" localSheetId="2">#REF!</definedName>
    <definedName name="jhkuioi547845">#REF!</definedName>
    <definedName name="jhm">#REF!</definedName>
    <definedName name="jhnhjhgf14145">#REF!</definedName>
    <definedName name="jhug1478">#REF!</definedName>
    <definedName name="jhuy2145" localSheetId="1">#REF!</definedName>
    <definedName name="jhuy2145" localSheetId="2">#REF!</definedName>
    <definedName name="jhuy2145">#REF!</definedName>
    <definedName name="jhuy458">#REF!</definedName>
    <definedName name="jhyg41" localSheetId="1">'[23]1'!#REF!</definedName>
    <definedName name="jhyg41" localSheetId="2">'[23]1'!#REF!</definedName>
    <definedName name="jhyg41">'[23]1'!#REF!</definedName>
    <definedName name="jhyuik21478">#REF!</definedName>
    <definedName name="jihuy01214" localSheetId="1">'[41]x1'!#REF!</definedName>
    <definedName name="jihuy01214" localSheetId="2">'[41]x1'!#REF!</definedName>
    <definedName name="jihuy01214">'[41]x1'!#REF!</definedName>
    <definedName name="jijkolp101256">#REF!</definedName>
    <definedName name="jikhu5478">#REF!</definedName>
    <definedName name="jilo">#REF!</definedName>
    <definedName name="jim56" localSheetId="0">#REF!</definedName>
    <definedName name="jim56">#REF!</definedName>
    <definedName name="jiuyokliu2012">#REF!</definedName>
    <definedName name="jjhgfd658" localSheetId="1">#REF!</definedName>
    <definedName name="jjhgfd658" localSheetId="2">#REF!</definedName>
    <definedName name="jjhgfd658">#REF!</definedName>
    <definedName name="jjj7475">#REF!</definedName>
    <definedName name="jjjj00000555" localSheetId="1">#REF!</definedName>
    <definedName name="jjjj00000555" localSheetId="2">#REF!</definedName>
    <definedName name="jjjj00000555">#REF!</definedName>
    <definedName name="jjjj111" localSheetId="1">'[25]x1'!#REF!</definedName>
    <definedName name="jjjj111" localSheetId="2">'[25]x1'!#REF!</definedName>
    <definedName name="jjjj111">'[25]x1'!#REF!</definedName>
    <definedName name="jjjj20145" localSheetId="1">'[41]x1'!#REF!</definedName>
    <definedName name="jjjj20145" localSheetId="2">'[41]x1'!#REF!</definedName>
    <definedName name="jjjj20145">'[41]x1'!#REF!</definedName>
    <definedName name="jjjj2j2j2j2j2j2j2" localSheetId="1">'[48]x1'!#REF!</definedName>
    <definedName name="jjjj2j2j2j2j2j2j2" localSheetId="2">'[48]x1'!#REF!</definedName>
    <definedName name="jjjj2j2j2j2j2j2j2">'[48]x1'!#REF!</definedName>
    <definedName name="jjjj5555" localSheetId="1">'[12]x1'!#REF!</definedName>
    <definedName name="jjjj5555" localSheetId="2">'[12]x1'!#REF!</definedName>
    <definedName name="jjjj5555">'[12]x1'!#REF!</definedName>
    <definedName name="jjjjhh5142">#REF!</definedName>
    <definedName name="jjjjj1" localSheetId="0">#REF!</definedName>
    <definedName name="jjjjj1">#REF!</definedName>
    <definedName name="jjjjj1kkk1" localSheetId="0">#REF!</definedName>
    <definedName name="jjjjj1kkk1">#REF!</definedName>
    <definedName name="jjjjj4444" localSheetId="1">#REF!</definedName>
    <definedName name="jjjjj4444" localSheetId="2">#REF!</definedName>
    <definedName name="jjjjj4444">#REF!</definedName>
    <definedName name="jjjjjjj5555555">#REF!</definedName>
    <definedName name="jjjkklop145786">#REF!</definedName>
    <definedName name="jjjklkl201478">#REF!</definedName>
    <definedName name="jjklo25487">#REF!</definedName>
    <definedName name="jk32kl">#REF!</definedName>
    <definedName name="jk45" localSheetId="0">#REF!</definedName>
    <definedName name="jk45">#REF!</definedName>
    <definedName name="jkfx30" localSheetId="1">#REF!</definedName>
    <definedName name="jkfx30" localSheetId="2">#REF!</definedName>
    <definedName name="jkfx30">#REF!</definedName>
    <definedName name="jkfyu365" localSheetId="1">'[29]x'!#REF!</definedName>
    <definedName name="jkfyu365" localSheetId="2">'[29]x'!#REF!</definedName>
    <definedName name="jkfyu365">'[29]x'!#REF!</definedName>
    <definedName name="jkgffduytryu64702" localSheetId="1">'[27]x'!#REF!</definedName>
    <definedName name="jkgffduytryu64702" localSheetId="2">'[27]x'!#REF!</definedName>
    <definedName name="jkgffduytryu64702">'[27]x'!#REF!</definedName>
    <definedName name="jkhjgkliob1012" localSheetId="1">#REF!</definedName>
    <definedName name="jkhjgkliob1012" localSheetId="2">#REF!</definedName>
    <definedName name="jkhjgkliob1012">#REF!</definedName>
    <definedName name="jkhlo20145" localSheetId="1">#REF!</definedName>
    <definedName name="jkhlo20145" localSheetId="2">#REF!</definedName>
    <definedName name="jkhlo20145">#REF!</definedName>
    <definedName name="jki" localSheetId="0">#REF!</definedName>
    <definedName name="jki" localSheetId="1">#REF!</definedName>
    <definedName name="jki" localSheetId="2">#REF!</definedName>
    <definedName name="jki">#REF!</definedName>
    <definedName name="jkih215" localSheetId="1">'[20]x5'!#REF!</definedName>
    <definedName name="jkih215" localSheetId="2">'[20]x5'!#REF!</definedName>
    <definedName name="jkih215">'[20]x5'!#REF!</definedName>
    <definedName name="jkil56">#REF!</definedName>
    <definedName name="jkio54576" localSheetId="1">#REF!</definedName>
    <definedName name="jkio54576" localSheetId="2">#REF!</definedName>
    <definedName name="jkio54576">#REF!</definedName>
    <definedName name="jkiolp1456" localSheetId="1">#REF!</definedName>
    <definedName name="jkiolp1456" localSheetId="2">#REF!</definedName>
    <definedName name="jkiolp1456">#REF!</definedName>
    <definedName name="jkiolp6254" localSheetId="1">#REF!</definedName>
    <definedName name="jkiolp6254" localSheetId="2">#REF!</definedName>
    <definedName name="jkiolp6254">#REF!</definedName>
    <definedName name="jkiolp654876">#REF!</definedName>
    <definedName name="jkiuh14586" localSheetId="1">#REF!</definedName>
    <definedName name="jkiuh14586" localSheetId="2">#REF!</definedName>
    <definedName name="jkiuh14586">#REF!</definedName>
    <definedName name="jkiuohp1478">#REF!</definedName>
    <definedName name="jkjkj210147">#REF!</definedName>
    <definedName name="jkjkl4789">#REF!</definedName>
    <definedName name="jkl6547" localSheetId="1">#REF!</definedName>
    <definedName name="jkl6547" localSheetId="2">#REF!</definedName>
    <definedName name="jkl6547">#REF!</definedName>
    <definedName name="jklhg654789" localSheetId="1">#REF!</definedName>
    <definedName name="jklhg654789" localSheetId="2">#REF!</definedName>
    <definedName name="jklhg654789">#REF!</definedName>
    <definedName name="jklkk14578" localSheetId="1">'[48]x1'!#REF!</definedName>
    <definedName name="jklkk14578" localSheetId="2">'[48]x1'!#REF!</definedName>
    <definedName name="jklkk14578">'[48]x1'!#REF!</definedName>
    <definedName name="jklo4568">#REF!</definedName>
    <definedName name="jklo63201" localSheetId="1">'[22]x2'!#REF!</definedName>
    <definedName name="jklo63201" localSheetId="2">'[22]x2'!#REF!</definedName>
    <definedName name="jklo63201">'[22]x2'!#REF!</definedName>
    <definedName name="jklop415268" localSheetId="1">'[22]x2'!#REF!</definedName>
    <definedName name="jklop415268" localSheetId="2">'[22]x2'!#REF!</definedName>
    <definedName name="jklop415268">'[22]x2'!#REF!</definedName>
    <definedName name="jklopi654789" localSheetId="1">'[48]x1'!#REF!</definedName>
    <definedName name="jklopi654789" localSheetId="2">'[48]x1'!#REF!</definedName>
    <definedName name="jklopi654789">'[48]x1'!#REF!</definedName>
    <definedName name="jkm2147">#REF!</definedName>
    <definedName name="jkoilp21478">#REF!</definedName>
    <definedName name="jkoiplyujhk21457" localSheetId="1">#REF!</definedName>
    <definedName name="jkoiplyujhk21457" localSheetId="2">#REF!</definedName>
    <definedName name="jkoiplyujhk21457">#REF!</definedName>
    <definedName name="jnb1">#REF!</definedName>
    <definedName name="jnbhgf4145" localSheetId="1">#REF!</definedName>
    <definedName name="jnbhgf4145" localSheetId="2">#REF!</definedName>
    <definedName name="jnbhgf4145">#REF!</definedName>
    <definedName name="jnhgyhjkm">'[46]x2'!$F$28</definedName>
    <definedName name="jnhugytf1010104147" localSheetId="1">'[41]x1'!#REF!</definedName>
    <definedName name="jnhugytf1010104147" localSheetId="2">'[41]x1'!#REF!</definedName>
    <definedName name="jnhugytf1010104147">'[41]x1'!#REF!</definedName>
    <definedName name="jnhyug20147" localSheetId="1">#REF!</definedName>
    <definedName name="jnhyug20147" localSheetId="2">#REF!</definedName>
    <definedName name="jnhyug20147">#REF!</definedName>
    <definedName name="jnmh2101" localSheetId="1">'[22]x2'!#REF!</definedName>
    <definedName name="jnmh2101" localSheetId="2">'[22]x2'!#REF!</definedName>
    <definedName name="jnmh2101">'[22]x2'!#REF!</definedName>
    <definedName name="jsef">#REF!</definedName>
    <definedName name="jshj" localSheetId="1">#REF!</definedName>
    <definedName name="jshj" localSheetId="2">#REF!</definedName>
    <definedName name="jshj">#REF!</definedName>
    <definedName name="juhg">#REF!</definedName>
    <definedName name="juhg02" localSheetId="0">#REF!</definedName>
    <definedName name="juhg02">#REF!</definedName>
    <definedName name="juikl9847" localSheetId="1">'[22]x2'!#REF!</definedName>
    <definedName name="juikl9847" localSheetId="2">'[22]x2'!#REF!</definedName>
    <definedName name="juikl9847">'[22]x2'!#REF!</definedName>
    <definedName name="juiklo458">#REF!</definedName>
    <definedName name="jukil365">#REF!</definedName>
    <definedName name="jukil6521">#REF!</definedName>
    <definedName name="jukiop548786" localSheetId="1">#REF!</definedName>
    <definedName name="jukiop548786" localSheetId="2">#REF!</definedName>
    <definedName name="jukiop548786">#REF!</definedName>
    <definedName name="juytgb">#REF!</definedName>
    <definedName name="jzawqr62147">#REF!</definedName>
    <definedName name="k">#REF!</definedName>
    <definedName name="k5k" localSheetId="1">#REF!</definedName>
    <definedName name="k5k" localSheetId="2">#REF!</definedName>
    <definedName name="k5k">#REF!</definedName>
    <definedName name="kaeeeeee" localSheetId="1">#REF!</definedName>
    <definedName name="kaeeeeee" localSheetId="2">#REF!</definedName>
    <definedName name="kaeeeeee">#REF!</definedName>
    <definedName name="kaqw">#REF!</definedName>
    <definedName name="kawr896">#REF!</definedName>
    <definedName name="KBMPJ147" localSheetId="1">'[13]x'!#REF!</definedName>
    <definedName name="KBMPJ147" localSheetId="2">'[13]x'!#REF!</definedName>
    <definedName name="KBMPJ147">'[13]x'!#REF!</definedName>
    <definedName name="kbvc" localSheetId="1">#REF!</definedName>
    <definedName name="kbvc" localSheetId="2">#REF!</definedName>
    <definedName name="kbvc">#REF!</definedName>
    <definedName name="kdewqamn">#REF!</definedName>
    <definedName name="kgkgfkd568" localSheetId="1">#REF!</definedName>
    <definedName name="kgkgfkd568" localSheetId="2">#REF!</definedName>
    <definedName name="kgkgfkd568">#REF!</definedName>
    <definedName name="kgyutiu68574" localSheetId="1">'[27]x'!#REF!</definedName>
    <definedName name="kgyutiu68574" localSheetId="2">'[27]x'!#REF!</definedName>
    <definedName name="kgyutiu68574">'[27]x'!#REF!</definedName>
    <definedName name="khgfd584" localSheetId="1">#REF!</definedName>
    <definedName name="khgfd584" localSheetId="2">#REF!</definedName>
    <definedName name="khgfd584">#REF!</definedName>
    <definedName name="khglok9541" localSheetId="1">'[42]x3'!#REF!</definedName>
    <definedName name="khglok9541" localSheetId="2">'[42]x3'!#REF!</definedName>
    <definedName name="khglok9541">'[42]x3'!#REF!</definedName>
    <definedName name="khuy" localSheetId="1">#REF!</definedName>
    <definedName name="khuy" localSheetId="2">#REF!</definedName>
    <definedName name="khuy">#REF!</definedName>
    <definedName name="kigfd5">#REF!</definedName>
    <definedName name="kij" localSheetId="1">#REF!</definedName>
    <definedName name="kij" localSheetId="2">#REF!</definedName>
    <definedName name="kij">#REF!</definedName>
    <definedName name="kij4" localSheetId="0">#REF!</definedName>
    <definedName name="kij4">#REF!</definedName>
    <definedName name="kij85">#REF!</definedName>
    <definedName name="kijh" localSheetId="0">#REF!</definedName>
    <definedName name="kijh" localSheetId="1">#REF!</definedName>
    <definedName name="kijh" localSheetId="2">#REF!</definedName>
    <definedName name="kijh">#REF!</definedName>
    <definedName name="kijh20145" localSheetId="1">#REF!</definedName>
    <definedName name="kijh20145" localSheetId="2">#REF!</definedName>
    <definedName name="kijh20145">#REF!</definedName>
    <definedName name="kijhg" localSheetId="0">#REF!</definedName>
    <definedName name="kijhg" localSheetId="1">'[4]x2,3'!#REF!</definedName>
    <definedName name="kijhg" localSheetId="2">'[4]x2,3'!#REF!</definedName>
    <definedName name="kijhg">'[4]x2,3'!#REF!</definedName>
    <definedName name="kijhl">#REF!</definedName>
    <definedName name="kijol321" localSheetId="1">'[23]x1'!#REF!</definedName>
    <definedName name="kijol321" localSheetId="2">'[23]x1'!#REF!</definedName>
    <definedName name="kijol321">'[23]x1'!#REF!</definedName>
    <definedName name="kiju1478">#REF!</definedName>
    <definedName name="kiju745" localSheetId="1">#REF!</definedName>
    <definedName name="kiju745" localSheetId="2">#REF!</definedName>
    <definedName name="kiju745">#REF!</definedName>
    <definedName name="kijuhy32654">#REF!</definedName>
    <definedName name="kijuij1401245">#REF!</definedName>
    <definedName name="kijulkij32" localSheetId="1">#REF!</definedName>
    <definedName name="kijulkij32" localSheetId="2">#REF!</definedName>
    <definedName name="kijulkij32">#REF!</definedName>
    <definedName name="kijulopki" localSheetId="1">#REF!</definedName>
    <definedName name="kijulopki" localSheetId="2">#REF!</definedName>
    <definedName name="kijulopki">#REF!</definedName>
    <definedName name="kik" localSheetId="0">#REF!</definedName>
    <definedName name="kik" localSheetId="1">#REF!</definedName>
    <definedName name="kik" localSheetId="2">#REF!</definedName>
    <definedName name="kik">#REF!</definedName>
    <definedName name="kikol84758">#REF!</definedName>
    <definedName name="kiljuh1468" localSheetId="1">'[23]x1'!#REF!</definedName>
    <definedName name="kiljuh1468" localSheetId="2">'[23]x1'!#REF!</definedName>
    <definedName name="kiljuh1468">'[23]x1'!#REF!</definedName>
    <definedName name="kilko47869" localSheetId="1">#REF!</definedName>
    <definedName name="kilko47869" localSheetId="2">#REF!</definedName>
    <definedName name="kilko47869">#REF!</definedName>
    <definedName name="kilopjhuk1478">#REF!</definedName>
    <definedName name="kioa">#REF!</definedName>
    <definedName name="kioj1248">#REF!</definedName>
    <definedName name="kiojh" localSheetId="1">#REF!</definedName>
    <definedName name="kiojh" localSheetId="2">#REF!</definedName>
    <definedName name="kiojh">#REF!</definedName>
    <definedName name="kiojh1478" localSheetId="1">#REF!</definedName>
    <definedName name="kiojh1478" localSheetId="2">#REF!</definedName>
    <definedName name="kiojh1478">#REF!</definedName>
    <definedName name="kiol547">#REF!</definedName>
    <definedName name="kiol5487">'[20]x2'!$F$53</definedName>
    <definedName name="kiolp2586" localSheetId="1">#REF!</definedName>
    <definedName name="kiolp2586" localSheetId="2">#REF!</definedName>
    <definedName name="kiolp2586">#REF!</definedName>
    <definedName name="kiolpo25478">#REF!</definedName>
    <definedName name="kiop" localSheetId="0">#REF!</definedName>
    <definedName name="kiop">#REF!</definedName>
    <definedName name="kiouij589796">#REF!</definedName>
    <definedName name="kiouy101410141" localSheetId="1">'[41]x1'!#REF!</definedName>
    <definedName name="kiouy101410141" localSheetId="2">'[41]x1'!#REF!</definedName>
    <definedName name="kiouy101410141">'[41]x1'!#REF!</definedName>
    <definedName name="kiuj362" localSheetId="0">'[9]x#2'!#REF!</definedName>
    <definedName name="kiuj362" localSheetId="1">'[6]x1 (5)'!#REF!</definedName>
    <definedName name="kiuj362" localSheetId="2">'[6]x1 (5)'!#REF!</definedName>
    <definedName name="kiuj362">'[6]x1 (5)'!#REF!</definedName>
    <definedName name="kiuy">#REF!</definedName>
    <definedName name="kjasawq">#REF!</definedName>
    <definedName name="kjbhfs65">#REF!</definedName>
    <definedName name="kjghdt2145" localSheetId="1">'[29]x'!#REF!</definedName>
    <definedName name="kjghdt2145" localSheetId="2">'[29]x'!#REF!</definedName>
    <definedName name="kjghdt2145">'[29]x'!#REF!</definedName>
    <definedName name="kjh" localSheetId="0">#REF!</definedName>
    <definedName name="kjh" localSheetId="1">'[4]x2,3'!#REF!</definedName>
    <definedName name="kjh" localSheetId="2">'[4]x2,3'!#REF!</definedName>
    <definedName name="kjh">'[4]x2,3'!#REF!</definedName>
    <definedName name="kjh33333">#REF!</definedName>
    <definedName name="KJHG">#REF!</definedName>
    <definedName name="kjhg1457" localSheetId="1">'[46]x2'!#REF!</definedName>
    <definedName name="kjhg1457" localSheetId="2">'[46]x2'!#REF!</definedName>
    <definedName name="kjhg1457">'[46]x2'!#REF!</definedName>
    <definedName name="kjhg471047" localSheetId="1">'[24]x3'!#REF!</definedName>
    <definedName name="kjhg471047" localSheetId="2">'[24]x3'!#REF!</definedName>
    <definedName name="kjhg471047">'[24]x3'!#REF!</definedName>
    <definedName name="kjhg4787" localSheetId="1">'[20]x5'!#REF!</definedName>
    <definedName name="kjhg4787" localSheetId="2">'[20]x5'!#REF!</definedName>
    <definedName name="kjhg4787">'[20]x5'!#REF!</definedName>
    <definedName name="kjhg6214" localSheetId="1">#REF!</definedName>
    <definedName name="kjhg6214" localSheetId="2">#REF!</definedName>
    <definedName name="kjhg6214">#REF!</definedName>
    <definedName name="kjhgf" localSheetId="0">#REF!</definedName>
    <definedName name="kjhgf">#REF!</definedName>
    <definedName name="kjhgf4565" localSheetId="1">#REF!</definedName>
    <definedName name="kjhgf4565" localSheetId="2">#REF!</definedName>
    <definedName name="kjhgf4565">#REF!</definedName>
    <definedName name="kjhgf58" localSheetId="1">'[9]x#1'!#REF!</definedName>
    <definedName name="kjhgf58" localSheetId="2">'[9]x#1'!#REF!</definedName>
    <definedName name="kjhgf58">'[9]x#1'!#REF!</definedName>
    <definedName name="kjhgfds21478" localSheetId="1">'[29]x'!#REF!</definedName>
    <definedName name="kjhgfds21478" localSheetId="2">'[29]x'!#REF!</definedName>
    <definedName name="kjhgfds21478">'[29]x'!#REF!</definedName>
    <definedName name="kjhgfljhb4512">#REF!</definedName>
    <definedName name="kjhgfrtyui15476" localSheetId="1">'[22]x1'!#REF!</definedName>
    <definedName name="kjhgfrtyui15476" localSheetId="2">'[22]x1'!#REF!</definedName>
    <definedName name="kjhgfrtyui15476">'[22]x1'!#REF!</definedName>
    <definedName name="kjhgkolp41454">#REF!</definedName>
    <definedName name="kjhglopi568741" localSheetId="1">'[32]x1'!#REF!</definedName>
    <definedName name="kjhglopi568741" localSheetId="2">'[32]x1'!#REF!</definedName>
    <definedName name="kjhglopi568741">'[32]x1'!#REF!</definedName>
    <definedName name="kjhguhu51405">#REF!</definedName>
    <definedName name="kjhgzaqw98787">#REF!</definedName>
    <definedName name="kjhjgui548" localSheetId="1">#REF!</definedName>
    <definedName name="kjhjgui548" localSheetId="2">#REF!</definedName>
    <definedName name="kjhjgui548">#REF!</definedName>
    <definedName name="kjhk65">#REF!</definedName>
    <definedName name="kjhq">#REF!</definedName>
    <definedName name="kjhu1478">#REF!</definedName>
    <definedName name="kjhuloki5478" localSheetId="1">'[20]x5'!#REF!</definedName>
    <definedName name="kjhuloki5478" localSheetId="2">'[20]x5'!#REF!</definedName>
    <definedName name="kjhuloki5478">'[20]x5'!#REF!</definedName>
    <definedName name="kjhuyg1456" localSheetId="1">'[14]x2w'!#REF!</definedName>
    <definedName name="kjhuyg1456" localSheetId="2">'[14]x2w'!#REF!</definedName>
    <definedName name="kjhuyg1456">'[14]x2w'!#REF!</definedName>
    <definedName name="kjhuygf14578" localSheetId="1">'[47]x1'!#REF!</definedName>
    <definedName name="kjhuygf14578" localSheetId="2">'[47]x1'!#REF!</definedName>
    <definedName name="kjhuygf14578">'[47]x1'!#REF!</definedName>
    <definedName name="kjhygtfd54787" localSheetId="1">#REF!</definedName>
    <definedName name="kjhygtfd54787" localSheetId="2">#REF!</definedName>
    <definedName name="kjhygtfd54787">#REF!</definedName>
    <definedName name="kjih5486" localSheetId="1">#REF!</definedName>
    <definedName name="kjih5486" localSheetId="2">#REF!</definedName>
    <definedName name="kjih5486">#REF!</definedName>
    <definedName name="kjij3214" localSheetId="1">'[33]x1'!#REF!</definedName>
    <definedName name="kjij3214" localSheetId="2">'[33]x1'!#REF!</definedName>
    <definedName name="kjij3214">'[33]x1'!#REF!</definedName>
    <definedName name="kjilo65" localSheetId="1">#REF!</definedName>
    <definedName name="kjilo65" localSheetId="2">#REF!</definedName>
    <definedName name="kjilo65">#REF!</definedName>
    <definedName name="kjio" localSheetId="1">#REF!</definedName>
    <definedName name="kjio" localSheetId="2">#REF!</definedName>
    <definedName name="kjio">#REF!</definedName>
    <definedName name="kjio41111111" localSheetId="1">#REF!</definedName>
    <definedName name="kjio41111111" localSheetId="2">#REF!</definedName>
    <definedName name="kjio41111111">#REF!</definedName>
    <definedName name="kjiu6214" localSheetId="1">'[25]x1'!#REF!</definedName>
    <definedName name="kjiu6214" localSheetId="2">'[25]x1'!#REF!</definedName>
    <definedName name="kjiu6214">'[25]x1'!#REF!</definedName>
    <definedName name="kjiu65847" localSheetId="1">#REF!</definedName>
    <definedName name="kjiu65847" localSheetId="2">#REF!</definedName>
    <definedName name="kjiu65847">#REF!</definedName>
    <definedName name="kjiuhyg65487" localSheetId="1">'[41]x1'!#REF!</definedName>
    <definedName name="kjiuhyg65487" localSheetId="2">'[41]x1'!#REF!</definedName>
    <definedName name="kjiuhyg65487">'[41]x1'!#REF!</definedName>
    <definedName name="kjiulp62014">#REF!</definedName>
    <definedName name="kjjj55558" localSheetId="1">#REF!</definedName>
    <definedName name="kjjj55558" localSheetId="2">#REF!</definedName>
    <definedName name="kjjj55558">#REF!</definedName>
    <definedName name="kjk5" localSheetId="1">#REF!</definedName>
    <definedName name="kjk5" localSheetId="2">#REF!</definedName>
    <definedName name="kjk5">#REF!</definedName>
    <definedName name="kjkljl214578" localSheetId="1">'[46]x3'!#REF!</definedName>
    <definedName name="kjkljl214578" localSheetId="2">'[46]x3'!#REF!</definedName>
    <definedName name="kjkljl214578">'[46]x3'!#REF!</definedName>
    <definedName name="kjlhuiop478965" localSheetId="1">'[46]x3'!#REF!</definedName>
    <definedName name="kjlhuiop478965" localSheetId="2">'[46]x3'!#REF!</definedName>
    <definedName name="kjlhuiop478965">'[46]x3'!#REF!</definedName>
    <definedName name="kjlo2514">#REF!</definedName>
    <definedName name="kjlop547012" localSheetId="1">'[27]x'!#REF!</definedName>
    <definedName name="kjlop547012" localSheetId="2">'[27]x'!#REF!</definedName>
    <definedName name="kjlop547012">'[27]x'!#REF!</definedName>
    <definedName name="kjnhb14789654">#REF!</definedName>
    <definedName name="kjnhgyt5487" localSheetId="1">#REF!</definedName>
    <definedName name="kjnhgyt5487" localSheetId="2">#REF!</definedName>
    <definedName name="kjnhgyt5487">#REF!</definedName>
    <definedName name="kjnm510" localSheetId="1">#REF!</definedName>
    <definedName name="kjnm510" localSheetId="2">#REF!</definedName>
    <definedName name="kjnm510">#REF!</definedName>
    <definedName name="kjnnnn123">#REF!</definedName>
    <definedName name="kjop">#REF!</definedName>
    <definedName name="kjse" localSheetId="1">#REF!</definedName>
    <definedName name="kjse" localSheetId="2">#REF!</definedName>
    <definedName name="kjse">#REF!</definedName>
    <definedName name="kjuh">#REF!</definedName>
    <definedName name="kjuh111" localSheetId="1">#REF!</definedName>
    <definedName name="kjuh111" localSheetId="2">#REF!</definedName>
    <definedName name="kjuh111">#REF!</definedName>
    <definedName name="kjuh4787">#REF!</definedName>
    <definedName name="kjuhg" localSheetId="0">#REF!</definedName>
    <definedName name="kjuhg">#REF!</definedName>
    <definedName name="kjuhg12048">#REF!</definedName>
    <definedName name="kjuhgf2541" localSheetId="1">#REF!</definedName>
    <definedName name="kjuhgf2541" localSheetId="2">#REF!</definedName>
    <definedName name="kjuhgf2541">#REF!</definedName>
    <definedName name="kjuhgy41078">#REF!</definedName>
    <definedName name="kjuhy4787">#REF!</definedName>
    <definedName name="kjwa68">#REF!</definedName>
    <definedName name="kk22" localSheetId="1">#REF!</definedName>
    <definedName name="kk22" localSheetId="2">#REF!</definedName>
    <definedName name="kk22">#REF!</definedName>
    <definedName name="kk5556">#REF!</definedName>
    <definedName name="kkk444">#REF!</definedName>
    <definedName name="kkk896899">#REF!</definedName>
    <definedName name="kkkjj235">#REF!</definedName>
    <definedName name="kkkjjhhmnb" localSheetId="1">#REF!</definedName>
    <definedName name="kkkjjhhmnb" localSheetId="2">#REF!</definedName>
    <definedName name="kkkjjhhmnb">#REF!</definedName>
    <definedName name="kkkk1111">#REF!</definedName>
    <definedName name="kkkk444433" localSheetId="1">'[12]x1'!#REF!</definedName>
    <definedName name="kkkk444433" localSheetId="2">'[12]x1'!#REF!</definedName>
    <definedName name="kkkk444433">'[12]x1'!#REF!</definedName>
    <definedName name="kkkk55" localSheetId="0">#REF!</definedName>
    <definedName name="kkkk55">#REF!</definedName>
    <definedName name="kkkkk000222">#REF!</definedName>
    <definedName name="kkkkk1111lll222">#REF!</definedName>
    <definedName name="kkkkk6k66k6k6kk66">'[46]x1'!$F$11</definedName>
    <definedName name="kkkkkk1014789654" localSheetId="1">#REF!</definedName>
    <definedName name="kkkkkk1014789654" localSheetId="2">#REF!</definedName>
    <definedName name="kkkkkk1014789654">#REF!</definedName>
    <definedName name="kkkkkkk33k333k33" localSheetId="1">'[44]x1'!#REF!</definedName>
    <definedName name="kkkkkkk33k333k33" localSheetId="2">'[44]x1'!#REF!</definedName>
    <definedName name="kkkkkkk33k333k33">'[44]x1'!#REF!</definedName>
    <definedName name="kkkkkkkkkk3333333">#REF!</definedName>
    <definedName name="kkkkkkmmmm5551111" localSheetId="1">#REF!</definedName>
    <definedName name="kkkkkkmmmm5551111" localSheetId="2">#REF!</definedName>
    <definedName name="kkkkkkmmmm5551111">#REF!</definedName>
    <definedName name="kkkkll6514">#REF!</definedName>
    <definedName name="kkkkmmmnnn">'[34]Лист2'!$F$56</definedName>
    <definedName name="kkklko54787" localSheetId="1">'[41]x1'!#REF!</definedName>
    <definedName name="kkklko54787" localSheetId="2">'[41]x1'!#REF!</definedName>
    <definedName name="kkklko54787">'[41]x1'!#REF!</definedName>
    <definedName name="kkkllljj10145">#REF!</definedName>
    <definedName name="kkkm">#REF!</definedName>
    <definedName name="kkkmmm6251">#REF!</definedName>
    <definedName name="kkkmmmnn52140" localSheetId="1">#REF!</definedName>
    <definedName name="kkkmmmnn52140" localSheetId="2">#REF!</definedName>
    <definedName name="kkkmmmnn52140">#REF!</definedName>
    <definedName name="kkkmmnmm52140" localSheetId="1">#REF!</definedName>
    <definedName name="kkkmmnmm52140" localSheetId="2">#REF!</definedName>
    <definedName name="kkkmmnmm52140">#REF!</definedName>
    <definedName name="kkkoilok666999" localSheetId="1">'[28]x2,'!#REF!</definedName>
    <definedName name="kkkoilok666999" localSheetId="2">'[28]x2,'!#REF!</definedName>
    <definedName name="kkkoilok666999">'[28]x2,'!#REF!</definedName>
    <definedName name="kkl">#REF!</definedName>
    <definedName name="kkolij" localSheetId="1">'[23]x1'!#REF!</definedName>
    <definedName name="kkolij" localSheetId="2">'[23]x1'!#REF!</definedName>
    <definedName name="kkolij">'[23]x1'!#REF!</definedName>
    <definedName name="kkolpk10215">#REF!</definedName>
    <definedName name="kl" localSheetId="0">#REF!</definedName>
    <definedName name="kl">#REF!</definedName>
    <definedName name="kl2154" localSheetId="1">'[41]x1'!#REF!</definedName>
    <definedName name="kl2154" localSheetId="2">'[41]x1'!#REF!</definedName>
    <definedName name="kl2154">'[41]x1'!#REF!</definedName>
    <definedName name="kljiuop14578" localSheetId="1">#REF!</definedName>
    <definedName name="kljiuop14578" localSheetId="2">#REF!</definedName>
    <definedName name="kljiuop14578">#REF!</definedName>
    <definedName name="klkk222" localSheetId="1">#REF!</definedName>
    <definedName name="klkk222" localSheetId="2">#REF!</definedName>
    <definedName name="klkk222">#REF!</definedName>
    <definedName name="klmn">#REF!</definedName>
    <definedName name="kloi5478" localSheetId="1">#REF!</definedName>
    <definedName name="kloi5478" localSheetId="2">#REF!</definedName>
    <definedName name="kloi5478">#REF!</definedName>
    <definedName name="kloijuh254" localSheetId="1">'[24]x3 (2)'!#REF!</definedName>
    <definedName name="kloijuh254" localSheetId="2">'[24]x3 (2)'!#REF!</definedName>
    <definedName name="kloijuh254">'[24]x3 (2)'!#REF!</definedName>
    <definedName name="kloim2014" localSheetId="1">'[41]x1'!#REF!</definedName>
    <definedName name="kloim2014" localSheetId="2">'[41]x1'!#REF!</definedName>
    <definedName name="kloim2014">'[41]x1'!#REF!</definedName>
    <definedName name="kloint" localSheetId="0">#REF!</definedName>
    <definedName name="kloint">#REF!</definedName>
    <definedName name="kloiu2458" localSheetId="1">#REF!</definedName>
    <definedName name="kloiu2458" localSheetId="2">#REF!</definedName>
    <definedName name="kloiu2458">#REF!</definedName>
    <definedName name="klok65847">#REF!</definedName>
    <definedName name="klokj25" localSheetId="1">'[22]x2'!#REF!</definedName>
    <definedName name="klokj25" localSheetId="2">'[22]x2'!#REF!</definedName>
    <definedName name="klokj25">'[22]x2'!#REF!</definedName>
    <definedName name="klokj5487" localSheetId="1">#REF!</definedName>
    <definedName name="klokj5487" localSheetId="2">#REF!</definedName>
    <definedName name="klokj5487">#REF!</definedName>
    <definedName name="klop">#REF!</definedName>
    <definedName name="klop14784" localSheetId="1">#REF!</definedName>
    <definedName name="klop14784" localSheetId="2">#REF!</definedName>
    <definedName name="klop14784">#REF!</definedName>
    <definedName name="klop478" localSheetId="1">#REF!</definedName>
    <definedName name="klop478" localSheetId="2">#REF!</definedName>
    <definedName name="klop478">#REF!</definedName>
    <definedName name="klop47896" localSheetId="1">#REF!</definedName>
    <definedName name="klop47896" localSheetId="2">#REF!</definedName>
    <definedName name="klop47896">#REF!</definedName>
    <definedName name="klop652" localSheetId="1">#REF!</definedName>
    <definedName name="klop652" localSheetId="2">#REF!</definedName>
    <definedName name="klop652">#REF!</definedName>
    <definedName name="klopi2457" localSheetId="1">'[27]x'!#REF!</definedName>
    <definedName name="klopi2457" localSheetId="2">'[27]x'!#REF!</definedName>
    <definedName name="klopi2457">'[27]x'!#REF!</definedName>
    <definedName name="klopi65487" localSheetId="1">#REF!</definedName>
    <definedName name="klopi65487" localSheetId="2">#REF!</definedName>
    <definedName name="klopi65487">#REF!</definedName>
    <definedName name="klopijuh568">#REF!</definedName>
    <definedName name="klopkjhu101456">#REF!</definedName>
    <definedName name="klopl14758" localSheetId="1">#REF!</definedName>
    <definedName name="klopl14758" localSheetId="2">#REF!</definedName>
    <definedName name="klopl14758">#REF!</definedName>
    <definedName name="klopo25468">#REF!</definedName>
    <definedName name="klopuiy4548" localSheetId="1">#REF!</definedName>
    <definedName name="klopuiy4548" localSheetId="2">#REF!</definedName>
    <definedName name="klopuiy4548">#REF!</definedName>
    <definedName name="klpk125" localSheetId="1">'[22]x2'!#REF!</definedName>
    <definedName name="klpk125" localSheetId="2">'[22]x2'!#REF!</definedName>
    <definedName name="klpk125">'[22]x2'!#REF!</definedName>
    <definedName name="kls">#REF!</definedName>
    <definedName name="km" localSheetId="1">'[2]niveloba'!#REF!</definedName>
    <definedName name="km" localSheetId="2">'[2]niveloba'!#REF!</definedName>
    <definedName name="km">'[2]niveloba'!#REF!</definedName>
    <definedName name="km1">#REF!</definedName>
    <definedName name="kmb">#REF!</definedName>
    <definedName name="kmjm">#REF!</definedName>
    <definedName name="kmjn457" localSheetId="1">#REF!</definedName>
    <definedName name="kmjn457" localSheetId="2">#REF!</definedName>
    <definedName name="kmjn457">#REF!</definedName>
    <definedName name="kmjnh3201">'[34]Лист2'!$F$14</definedName>
    <definedName name="kmjnh51478" localSheetId="1">#REF!</definedName>
    <definedName name="kmjnh51478" localSheetId="2">#REF!</definedName>
    <definedName name="kmjnh51478">#REF!</definedName>
    <definedName name="kmjnh847545">#REF!</definedName>
    <definedName name="kmjnhbg2010154" localSheetId="1">'[41]x1'!#REF!</definedName>
    <definedName name="kmjnhbg2010154" localSheetId="2">'[41]x1'!#REF!</definedName>
    <definedName name="kmjnhbg2010154">'[41]x1'!#REF!</definedName>
    <definedName name="kmjnjnm">#REF!</definedName>
    <definedName name="kmkjiuokj1012145" localSheetId="1">'[41]x1'!#REF!</definedName>
    <definedName name="kmkjiuokj1012145" localSheetId="2">'[41]x1'!#REF!</definedName>
    <definedName name="kmkjiuokj1012145">'[41]x1'!#REF!</definedName>
    <definedName name="kmkmjnj74879">#REF!</definedName>
    <definedName name="kml9oi1456">#REF!</definedName>
    <definedName name="kmn">#REF!</definedName>
    <definedName name="kmnbh6214" localSheetId="1">'[22]x2'!#REF!</definedName>
    <definedName name="kmnbh6214" localSheetId="2">'[22]x2'!#REF!</definedName>
    <definedName name="kmnbh6214">'[22]x2'!#REF!</definedName>
    <definedName name="kmnbhvgc51024">#REF!</definedName>
    <definedName name="kmnbv62014" localSheetId="1">#REF!</definedName>
    <definedName name="kmnbv62014" localSheetId="2">#REF!</definedName>
    <definedName name="kmnbv62014">#REF!</definedName>
    <definedName name="kmnj6201">#REF!</definedName>
    <definedName name="kmnjh1548">#REF!</definedName>
    <definedName name="knhyb">#REF!</definedName>
    <definedName name="knmjhgf145478" localSheetId="1">'[47]x1'!#REF!</definedName>
    <definedName name="knmjhgf145478" localSheetId="2">'[47]x1'!#REF!</definedName>
    <definedName name="knmjhgf145478">'[47]x1'!#REF!</definedName>
    <definedName name="koij1458">#REF!</definedName>
    <definedName name="kokl222555">#REF!</definedName>
    <definedName name="kolhg6532" localSheetId="1">#REF!</definedName>
    <definedName name="kolhg6532" localSheetId="2">#REF!</definedName>
    <definedName name="kolhg6532">#REF!</definedName>
    <definedName name="koli45" localSheetId="1">'[8]x 3'!#REF!</definedName>
    <definedName name="koli45" localSheetId="2">'[8]x 3'!#REF!</definedName>
    <definedName name="koli45">'[8]x 3'!#REF!</definedName>
    <definedName name="koliu14786" localSheetId="1">'[12]x1'!#REF!</definedName>
    <definedName name="koliu14786" localSheetId="2">'[12]x1'!#REF!</definedName>
    <definedName name="koliu14786">'[12]x1'!#REF!</definedName>
    <definedName name="kolo125" localSheetId="1">#REF!</definedName>
    <definedName name="kolo125" localSheetId="2">#REF!</definedName>
    <definedName name="kolo125">#REF!</definedName>
    <definedName name="kolop2145458">#REF!</definedName>
    <definedName name="kolp" localSheetId="1">#REF!</definedName>
    <definedName name="kolp" localSheetId="2">#REF!</definedName>
    <definedName name="kolp">#REF!</definedName>
    <definedName name="kolp32564">#REF!</definedName>
    <definedName name="kolpijkl20145" localSheetId="1">#REF!</definedName>
    <definedName name="kolpijkl20145" localSheetId="2">#REF!</definedName>
    <definedName name="kolpijkl20145">#REF!</definedName>
    <definedName name="kolpijuhki45789" localSheetId="1">'[32]x1'!#REF!</definedName>
    <definedName name="kolpijuhki45789" localSheetId="2">'[32]x1'!#REF!</definedName>
    <definedName name="kolpijuhki45789">'[32]x1'!#REF!</definedName>
    <definedName name="kolplo47896">#REF!</definedName>
    <definedName name="kolpqaz178">#REF!</definedName>
    <definedName name="kop">#REF!</definedName>
    <definedName name="kopw">#REF!</definedName>
    <definedName name="kot" localSheetId="1">'[2]niveloba'!#REF!</definedName>
    <definedName name="kot" localSheetId="2">'[2]niveloba'!#REF!</definedName>
    <definedName name="kot">'[2]niveloba'!#REF!</definedName>
    <definedName name="kp" localSheetId="1">'[2]niveloba'!#REF!</definedName>
    <definedName name="kp" localSheetId="2">'[2]niveloba'!#REF!</definedName>
    <definedName name="kp">'[2]niveloba'!#REF!</definedName>
    <definedName name="ks">#REF!</definedName>
    <definedName name="ksael">#REF!</definedName>
    <definedName name="kx" localSheetId="1">'[1]niveloba'!#REF!</definedName>
    <definedName name="kx" localSheetId="2">'[1]niveloba'!#REF!</definedName>
    <definedName name="kx">'[1]niveloba'!#REF!</definedName>
    <definedName name="l1l2">'[20]x4'!$F$24</definedName>
    <definedName name="lazm2" localSheetId="1">#REF!</definedName>
    <definedName name="lazm2" localSheetId="2">#REF!</definedName>
    <definedName name="lazm2">#REF!</definedName>
    <definedName name="lghfxdtryuti2487" localSheetId="1">'[27]x'!#REF!</definedName>
    <definedName name="lghfxdtryuti2487" localSheetId="2">'[27]x'!#REF!</definedName>
    <definedName name="lghfxdtryuti2487">'[27]x'!#REF!</definedName>
    <definedName name="liokpo7474010101">'[46]x1'!$F$27</definedName>
    <definedName name="ljhggfdd23">#REF!</definedName>
    <definedName name="ljuih20148">#REF!</definedName>
    <definedName name="lki2654" localSheetId="1">#REF!</definedName>
    <definedName name="lki2654" localSheetId="2">#REF!</definedName>
    <definedName name="lki2654">#REF!</definedName>
    <definedName name="lkij">#REF!</definedName>
    <definedName name="lkijh625" localSheetId="1">'[22]x2'!#REF!</definedName>
    <definedName name="lkijh625" localSheetId="2">'[22]x2'!#REF!</definedName>
    <definedName name="lkijh625">'[22]x2'!#REF!</definedName>
    <definedName name="lkijh6548" localSheetId="1">#REF!</definedName>
    <definedName name="lkijh6548" localSheetId="2">#REF!</definedName>
    <definedName name="lkijh6548">#REF!</definedName>
    <definedName name="lkijo" localSheetId="0">#REF!</definedName>
    <definedName name="lkijo">#REF!</definedName>
    <definedName name="lkiju5104" localSheetId="1">#REF!</definedName>
    <definedName name="lkiju5104" localSheetId="2">#REF!</definedName>
    <definedName name="lkiju5104">#REF!</definedName>
    <definedName name="lkiop" localSheetId="0">#REF!</definedName>
    <definedName name="lkiop">#REF!</definedName>
    <definedName name="lkiu">#REF!</definedName>
    <definedName name="lkj">#REF!</definedName>
    <definedName name="lkj145" localSheetId="1">#REF!</definedName>
    <definedName name="lkj145" localSheetId="2">#REF!</definedName>
    <definedName name="lkj145">#REF!</definedName>
    <definedName name="lkjbh624" localSheetId="1">'[15]8'!#REF!</definedName>
    <definedName name="lkjbh624" localSheetId="2">'[15]8'!#REF!</definedName>
    <definedName name="lkjbh624">'[15]8'!#REF!</definedName>
    <definedName name="lkjh">#REF!</definedName>
    <definedName name="lkjh1457" localSheetId="1">#REF!</definedName>
    <definedName name="lkjh1457" localSheetId="2">#REF!</definedName>
    <definedName name="lkjh1457">#REF!</definedName>
    <definedName name="lkjh41478sasdxc02145">#REF!</definedName>
    <definedName name="lkjh545" localSheetId="0">#REF!</definedName>
    <definedName name="lkjh545">#REF!</definedName>
    <definedName name="lkjh548321">#REF!</definedName>
    <definedName name="lkjhb1">#REF!</definedName>
    <definedName name="lkjhg14547" localSheetId="1">'[46]x2'!#REF!</definedName>
    <definedName name="lkjhg14547" localSheetId="2">'[46]x2'!#REF!</definedName>
    <definedName name="lkjhg14547">'[46]x2'!#REF!</definedName>
    <definedName name="lkjhg4578" localSheetId="1">#REF!</definedName>
    <definedName name="lkjhg4578" localSheetId="2">#REF!</definedName>
    <definedName name="lkjhg4578">#REF!</definedName>
    <definedName name="lkjhg514" localSheetId="1">#REF!</definedName>
    <definedName name="lkjhg514" localSheetId="2">#REF!</definedName>
    <definedName name="lkjhg514">#REF!</definedName>
    <definedName name="lkjhg514786">#REF!</definedName>
    <definedName name="lkjhg9514" localSheetId="1">#REF!</definedName>
    <definedName name="lkjhg9514" localSheetId="2">#REF!</definedName>
    <definedName name="lkjhg9514">#REF!</definedName>
    <definedName name="lkjhgftr14578" localSheetId="1">'[41]x1'!#REF!</definedName>
    <definedName name="lkjhgftr14578" localSheetId="2">'[41]x1'!#REF!</definedName>
    <definedName name="lkjhgftr14578">'[41]x1'!#REF!</definedName>
    <definedName name="lkjhnhj41478">#REF!</definedName>
    <definedName name="lkjhu478">#REF!</definedName>
    <definedName name="lkji5478" localSheetId="1">'[33]x1'!#REF!</definedName>
    <definedName name="lkji5478" localSheetId="2">'[33]x1'!#REF!</definedName>
    <definedName name="lkji5478">'[33]x1'!#REF!</definedName>
    <definedName name="lkjiop2169" localSheetId="1">'[20]x5'!#REF!</definedName>
    <definedName name="lkjiop2169" localSheetId="2">'[20]x5'!#REF!</definedName>
    <definedName name="lkjiop2169">'[20]x5'!#REF!</definedName>
    <definedName name="lkjiu5147" localSheetId="1">#REF!</definedName>
    <definedName name="lkjiu5147" localSheetId="2">#REF!</definedName>
    <definedName name="lkjiu5147">#REF!</definedName>
    <definedName name="lkjiuh547876" localSheetId="1">'[32]x1'!#REF!</definedName>
    <definedName name="lkjiuh547876" localSheetId="2">'[32]x1'!#REF!</definedName>
    <definedName name="lkjiuh547876">'[32]x1'!#REF!</definedName>
    <definedName name="lkjiuhg45784" localSheetId="1">#REF!</definedName>
    <definedName name="lkjiuhg45784" localSheetId="2">#REF!</definedName>
    <definedName name="lkjiuhg45784">#REF!</definedName>
    <definedName name="lkjiuo51024" localSheetId="1">#REF!</definedName>
    <definedName name="lkjiuo51024" localSheetId="2">#REF!</definedName>
    <definedName name="lkjiuo51024">#REF!</definedName>
    <definedName name="lkjjhh">#REF!</definedName>
    <definedName name="lkjo4786" localSheetId="1">#REF!</definedName>
    <definedName name="lkjo4786" localSheetId="2">#REF!</definedName>
    <definedName name="lkjo4786">#REF!</definedName>
    <definedName name="lkkk5555" localSheetId="1">#REF!</definedName>
    <definedName name="lkkk5555" localSheetId="2">#REF!</definedName>
    <definedName name="lkkk5555">#REF!</definedName>
    <definedName name="lkm2">#REF!</definedName>
    <definedName name="lkma81">#REF!</definedName>
    <definedName name="lkmjn625" localSheetId="1">#REF!</definedName>
    <definedName name="lkmjn625" localSheetId="2">#REF!</definedName>
    <definedName name="lkmjn625">#REF!</definedName>
    <definedName name="lkmjn951470" localSheetId="1">'[35]x5)'!#REF!</definedName>
    <definedName name="lkmjn951470" localSheetId="2">'[35]x5)'!#REF!</definedName>
    <definedName name="lkmjn951470">'[35]x5)'!#REF!</definedName>
    <definedName name="lkmnh20147" localSheetId="1">#REF!</definedName>
    <definedName name="lkmnh20147" localSheetId="2">#REF!</definedName>
    <definedName name="lkmnh20147">#REF!</definedName>
    <definedName name="lkoi1458">#REF!</definedName>
    <definedName name="lkoij2015" localSheetId="1">#REF!</definedName>
    <definedName name="lkoij2015" localSheetId="2">#REF!</definedName>
    <definedName name="lkoij2015">#REF!</definedName>
    <definedName name="lkoij23564" localSheetId="1">'[23]1'!#REF!</definedName>
    <definedName name="lkoij23564" localSheetId="2">'[23]1'!#REF!</definedName>
    <definedName name="lkoij23564">'[23]1'!#REF!</definedName>
    <definedName name="lkoij26548" localSheetId="1">'[44]x1'!#REF!</definedName>
    <definedName name="lkoij26548" localSheetId="2">'[44]x1'!#REF!</definedName>
    <definedName name="lkoij26548">'[44]x1'!#REF!</definedName>
    <definedName name="lkoij4587">#REF!</definedName>
    <definedName name="lkoij5478" localSheetId="1">#REF!</definedName>
    <definedName name="lkoij5478" localSheetId="2">#REF!</definedName>
    <definedName name="lkoij5478">#REF!</definedName>
    <definedName name="lkoij6251" localSheetId="1">#REF!</definedName>
    <definedName name="lkoij6251" localSheetId="2">#REF!</definedName>
    <definedName name="lkoij6251">#REF!</definedName>
    <definedName name="lkoijh4789" localSheetId="1">#REF!</definedName>
    <definedName name="lkoijh4789" localSheetId="2">#REF!</definedName>
    <definedName name="lkoijh4789">#REF!</definedName>
    <definedName name="lkoijuh214578" localSheetId="1">'[41]x1'!#REF!</definedName>
    <definedName name="lkoijuh214578" localSheetId="2">'[41]x1'!#REF!</definedName>
    <definedName name="lkoijuh214578">'[41]x1'!#REF!</definedName>
    <definedName name="lkoj124" localSheetId="1">#REF!</definedName>
    <definedName name="lkoj124" localSheetId="2">#REF!</definedName>
    <definedName name="lkoj124">#REF!</definedName>
    <definedName name="lkoj14141" localSheetId="1">#REF!</definedName>
    <definedName name="lkoj14141" localSheetId="2">#REF!</definedName>
    <definedName name="lkoj14141">#REF!</definedName>
    <definedName name="lkojil45164" localSheetId="1">#REF!</definedName>
    <definedName name="lkojil45164" localSheetId="2">#REF!</definedName>
    <definedName name="lkojil45164">#REF!</definedName>
    <definedName name="lkojiu4879" localSheetId="1">#REF!</definedName>
    <definedName name="lkojiu4879" localSheetId="2">#REF!</definedName>
    <definedName name="lkojiu4879">#REF!</definedName>
    <definedName name="lkojl1456" localSheetId="1">'[23]1'!#REF!</definedName>
    <definedName name="lkojl1456" localSheetId="2">'[23]1'!#REF!</definedName>
    <definedName name="lkojl1456">'[23]1'!#REF!</definedName>
    <definedName name="lkokp147">#REF!</definedName>
    <definedName name="lkop548">#REF!</definedName>
    <definedName name="lkop620">#REF!</definedName>
    <definedName name="lkopoiuyutyj41478">#REF!</definedName>
    <definedName name="lkopu5478" localSheetId="1">#REF!</definedName>
    <definedName name="lkopu5478" localSheetId="2">#REF!</definedName>
    <definedName name="lkopu5478">#REF!</definedName>
    <definedName name="lkpoi14786">#REF!</definedName>
    <definedName name="llkk65454" localSheetId="1">#REF!</definedName>
    <definedName name="llkk65454" localSheetId="2">#REF!</definedName>
    <definedName name="llkk65454">#REF!</definedName>
    <definedName name="llkmjn65210" localSheetId="1">'[25]x1'!#REF!</definedName>
    <definedName name="llkmjn65210" localSheetId="2">'[25]x1'!#REF!</definedName>
    <definedName name="llkmjn65210">'[25]x1'!#REF!</definedName>
    <definedName name="llko0123" localSheetId="1">'[33]x1'!#REF!</definedName>
    <definedName name="llko0123" localSheetId="2">'[33]x1'!#REF!</definedName>
    <definedName name="llko0123">'[33]x1'!#REF!</definedName>
    <definedName name="lll11l">#REF!</definedName>
    <definedName name="lll555" localSheetId="1">'[12]x1'!#REF!</definedName>
    <definedName name="lll555" localSheetId="2">'[12]x1'!#REF!</definedName>
    <definedName name="lll555">'[12]x1'!#REF!</definedName>
    <definedName name="lllkkk8889999" localSheetId="1">'[50]2'!#REF!</definedName>
    <definedName name="lllkkk8889999" localSheetId="2">'[50]2'!#REF!</definedName>
    <definedName name="lllkkk8889999">'[19]2'!#REF!</definedName>
    <definedName name="llll0121.">#REF!</definedName>
    <definedName name="llll20147">#REF!</definedName>
    <definedName name="llll20202">#REF!</definedName>
    <definedName name="llll2222000" localSheetId="1">#REF!</definedName>
    <definedName name="llll2222000" localSheetId="2">#REF!</definedName>
    <definedName name="llll2222000">#REF!</definedName>
    <definedName name="llll54" localSheetId="0">#REF!</definedName>
    <definedName name="llll54">#REF!</definedName>
    <definedName name="llll555" localSheetId="0">#REF!</definedName>
    <definedName name="llll555">#REF!</definedName>
    <definedName name="lllll0000" localSheetId="1">#REF!</definedName>
    <definedName name="lllll0000" localSheetId="2">#REF!</definedName>
    <definedName name="lllll0000">#REF!</definedName>
    <definedName name="lllll555" localSheetId="1">'[22]x2'!#REF!</definedName>
    <definedName name="lllll555" localSheetId="2">'[22]x2'!#REF!</definedName>
    <definedName name="lllll555">'[22]x2'!#REF!</definedName>
    <definedName name="llllllll333" localSheetId="1">#REF!</definedName>
    <definedName name="llllllll333" localSheetId="2">#REF!</definedName>
    <definedName name="llllllll333">#REF!</definedName>
    <definedName name="lllllpppp2454">#REF!</definedName>
    <definedName name="llllmmmnn201025" localSheetId="1">#REF!</definedName>
    <definedName name="llllmmmnn201025" localSheetId="2">#REF!</definedName>
    <definedName name="llllmmmnn201025">#REF!</definedName>
    <definedName name="llllmmmnnn111444" localSheetId="1">#REF!</definedName>
    <definedName name="llllmmmnnn111444" localSheetId="2">#REF!</definedName>
    <definedName name="llllmmmnnn111444">#REF!</definedName>
    <definedName name="lm20101" localSheetId="1">#REF!</definedName>
    <definedName name="lm20101" localSheetId="2">#REF!</definedName>
    <definedName name="lm20101">#REF!</definedName>
    <definedName name="lm5478" localSheetId="1">'[20]x5'!#REF!</definedName>
    <definedName name="lm5478" localSheetId="2">'[20]x5'!#REF!</definedName>
    <definedName name="lm5478">'[20]x5'!#REF!</definedName>
    <definedName name="LMBVCX">#REF!</definedName>
    <definedName name="lmkijh2548">#REF!</definedName>
    <definedName name="lmkj20147" localSheetId="1">#REF!</definedName>
    <definedName name="lmkj20147" localSheetId="2">#REF!</definedName>
    <definedName name="lmkj20147">#REF!</definedName>
    <definedName name="lmkjn621" localSheetId="1">#REF!</definedName>
    <definedName name="lmkjn621" localSheetId="2">#REF!</definedName>
    <definedName name="lmkjn621">#REF!</definedName>
    <definedName name="lmknj414789" localSheetId="1">'[48]x1'!#REF!</definedName>
    <definedName name="lmknj414789" localSheetId="2">'[48]x1'!#REF!</definedName>
    <definedName name="lmknj414789">'[48]x1'!#REF!</definedName>
    <definedName name="lmuioa" localSheetId="0">#REF!</definedName>
    <definedName name="lmuioa">#REF!</definedName>
    <definedName name="lmutaz">#REF!</definedName>
    <definedName name="lmz9">#REF!</definedName>
    <definedName name="lo3" localSheetId="0">#REF!</definedName>
    <definedName name="lo3" localSheetId="1">#REF!</definedName>
    <definedName name="lo3" localSheetId="2">#REF!</definedName>
    <definedName name="lo3">#REF!</definedName>
    <definedName name="loiu">#REF!</definedName>
    <definedName name="lok" localSheetId="1">#REF!</definedName>
    <definedName name="lok" localSheetId="2">#REF!</definedName>
    <definedName name="lok">#REF!</definedName>
    <definedName name="lok1402">#REF!</definedName>
    <definedName name="lok47">#REF!</definedName>
    <definedName name="lok4786">#REF!</definedName>
    <definedName name="loki254" localSheetId="1">#REF!</definedName>
    <definedName name="loki254" localSheetId="2">#REF!</definedName>
    <definedName name="loki254">#REF!</definedName>
    <definedName name="loki3210" localSheetId="1">'[22]x2'!#REF!</definedName>
    <definedName name="loki3210" localSheetId="2">'[22]x2'!#REF!</definedName>
    <definedName name="loki3210">'[22]x2'!#REF!</definedName>
    <definedName name="loki478" localSheetId="1">'[27]x'!#REF!</definedName>
    <definedName name="loki478" localSheetId="2">'[27]x'!#REF!</definedName>
    <definedName name="loki478">'[27]x'!#REF!</definedName>
    <definedName name="loki541" localSheetId="1">#REF!</definedName>
    <definedName name="loki541" localSheetId="2">#REF!</definedName>
    <definedName name="loki541">#REF!</definedName>
    <definedName name="lokij10478" localSheetId="1">#REF!</definedName>
    <definedName name="lokij10478" localSheetId="2">#REF!</definedName>
    <definedName name="lokij10478">#REF!</definedName>
    <definedName name="lokij1245" localSheetId="1">#REF!</definedName>
    <definedName name="lokij1245" localSheetId="2">#REF!</definedName>
    <definedName name="lokij1245">#REF!</definedName>
    <definedName name="lokij2546" localSheetId="1">'[14]x2w'!#REF!</definedName>
    <definedName name="lokij2546" localSheetId="2">'[14]x2w'!#REF!</definedName>
    <definedName name="lokij2546">'[14]x2w'!#REF!</definedName>
    <definedName name="lokijjjj1010">#REF!</definedName>
    <definedName name="lokiju3265">#REF!</definedName>
    <definedName name="lokip14578" localSheetId="1">'[41]x1'!#REF!</definedName>
    <definedName name="lokip14578" localSheetId="2">'[41]x1'!#REF!</definedName>
    <definedName name="lokip14578">'[41]x1'!#REF!</definedName>
    <definedName name="lokj" localSheetId="0">#REF!</definedName>
    <definedName name="lokj" localSheetId="1">#REF!</definedName>
    <definedName name="lokj" localSheetId="2">#REF!</definedName>
    <definedName name="lokj">#REF!</definedName>
    <definedName name="lokj741">#REF!</definedName>
    <definedName name="lokp4789">#REF!</definedName>
    <definedName name="lokphg1258" localSheetId="1">'[29]x'!#REF!</definedName>
    <definedName name="lokphg1258" localSheetId="2">'[29]x'!#REF!</definedName>
    <definedName name="lokphg1258">'[29]x'!#REF!</definedName>
    <definedName name="lokpij1245" localSheetId="1">#REF!</definedName>
    <definedName name="lokpij1245" localSheetId="2">#REF!</definedName>
    <definedName name="lokpij1245">#REF!</definedName>
    <definedName name="lokpijuh1478">#REF!</definedName>
    <definedName name="lokpiuyt5487" localSheetId="1">#REF!</definedName>
    <definedName name="lokpiuyt5487" localSheetId="2">#REF!</definedName>
    <definedName name="lokpiuyt5487">#REF!</definedName>
    <definedName name="lokpo2154" localSheetId="1">#REF!</definedName>
    <definedName name="lokpo2154" localSheetId="2">#REF!</definedName>
    <definedName name="lokpo2154">#REF!</definedName>
    <definedName name="lolp478965" localSheetId="1">#REF!</definedName>
    <definedName name="lolp478965" localSheetId="2">#REF!</definedName>
    <definedName name="lolp478965">#REF!</definedName>
    <definedName name="lolpkiji" localSheetId="1">#REF!</definedName>
    <definedName name="lolpkiji" localSheetId="2">#REF!</definedName>
    <definedName name="lolpkiji">#REF!</definedName>
    <definedName name="lomj" localSheetId="0">#REF!</definedName>
    <definedName name="lomj" localSheetId="1">'[4]x2,3'!#REF!</definedName>
    <definedName name="lomj" localSheetId="2">'[4]x2,3'!#REF!</definedName>
    <definedName name="lomj">'[4]x2,3'!#REF!</definedName>
    <definedName name="lomz">#REF!</definedName>
    <definedName name="lop214">#REF!</definedName>
    <definedName name="lopilku2147" localSheetId="1">'[27]x'!#REF!</definedName>
    <definedName name="lopilku2147" localSheetId="2">'[27]x'!#REF!</definedName>
    <definedName name="lopilku2147">'[27]x'!#REF!</definedName>
    <definedName name="lopk2">#REF!</definedName>
    <definedName name="lopki1475" localSheetId="1">#REF!</definedName>
    <definedName name="lopki1475" localSheetId="2">#REF!</definedName>
    <definedName name="lopki1475">#REF!</definedName>
    <definedName name="lopkio14756">#REF!</definedName>
    <definedName name="lopkiu325" localSheetId="1">'[29]x'!#REF!</definedName>
    <definedName name="lopkiu325" localSheetId="2">'[29]x'!#REF!</definedName>
    <definedName name="lopkiu325">'[29]x'!#REF!</definedName>
    <definedName name="lopkj569" localSheetId="1">#REF!</definedName>
    <definedName name="lopkj569" localSheetId="2">#REF!</definedName>
    <definedName name="lopkj569">#REF!</definedName>
    <definedName name="loplolp4789653" localSheetId="1">'[47]x2,'!#REF!</definedName>
    <definedName name="loplolp4789653" localSheetId="2">'[47]x2,'!#REF!</definedName>
    <definedName name="loplolp4789653">'[47]x2,'!#REF!</definedName>
    <definedName name="lozaq3">#REF!</definedName>
    <definedName name="lpkoj20154" localSheetId="1">#REF!</definedName>
    <definedName name="lpkoj20154" localSheetId="2">#REF!</definedName>
    <definedName name="lpkoj20154">#REF!</definedName>
    <definedName name="lpl522" localSheetId="1">#REF!</definedName>
    <definedName name="lpl522" localSheetId="2">#REF!</definedName>
    <definedName name="lpl522">#REF!</definedName>
    <definedName name="lplo1424">#REF!</definedName>
    <definedName name="lpo">#REF!</definedName>
    <definedName name="lpoi65487" localSheetId="1">#REF!</definedName>
    <definedName name="lpoi65487" localSheetId="2">#REF!</definedName>
    <definedName name="lpoi65487">#REF!</definedName>
    <definedName name="lpoijhik2145">#REF!</definedName>
    <definedName name="lpoki">#REF!</definedName>
    <definedName name="lpoki478796" localSheetId="1">#REF!</definedName>
    <definedName name="lpoki478796" localSheetId="2">#REF!</definedName>
    <definedName name="lpoki478796">#REF!</definedName>
    <definedName name="lpokj548" localSheetId="1">#REF!</definedName>
    <definedName name="lpokj548" localSheetId="2">#REF!</definedName>
    <definedName name="lpokj548">#REF!</definedName>
    <definedName name="lpokl2654" localSheetId="1">'[16]ketilmowyoba'!#REF!</definedName>
    <definedName name="lpokl2654" localSheetId="2">'[16]ketilmowyoba'!#REF!</definedName>
    <definedName name="lpokl2654">'[16]ketilmowyoba'!#REF!</definedName>
    <definedName name="lpokoilju10245">#REF!</definedName>
    <definedName name="lqat">#REF!</definedName>
    <definedName name="ltjg8965" localSheetId="1">#REF!</definedName>
    <definedName name="ltjg8965" localSheetId="2">#REF!</definedName>
    <definedName name="ltjg8965">#REF!</definedName>
    <definedName name="lymhg5692" localSheetId="1">#REF!</definedName>
    <definedName name="lymhg5692" localSheetId="2">#REF!</definedName>
    <definedName name="lymhg5692">#REF!</definedName>
    <definedName name="lzo">#REF!</definedName>
    <definedName name="mbnvx">#REF!</definedName>
    <definedName name="mdshg" localSheetId="1">#REF!</definedName>
    <definedName name="mdshg" localSheetId="2">#REF!</definedName>
    <definedName name="mdshg">#REF!</definedName>
    <definedName name="me">#REF!</definedName>
    <definedName name="mecxre">#REF!</definedName>
    <definedName name="meeqvse">#REF!</definedName>
    <definedName name="meore">#REF!</definedName>
    <definedName name="meotx">#REF!</definedName>
    <definedName name="merve">#REF!</definedName>
    <definedName name="mes">#REF!</definedName>
    <definedName name="mesvide">#REF!</definedName>
    <definedName name="mioh">#REF!</definedName>
    <definedName name="mj56" localSheetId="0">#REF!</definedName>
    <definedName name="mj56">#REF!</definedName>
    <definedName name="mji147" localSheetId="1">#REF!</definedName>
    <definedName name="mji147" localSheetId="2">#REF!</definedName>
    <definedName name="mji147">#REF!</definedName>
    <definedName name="mkh">#REF!</definedName>
    <definedName name="mkio87477">#REF!</definedName>
    <definedName name="mkjh2014">#REF!</definedName>
    <definedName name="mkjiulokij5146">'[32]x1'!$F$61</definedName>
    <definedName name="mknjhg547869">#REF!</definedName>
    <definedName name="mkol145">#REF!</definedName>
    <definedName name="mmm111" localSheetId="1">#REF!</definedName>
    <definedName name="mmm111" localSheetId="2">#REF!</definedName>
    <definedName name="mmm111">#REF!</definedName>
    <definedName name="mmm1111222" localSheetId="1">'[12]x1'!#REF!</definedName>
    <definedName name="mmm1111222" localSheetId="2">'[12]x1'!#REF!</definedName>
    <definedName name="mmm1111222">'[12]x1'!#REF!</definedName>
    <definedName name="mmm1114" localSheetId="1">#REF!</definedName>
    <definedName name="mmm1114" localSheetId="2">#REF!</definedName>
    <definedName name="mmm1114">#REF!</definedName>
    <definedName name="mmmm13" localSheetId="0">#REF!</definedName>
    <definedName name="mmmm13">#REF!</definedName>
    <definedName name="mmmm444555" localSheetId="1">'[41]x1'!#REF!</definedName>
    <definedName name="mmmm444555" localSheetId="2">'[41]x1'!#REF!</definedName>
    <definedName name="mmmm444555">'[41]x1'!#REF!</definedName>
    <definedName name="mmn" localSheetId="0">#REF!</definedName>
    <definedName name="mmn" localSheetId="1">'[4]x2,3'!#REF!</definedName>
    <definedName name="mmn" localSheetId="2">'[4]x2,3'!#REF!</definedName>
    <definedName name="mmn">'[4]x2,3'!#REF!</definedName>
    <definedName name="mnbnv">#REF!</definedName>
    <definedName name="mnmnmn101010" localSheetId="1">'[50]2'!#REF!</definedName>
    <definedName name="mnmnmn101010" localSheetId="2">'[50]2'!#REF!</definedName>
    <definedName name="mnmnmn101010">'[19]2'!#REF!</definedName>
    <definedName name="more">#REF!</definedName>
    <definedName name="mrewa">#REF!</definedName>
    <definedName name="nbvcx12369" localSheetId="1">#REF!</definedName>
    <definedName name="nbvcx12369" localSheetId="2">#REF!</definedName>
    <definedName name="nbvcx12369">#REF!</definedName>
    <definedName name="nczxh21">#REF!</definedName>
    <definedName name="nmjh564" localSheetId="1">'[14]x1'!#REF!</definedName>
    <definedName name="nmjh564" localSheetId="2">'[14]x1'!#REF!</definedName>
    <definedName name="nmjh564">'[14]x1'!#REF!</definedName>
    <definedName name="nn22" localSheetId="1">#REF!</definedName>
    <definedName name="nn22" localSheetId="2">#REF!</definedName>
    <definedName name="nn22">#REF!</definedName>
    <definedName name="nnn333" localSheetId="1">#REF!</definedName>
    <definedName name="nnn333" localSheetId="2">#REF!</definedName>
    <definedName name="nnn333">#REF!</definedName>
    <definedName name="nnnn88" localSheetId="0">#REF!</definedName>
    <definedName name="nnnn88">#REF!</definedName>
    <definedName name="nnnw123">#REF!</definedName>
    <definedName name="nuaq">#REF!</definedName>
    <definedName name="nvmxsw10147" localSheetId="1">'[41]x1'!#REF!</definedName>
    <definedName name="nvmxsw10147" localSheetId="2">'[41]x1'!#REF!</definedName>
    <definedName name="nvmxsw10147">'[41]x1'!#REF!</definedName>
    <definedName name="o">#REF!</definedName>
    <definedName name="oiesd456" localSheetId="1">'[9]x#1'!#REF!</definedName>
    <definedName name="oiesd456" localSheetId="2">'[9]x#1'!#REF!</definedName>
    <definedName name="oiesd456">'[9]x#1'!#REF!</definedName>
    <definedName name="oiiiiii6666" localSheetId="1">#REF!</definedName>
    <definedName name="oiiiiii6666" localSheetId="2">#REF!</definedName>
    <definedName name="oiiiiii6666">#REF!</definedName>
    <definedName name="oij9ho562214" localSheetId="1">#REF!</definedName>
    <definedName name="oij9ho562214" localSheetId="2">#REF!</definedName>
    <definedName name="oij9ho562214">#REF!</definedName>
    <definedName name="oijkuytt41023" localSheetId="1">'[27]x'!#REF!</definedName>
    <definedName name="oijkuytt41023" localSheetId="2">'[27]x'!#REF!</definedName>
    <definedName name="oijkuytt41023">'[27]x'!#REF!</definedName>
    <definedName name="oijuhy98745">#REF!</definedName>
    <definedName name="oijuhyg54786">#REF!</definedName>
    <definedName name="oik601" localSheetId="1">#REF!</definedName>
    <definedName name="oik601" localSheetId="2">#REF!</definedName>
    <definedName name="oik601">#REF!</definedName>
    <definedName name="oikjl254" localSheetId="1">'[23]x1'!#REF!</definedName>
    <definedName name="oikjl254" localSheetId="2">'[23]x1'!#REF!</definedName>
    <definedName name="oikjl254">'[23]x1'!#REF!</definedName>
    <definedName name="oikjplo5145" localSheetId="1">#REF!</definedName>
    <definedName name="oikjplo5145" localSheetId="2">#REF!</definedName>
    <definedName name="oikjplo5145">#REF!</definedName>
    <definedName name="oikju54784" localSheetId="1">#REF!</definedName>
    <definedName name="oikju54784" localSheetId="2">#REF!</definedName>
    <definedName name="oikju54784">#REF!</definedName>
    <definedName name="oiklp4789" localSheetId="1">#REF!</definedName>
    <definedName name="oiklp4789" localSheetId="2">#REF!</definedName>
    <definedName name="oiklp4789">#REF!</definedName>
    <definedName name="oikuy458">#REF!</definedName>
    <definedName name="oil36" localSheetId="0">#REF!</definedName>
    <definedName name="oil36">#REF!</definedName>
    <definedName name="oil984">#REF!</definedName>
    <definedName name="oil987" localSheetId="1">'[36]x11'!#REF!</definedName>
    <definedName name="oil987" localSheetId="2">'[36]x11'!#REF!</definedName>
    <definedName name="oil987">'[36]x11'!#REF!</definedName>
    <definedName name="oilkm365" localSheetId="1">#REF!</definedName>
    <definedName name="oilkm365" localSheetId="2">#REF!</definedName>
    <definedName name="oilkm365">#REF!</definedName>
    <definedName name="oipl478" localSheetId="1">#REF!</definedName>
    <definedName name="oipl478" localSheetId="2">#REF!</definedName>
    <definedName name="oipl478">#REF!</definedName>
    <definedName name="oipo14576" localSheetId="1">'[46]x2'!#REF!</definedName>
    <definedName name="oipo14576" localSheetId="2">'[46]x2'!#REF!</definedName>
    <definedName name="oipo14576">'[46]x2'!#REF!</definedName>
    <definedName name="oiutytop21564">#REF!</definedName>
    <definedName name="oiuu478" localSheetId="1">#REF!</definedName>
    <definedName name="oiuu478" localSheetId="2">#REF!</definedName>
    <definedName name="oiuu478">#REF!</definedName>
    <definedName name="oiuy">#REF!</definedName>
    <definedName name="ok547">#REF!</definedName>
    <definedName name="okihuyjuki47879" localSheetId="1">#REF!</definedName>
    <definedName name="okihuyjuki47879" localSheetId="2">#REF!</definedName>
    <definedName name="okihuyjuki47879">#REF!</definedName>
    <definedName name="okij4747">#REF!</definedName>
    <definedName name="okij4789966" localSheetId="1">'[48]x1'!#REF!</definedName>
    <definedName name="okij4789966" localSheetId="2">'[48]x1'!#REF!</definedName>
    <definedName name="okij4789966">'[48]x1'!#REF!</definedName>
    <definedName name="okijh5214" localSheetId="1">#REF!</definedName>
    <definedName name="okijh5214" localSheetId="2">#REF!</definedName>
    <definedName name="okijh5214">#REF!</definedName>
    <definedName name="okijhy74787" localSheetId="1">#REF!</definedName>
    <definedName name="okijhy74787" localSheetId="2">#REF!</definedName>
    <definedName name="okijhy74787">#REF!</definedName>
    <definedName name="okijuh47874" localSheetId="1">#REF!</definedName>
    <definedName name="okijuh47874" localSheetId="2">#REF!</definedName>
    <definedName name="okijuh47874">#REF!</definedName>
    <definedName name="okijuhg4786">#REF!</definedName>
    <definedName name="okijukiuh102154" localSheetId="1">#REF!</definedName>
    <definedName name="okijukiuh102154" localSheetId="2">#REF!</definedName>
    <definedName name="okijukiuh102154">#REF!</definedName>
    <definedName name="okil">#REF!</definedName>
    <definedName name="okjh145">#REF!</definedName>
    <definedName name="okjuy5478" localSheetId="1">#REF!</definedName>
    <definedName name="okjuy5478" localSheetId="2">#REF!</definedName>
    <definedName name="okjuy5478">#REF!</definedName>
    <definedName name="okli6250" localSheetId="1">'[22]x2'!#REF!</definedName>
    <definedName name="okli6250" localSheetId="2">'[22]x2'!#REF!</definedName>
    <definedName name="okli6250">'[22]x2'!#REF!</definedName>
    <definedName name="oklij21456" localSheetId="1">'[14]x1'!#REF!</definedName>
    <definedName name="oklij21456" localSheetId="2">'[14]x1'!#REF!</definedName>
    <definedName name="oklij21456">'[14]x1'!#REF!</definedName>
    <definedName name="oklij5487" localSheetId="1">'[32]x1'!#REF!</definedName>
    <definedName name="oklij5487" localSheetId="2">'[32]x1'!#REF!</definedName>
    <definedName name="oklij5487">'[32]x1'!#REF!</definedName>
    <definedName name="oklp4789" localSheetId="1">#REF!</definedName>
    <definedName name="oklp4789" localSheetId="2">#REF!</definedName>
    <definedName name="oklp4789">#REF!</definedName>
    <definedName name="oklphji" localSheetId="1">#REF!</definedName>
    <definedName name="oklphji" localSheetId="2">#REF!</definedName>
    <definedName name="oklphji">#REF!</definedName>
    <definedName name="oklpi54876" localSheetId="1">#REF!</definedName>
    <definedName name="oklpi54876" localSheetId="2">#REF!</definedName>
    <definedName name="oklpi54876">#REF!</definedName>
    <definedName name="okm44" localSheetId="0">#REF!</definedName>
    <definedName name="okm44" localSheetId="1">#REF!</definedName>
    <definedName name="okm44" localSheetId="2">#REF!</definedName>
    <definedName name="okm44">#REF!</definedName>
    <definedName name="oknjh95147" localSheetId="1">'[15]8'!#REF!</definedName>
    <definedName name="oknjh95147" localSheetId="2">'[15]8'!#REF!</definedName>
    <definedName name="oknjh95147">'[15]8'!#REF!</definedName>
    <definedName name="okoiujh201478">#REF!</definedName>
    <definedName name="olkij8745" localSheetId="1">#REF!</definedName>
    <definedName name="olkij8745" localSheetId="2">#REF!</definedName>
    <definedName name="olkij8745">#REF!</definedName>
    <definedName name="olkijh541787">#REF!</definedName>
    <definedName name="olkil625" localSheetId="1">#REF!</definedName>
    <definedName name="olkil625" localSheetId="2">#REF!</definedName>
    <definedName name="olkil625">#REF!</definedName>
    <definedName name="olkkkk111100" localSheetId="1">#REF!</definedName>
    <definedName name="olkkkk111100" localSheetId="2">#REF!</definedName>
    <definedName name="olkkkk111100">#REF!</definedName>
    <definedName name="olkoi4787">#REF!</definedName>
    <definedName name="olm">#REF!</definedName>
    <definedName name="oloko" localSheetId="1">'[23]1'!#REF!</definedName>
    <definedName name="oloko" localSheetId="2">'[23]1'!#REF!</definedName>
    <definedName name="oloko">'[23]1'!#REF!</definedName>
    <definedName name="olol01478" localSheetId="1">#REF!</definedName>
    <definedName name="olol01478" localSheetId="2">#REF!</definedName>
    <definedName name="olol01478">#REF!</definedName>
    <definedName name="ololikjhyu49494">#REF!</definedName>
    <definedName name="ololol547896" localSheetId="1">'[46]x3'!#REF!</definedName>
    <definedName name="ololol547896" localSheetId="2">'[46]x3'!#REF!</definedName>
    <definedName name="ololol547896">'[46]x3'!#REF!</definedName>
    <definedName name="olololo10101" localSheetId="1">#REF!</definedName>
    <definedName name="olololo10101" localSheetId="2">#REF!</definedName>
    <definedName name="olololo10101">#REF!</definedName>
    <definedName name="olopk14245" localSheetId="1">'[28]x2,'!#REF!</definedName>
    <definedName name="olopk14245" localSheetId="2">'[28]x2,'!#REF!</definedName>
    <definedName name="olopk14245">'[28]x2,'!#REF!</definedName>
    <definedName name="olopkil14784">#REF!</definedName>
    <definedName name="OLOPO10121457">#REF!</definedName>
    <definedName name="olpiuy4789730" localSheetId="1">#REF!</definedName>
    <definedName name="olpiuy4789730" localSheetId="2">#REF!</definedName>
    <definedName name="olpiuy4789730">#REF!</definedName>
    <definedName name="olpkiujk14578" localSheetId="1">'[32]x1'!#REF!</definedName>
    <definedName name="olpkiujk14578" localSheetId="2">'[32]x1'!#REF!</definedName>
    <definedName name="olpkiujk14578">'[32]x1'!#REF!</definedName>
    <definedName name="olplp10147">#REF!</definedName>
    <definedName name="olpo14578">#REF!</definedName>
    <definedName name="olpo2101478">#REF!</definedName>
    <definedName name="olpo6547">#REF!</definedName>
    <definedName name="olpouu586">#REF!</definedName>
    <definedName name="oo55l5o" localSheetId="1">'[20]x5'!#REF!</definedName>
    <definedName name="oo55l5o" localSheetId="2">'[20]x5'!#REF!</definedName>
    <definedName name="oo55l5o">'[20]x5'!#REF!</definedName>
    <definedName name="ooii" localSheetId="0">#REF!</definedName>
    <definedName name="ooii">#REF!</definedName>
    <definedName name="ooo6o65o456" localSheetId="1">'[46]x3'!#REF!</definedName>
    <definedName name="ooo6o65o456" localSheetId="2">'[46]x3'!#REF!</definedName>
    <definedName name="ooo6o65o456">'[46]x3'!#REF!</definedName>
    <definedName name="oooi456" localSheetId="1">'[23]1'!#REF!</definedName>
    <definedName name="oooi456" localSheetId="2">'[23]1'!#REF!</definedName>
    <definedName name="oooi456">'[23]1'!#REF!</definedName>
    <definedName name="ooolol62541">#REF!</definedName>
    <definedName name="ooolp2154">#REF!</definedName>
    <definedName name="oooo547">#REF!</definedName>
    <definedName name="oooo6">#REF!</definedName>
    <definedName name="ooooiii222iii333">#REF!</definedName>
    <definedName name="oooommmm" localSheetId="1">#REF!</definedName>
    <definedName name="oooommmm" localSheetId="2">#REF!</definedName>
    <definedName name="oooommmm">#REF!</definedName>
    <definedName name="ooooooii">#REF!</definedName>
    <definedName name="ooooppp20145">#REF!</definedName>
    <definedName name="ooopplo6254">#REF!</definedName>
    <definedName name="opi4">#REF!</definedName>
    <definedName name="opi966">#REF!</definedName>
    <definedName name="opidm210" localSheetId="1">'[29]x'!#REF!</definedName>
    <definedName name="opidm210" localSheetId="2">'[29]x'!#REF!</definedName>
    <definedName name="opidm210">'[29]x'!#REF!</definedName>
    <definedName name="opilu6584" localSheetId="1">#REF!</definedName>
    <definedName name="opilu6584" localSheetId="2">#REF!</definedName>
    <definedName name="opilu6584">#REF!</definedName>
    <definedName name="opkiu236">'[20]x2'!$F$79</definedName>
    <definedName name="opkoj2050145">#REF!</definedName>
    <definedName name="opl">#REF!</definedName>
    <definedName name="opl321" localSheetId="1">#REF!</definedName>
    <definedName name="opl321" localSheetId="2">#REF!</definedName>
    <definedName name="opl321">#REF!</definedName>
    <definedName name="opl658">#REF!</definedName>
    <definedName name="oplo1245" localSheetId="1">#REF!</definedName>
    <definedName name="oplo1245" localSheetId="2">#REF!</definedName>
    <definedName name="oplo1245">#REF!</definedName>
    <definedName name="oplo14789" localSheetId="1">'[41]x1'!#REF!</definedName>
    <definedName name="oplo14789" localSheetId="2">'[41]x1'!#REF!</definedName>
    <definedName name="oplo14789">'[41]x1'!#REF!</definedName>
    <definedName name="oplokijuhyg478965235">#REF!</definedName>
    <definedName name="oplop321" localSheetId="1">#REF!</definedName>
    <definedName name="oplop321" localSheetId="2">#REF!</definedName>
    <definedName name="oplop321">#REF!</definedName>
    <definedName name="oplp65487">#REF!</definedName>
    <definedName name="oplpo21457">#REF!</definedName>
    <definedName name="opoiu7487">'[20]x2'!$F$37</definedName>
    <definedName name="opuyu">#REF!</definedName>
    <definedName name="orda8012" localSheetId="1">'[27]x'!#REF!</definedName>
    <definedName name="orda8012" localSheetId="2">'[27]x'!#REF!</definedName>
    <definedName name="orda8012">'[27]x'!#REF!</definedName>
    <definedName name="otxi">#REF!</definedName>
    <definedName name="ouyrfer458" localSheetId="1">#REF!</definedName>
    <definedName name="ouyrfer458" localSheetId="2">#REF!</definedName>
    <definedName name="ouyrfer458">#REF!</definedName>
    <definedName name="pazxs">#REF!</definedName>
    <definedName name="pi">#REF!</definedName>
    <definedName name="pirveli">#REF!</definedName>
    <definedName name="piyuytr1457" localSheetId="1">#REF!</definedName>
    <definedName name="piyuytr1457" localSheetId="2">#REF!</definedName>
    <definedName name="piyuytr1457">#REF!</definedName>
    <definedName name="pjkio1478">#REF!</definedName>
    <definedName name="pkmnj" localSheetId="1">#REF!</definedName>
    <definedName name="pkmnj" localSheetId="2">#REF!</definedName>
    <definedName name="pkmnj">#REF!</definedName>
    <definedName name="pkoi" localSheetId="0">#REF!</definedName>
    <definedName name="pkoi" localSheetId="1">'[4]x2,3'!#REF!</definedName>
    <definedName name="pkoi" localSheetId="2">'[4]x2,3'!#REF!</definedName>
    <definedName name="pkoi">'[4]x2,3'!#REF!</definedName>
    <definedName name="plikdrtyu874789" localSheetId="1">'[48]x1'!#REF!</definedName>
    <definedName name="plikdrtyu874789" localSheetId="2">'[48]x1'!#REF!</definedName>
    <definedName name="plikdrtyu874789">'[48]x1'!#REF!</definedName>
    <definedName name="plki1457" localSheetId="1">#REF!</definedName>
    <definedName name="plki1457" localSheetId="2">#REF!</definedName>
    <definedName name="plki1457">#REF!</definedName>
    <definedName name="plki8747" localSheetId="1">#REF!</definedName>
    <definedName name="plki8747" localSheetId="2">#REF!</definedName>
    <definedName name="plki8747">#REF!</definedName>
    <definedName name="plkijh41478" localSheetId="1">#REF!</definedName>
    <definedName name="plkijh41478" localSheetId="2">#REF!</definedName>
    <definedName name="plkijh41478">#REF!</definedName>
    <definedName name="plkj621" localSheetId="1">#REF!</definedName>
    <definedName name="plkj621" localSheetId="2">#REF!</definedName>
    <definedName name="plkj621">#REF!</definedName>
    <definedName name="plkjl" localSheetId="1">#REF!</definedName>
    <definedName name="plkjl" localSheetId="2">#REF!</definedName>
    <definedName name="plkjl">#REF!</definedName>
    <definedName name="plkjuyr5417" localSheetId="1">'[22]x2'!#REF!</definedName>
    <definedName name="plkjuyr5417" localSheetId="2">'[22]x2'!#REF!</definedName>
    <definedName name="plkjuyr5417">'[22]x2'!#REF!</definedName>
    <definedName name="plkm8123">#REF!</definedName>
    <definedName name="plkoj10214" localSheetId="1">#REF!</definedName>
    <definedName name="plkoj10214" localSheetId="2">#REF!</definedName>
    <definedName name="plkoj10214">#REF!</definedName>
    <definedName name="plmnb95478">#REF!</definedName>
    <definedName name="plmz">#REF!</definedName>
    <definedName name="ploi2145" localSheetId="1">#REF!</definedName>
    <definedName name="ploi2145" localSheetId="2">#REF!</definedName>
    <definedName name="ploi2145">#REF!</definedName>
    <definedName name="ploik1489" localSheetId="1">'[29]x'!#REF!</definedName>
    <definedName name="ploik1489" localSheetId="2">'[29]x'!#REF!</definedName>
    <definedName name="ploik1489">'[29]x'!#REF!</definedName>
    <definedName name="plok1214" localSheetId="1">'[35]x1 (2)'!#REF!</definedName>
    <definedName name="plok1214" localSheetId="2">'[35]x1 (2)'!#REF!</definedName>
    <definedName name="plok1214">'[35]x1 (2)'!#REF!</definedName>
    <definedName name="plok125" localSheetId="1">#REF!</definedName>
    <definedName name="plok125" localSheetId="2">#REF!</definedName>
    <definedName name="plok125">#REF!</definedName>
    <definedName name="plok2514" localSheetId="1">#REF!</definedName>
    <definedName name="plok2514" localSheetId="2">#REF!</definedName>
    <definedName name="plok2514">#REF!</definedName>
    <definedName name="plok265" localSheetId="1">#REF!</definedName>
    <definedName name="plok265" localSheetId="2">#REF!</definedName>
    <definedName name="plok265">#REF!</definedName>
    <definedName name="ploki125">#REF!</definedName>
    <definedName name="ploki1256">#REF!</definedName>
    <definedName name="ploki2145" localSheetId="1">'[23]x1'!#REF!</definedName>
    <definedName name="ploki2145" localSheetId="2">'[23]x1'!#REF!</definedName>
    <definedName name="ploki2145">'[23]x1'!#REF!</definedName>
    <definedName name="ploki3254" localSheetId="1">'[42]x3'!#REF!</definedName>
    <definedName name="ploki3254" localSheetId="2">'[42]x3'!#REF!</definedName>
    <definedName name="ploki3254">'[42]x3'!#REF!</definedName>
    <definedName name="ploki414789" localSheetId="1">#REF!</definedName>
    <definedName name="ploki414789" localSheetId="2">#REF!</definedName>
    <definedName name="ploki414789">#REF!</definedName>
    <definedName name="ploki4578410mnb">#REF!</definedName>
    <definedName name="PLOKI47879875">#REF!</definedName>
    <definedName name="ploki51487" localSheetId="1">#REF!</definedName>
    <definedName name="ploki51487" localSheetId="2">#REF!</definedName>
    <definedName name="ploki51487">#REF!</definedName>
    <definedName name="ploki54786" localSheetId="1">#REF!</definedName>
    <definedName name="ploki54786" localSheetId="2">#REF!</definedName>
    <definedName name="ploki54786">#REF!</definedName>
    <definedName name="ploki5487">#REF!</definedName>
    <definedName name="plokij1457">#REF!</definedName>
    <definedName name="plokij14789" localSheetId="1">#REF!</definedName>
    <definedName name="plokij14789" localSheetId="2">#REF!</definedName>
    <definedName name="plokij14789">#REF!</definedName>
    <definedName name="plokij147895">#REF!</definedName>
    <definedName name="PLOKIJ45784" localSheetId="1">#REF!</definedName>
    <definedName name="PLOKIJ45784" localSheetId="2">#REF!</definedName>
    <definedName name="PLOKIJ45784">#REF!</definedName>
    <definedName name="plokij51484" localSheetId="1">'[35]x5)'!#REF!</definedName>
    <definedName name="plokij51484" localSheetId="2">'[35]x5)'!#REF!</definedName>
    <definedName name="plokij51484">'[35]x5)'!#REF!</definedName>
    <definedName name="plokij5478">#REF!</definedName>
    <definedName name="plokij658487" localSheetId="1">#REF!</definedName>
    <definedName name="plokij658487" localSheetId="2">#REF!</definedName>
    <definedName name="plokij658487">#REF!</definedName>
    <definedName name="plokiju45789" localSheetId="1">#REF!</definedName>
    <definedName name="plokiju45789" localSheetId="2">#REF!</definedName>
    <definedName name="plokiju45789">#REF!</definedName>
    <definedName name="plokj" localSheetId="1">#REF!</definedName>
    <definedName name="plokj" localSheetId="2">#REF!</definedName>
    <definedName name="plokj">#REF!</definedName>
    <definedName name="plokj2143" localSheetId="1">#REF!</definedName>
    <definedName name="plokj2143" localSheetId="2">#REF!</definedName>
    <definedName name="plokj2143">#REF!</definedName>
    <definedName name="plokju21548" localSheetId="1">#REF!</definedName>
    <definedName name="plokju21548" localSheetId="2">#REF!</definedName>
    <definedName name="plokju21548">#REF!</definedName>
    <definedName name="plokju6584" localSheetId="1">'[31]x1'!#REF!</definedName>
    <definedName name="plokju6584" localSheetId="2">'[31]x1'!#REF!</definedName>
    <definedName name="plokju6584">'[31]x1'!#REF!</definedName>
    <definedName name="PLOPI78796">#REF!</definedName>
    <definedName name="plplolk301245">#REF!</definedName>
    <definedName name="pm2" localSheetId="0">#REF!</definedName>
    <definedName name="pm2" localSheetId="1">#REF!</definedName>
    <definedName name="pm2" localSheetId="2">#REF!</definedName>
    <definedName name="pm2">#REF!</definedName>
    <definedName name="po69" localSheetId="0">#REF!</definedName>
    <definedName name="po69">#REF!</definedName>
    <definedName name="poi" localSheetId="0">#REF!</definedName>
    <definedName name="poi">#REF!</definedName>
    <definedName name="poi54">#REF!</definedName>
    <definedName name="poi6">#REF!</definedName>
    <definedName name="poijuh12548" localSheetId="1">#REF!</definedName>
    <definedName name="poijuh12548" localSheetId="2">#REF!</definedName>
    <definedName name="poijuh12548">#REF!</definedName>
    <definedName name="poikj654">#REF!</definedName>
    <definedName name="poil2145" localSheetId="1">'[41]x1'!#REF!</definedName>
    <definedName name="poil2145" localSheetId="2">'[41]x1'!#REF!</definedName>
    <definedName name="poil2145">'[41]x1'!#REF!</definedName>
    <definedName name="poil456" localSheetId="1">#REF!</definedName>
    <definedName name="poil456" localSheetId="2">#REF!</definedName>
    <definedName name="poil456">#REF!</definedName>
    <definedName name="poil7484">#REF!</definedName>
    <definedName name="poiliu4587" localSheetId="1">#REF!</definedName>
    <definedName name="poiliu4587" localSheetId="2">#REF!</definedName>
    <definedName name="poiliu4587">#REF!</definedName>
    <definedName name="poilk8475" localSheetId="1">'[41]x1'!#REF!</definedName>
    <definedName name="poilk8475" localSheetId="2">'[41]x1'!#REF!</definedName>
    <definedName name="poilk8475">'[41]x1'!#REF!</definedName>
    <definedName name="poilkoi14576" localSheetId="1">#REF!</definedName>
    <definedName name="poilkoi14576" localSheetId="2">#REF!</definedName>
    <definedName name="poilkoi14576">#REF!</definedName>
    <definedName name="poim5">#REF!</definedName>
    <definedName name="poiplokij47895" localSheetId="1">'[47]x2,'!#REF!</definedName>
    <definedName name="poiplokij47895" localSheetId="2">'[47]x2,'!#REF!</definedName>
    <definedName name="poiplokij47895">'[47]x2,'!#REF!</definedName>
    <definedName name="poipolo201457">#REF!</definedName>
    <definedName name="poiu" localSheetId="0">#REF!</definedName>
    <definedName name="poiu" localSheetId="1">'[51]x r '!#REF!</definedName>
    <definedName name="poiu" localSheetId="2">'[51]x r '!#REF!</definedName>
    <definedName name="poiu">'[3]x r '!#REF!</definedName>
    <definedName name="poiu1478" localSheetId="1">#REF!</definedName>
    <definedName name="poiu1478" localSheetId="2">#REF!</definedName>
    <definedName name="poiu1478">#REF!</definedName>
    <definedName name="poiu45456" localSheetId="1">'[23]1'!#REF!</definedName>
    <definedName name="poiu45456" localSheetId="2">'[23]1'!#REF!</definedName>
    <definedName name="poiu45456">'[23]1'!#REF!</definedName>
    <definedName name="poiu87">#REF!</definedName>
    <definedName name="poiuikljiu5487" localSheetId="1">'[28]x2,'!#REF!</definedName>
    <definedName name="poiuikljiu5487" localSheetId="2">'[28]x2,'!#REF!</definedName>
    <definedName name="poiuikljiu5487">'[28]x2,'!#REF!</definedName>
    <definedName name="poiuio74784" localSheetId="1">#REF!</definedName>
    <definedName name="poiuio74784" localSheetId="2">#REF!</definedName>
    <definedName name="poiuio74784">#REF!</definedName>
    <definedName name="poiujjhbg147896">#REF!</definedName>
    <definedName name="poiuoloki1478" localSheetId="1">#REF!</definedName>
    <definedName name="poiuoloki1478" localSheetId="2">#REF!</definedName>
    <definedName name="poiuoloki1478">#REF!</definedName>
    <definedName name="poiuuythuyio102154">#REF!</definedName>
    <definedName name="poiuy">#REF!</definedName>
    <definedName name="poiuy487">'[20]x2'!$F$28</definedName>
    <definedName name="pok7845" localSheetId="1">#REF!</definedName>
    <definedName name="pok7845" localSheetId="2">#REF!</definedName>
    <definedName name="pok7845">#REF!</definedName>
    <definedName name="pokas1478" localSheetId="1">'[23]x1'!#REF!</definedName>
    <definedName name="pokas1478" localSheetId="2">'[23]x1'!#REF!</definedName>
    <definedName name="pokas1478">'[23]x1'!#REF!</definedName>
    <definedName name="pokcds" localSheetId="1">#REF!</definedName>
    <definedName name="pokcds" localSheetId="2">#REF!</definedName>
    <definedName name="pokcds">#REF!</definedName>
    <definedName name="pokgde478" localSheetId="1">'[15]8'!#REF!</definedName>
    <definedName name="pokgde478" localSheetId="2">'[15]8'!#REF!</definedName>
    <definedName name="pokgde478">'[15]8'!#REF!</definedName>
    <definedName name="pokil4789">'[20]x2'!$F$62</definedName>
    <definedName name="pokilu4789" localSheetId="1">#REF!</definedName>
    <definedName name="pokilu4789" localSheetId="2">#REF!</definedName>
    <definedName name="pokilu4789">#REF!</definedName>
    <definedName name="pokiu54786" localSheetId="1">'[32]x1'!#REF!</definedName>
    <definedName name="pokiu54786" localSheetId="2">'[32]x1'!#REF!</definedName>
    <definedName name="pokiu54786">'[32]x1'!#REF!</definedName>
    <definedName name="pokli456" localSheetId="1">#REF!</definedName>
    <definedName name="pokli456" localSheetId="2">#REF!</definedName>
    <definedName name="pokli456">#REF!</definedName>
    <definedName name="pol2">#REF!</definedName>
    <definedName name="pol456">#REF!</definedName>
    <definedName name="poli">#REF!</definedName>
    <definedName name="poli654873256" localSheetId="1">#REF!</definedName>
    <definedName name="poli654873256" localSheetId="2">#REF!</definedName>
    <definedName name="poli654873256">#REF!</definedName>
    <definedName name="polipku547896" localSheetId="1">'[46]x3'!#REF!</definedName>
    <definedName name="polipku547896" localSheetId="2">'[46]x3'!#REF!</definedName>
    <definedName name="polipku547896">'[46]x3'!#REF!</definedName>
    <definedName name="polki14l">#REF!</definedName>
    <definedName name="polki2547" localSheetId="1">#REF!</definedName>
    <definedName name="polki2547" localSheetId="2">#REF!</definedName>
    <definedName name="polki2547">#REF!</definedName>
    <definedName name="polki4714" localSheetId="1">'[27]x'!#REF!</definedName>
    <definedName name="polki4714" localSheetId="2">'[27]x'!#REF!</definedName>
    <definedName name="polki4714">'[27]x'!#REF!</definedName>
    <definedName name="polki4784">#REF!</definedName>
    <definedName name="polki4787">#REF!</definedName>
    <definedName name="polki659">#REF!</definedName>
    <definedName name="polkij125478" localSheetId="1">#REF!</definedName>
    <definedName name="polkij125478" localSheetId="2">#REF!</definedName>
    <definedName name="polkij125478">#REF!</definedName>
    <definedName name="polkijnmbg" localSheetId="0">#REF!</definedName>
    <definedName name="polkijnmbg" localSheetId="1">#REF!</definedName>
    <definedName name="polkijnmbg" localSheetId="2">#REF!</definedName>
    <definedName name="polkijnmbg">#REF!</definedName>
    <definedName name="polkiuy6587" localSheetId="1">'[29]x'!#REF!</definedName>
    <definedName name="polkiuy6587" localSheetId="2">'[29]x'!#REF!</definedName>
    <definedName name="polkiuy6587">'[29]x'!#REF!</definedName>
    <definedName name="polllllm52525" localSheetId="1">#REF!</definedName>
    <definedName name="polllllm52525" localSheetId="2">#REF!</definedName>
    <definedName name="polllllm52525">#REF!</definedName>
    <definedName name="polo25" localSheetId="1">#REF!</definedName>
    <definedName name="polo25" localSheetId="2">#REF!</definedName>
    <definedName name="polo25">#REF!</definedName>
    <definedName name="polo2564">#REF!</definedName>
    <definedName name="polo65478">'[20]x5'!$F$11</definedName>
    <definedName name="polok1245" localSheetId="1">#REF!</definedName>
    <definedName name="polok1245" localSheetId="2">#REF!</definedName>
    <definedName name="polok1245">#REF!</definedName>
    <definedName name="poyoi65">#REF!</definedName>
    <definedName name="ppp" localSheetId="0">#REF!</definedName>
    <definedName name="ppp">#REF!</definedName>
    <definedName name="ppp3" localSheetId="0">'[7]x r '!$F$174</definedName>
    <definedName name="ppp3" localSheetId="1">#REF!</definedName>
    <definedName name="ppp3" localSheetId="2">#REF!</definedName>
    <definedName name="ppp3">#REF!</definedName>
    <definedName name="ppp9">#REF!</definedName>
    <definedName name="pppll1014" localSheetId="1">#REF!</definedName>
    <definedName name="pppll1014" localSheetId="2">#REF!</definedName>
    <definedName name="pppll1014">#REF!</definedName>
    <definedName name="pppllllkkk666555">#REF!</definedName>
    <definedName name="pppolol8979">#REF!</definedName>
    <definedName name="pppooolll62145" localSheetId="1">'[20]x5'!#REF!</definedName>
    <definedName name="pppooolll62145" localSheetId="2">'[20]x5'!#REF!</definedName>
    <definedName name="pppooolll62145">'[20]x5'!#REF!</definedName>
    <definedName name="pppp5475" localSheetId="1">#REF!</definedName>
    <definedName name="pppp5475" localSheetId="2">#REF!</definedName>
    <definedName name="pppp5475">#REF!</definedName>
    <definedName name="pppplllll222" localSheetId="1">#REF!</definedName>
    <definedName name="pppplllll222" localSheetId="2">#REF!</definedName>
    <definedName name="pppplllll222">#REF!</definedName>
    <definedName name="pppppooooo" localSheetId="1">#REF!</definedName>
    <definedName name="pppppooooo" localSheetId="2">#REF!</definedName>
    <definedName name="pppppooooo">#REF!</definedName>
    <definedName name="ppppttt41786">#REF!</definedName>
    <definedName name="ppprrr78978">#REF!</definedName>
    <definedName name="putrew85" localSheetId="1">#REF!</definedName>
    <definedName name="putrew85" localSheetId="2">#REF!</definedName>
    <definedName name="putrew85">#REF!</definedName>
    <definedName name="pxaq" localSheetId="1">#REF!</definedName>
    <definedName name="pxaq" localSheetId="2">#REF!</definedName>
    <definedName name="pxaq">#REF!</definedName>
    <definedName name="qqqaqaqaqa1478747" localSheetId="1">#REF!</definedName>
    <definedName name="qqqaqaqaqa1478747" localSheetId="2">#REF!</definedName>
    <definedName name="qqqaqaqaqa1478747">#REF!</definedName>
    <definedName name="qqqqq000111">#REF!</definedName>
    <definedName name="qrttrujkl984" localSheetId="1">'[27]x'!#REF!</definedName>
    <definedName name="qrttrujkl984" localSheetId="2">'[27]x'!#REF!</definedName>
    <definedName name="qrttrujkl984">'[27]x'!#REF!</definedName>
    <definedName name="qwsdrty6587" localSheetId="1">'[29]x'!#REF!</definedName>
    <definedName name="qwsdrty6587" localSheetId="2">'[29]x'!#REF!</definedName>
    <definedName name="qwsdrty6587">'[29]x'!#REF!</definedName>
    <definedName name="rat">#REF!</definedName>
    <definedName name="rcx">#REF!</definedName>
    <definedName name="rer">#REF!</definedName>
    <definedName name="rex">#REF!</definedName>
    <definedName name="rfgtyhjkm321456" localSheetId="1">#REF!</definedName>
    <definedName name="rfgtyhjkm321456" localSheetId="2">#REF!</definedName>
    <definedName name="rfgtyhjkm321456">#REF!</definedName>
    <definedName name="rmexuT">#REF!</definedName>
    <definedName name="ror">#REF!</definedName>
    <definedName name="rot">#REF!</definedName>
    <definedName name="rqwtryj65">#REF!</definedName>
    <definedName name="rrf5rf585fr85fr85frffrff" localSheetId="1">'[46]x1'!#REF!</definedName>
    <definedName name="rrf5rf585fr85fr85frffrff" localSheetId="2">'[46]x1'!#REF!</definedName>
    <definedName name="rrf5rf585fr85fr85frffrff">'[46]x1'!#REF!</definedName>
    <definedName name="rrfrgty47879" localSheetId="1">#REF!</definedName>
    <definedName name="rrfrgty47879" localSheetId="2">#REF!</definedName>
    <definedName name="rrfrgty47879">#REF!</definedName>
    <definedName name="rrrr8r8r44ft4f4tf44r4r" localSheetId="1">'[46]x1'!#REF!</definedName>
    <definedName name="rrrr8r8r44ft4f4tf44r4r" localSheetId="2">'[46]x1'!#REF!</definedName>
    <definedName name="rrrr8r8r44ft4f4tf44r4r">'[46]x1'!#REF!</definedName>
    <definedName name="rrrrrrr8rrr8r5r85r8r5r58">'[46]x1'!$F$19</definedName>
    <definedName name="rrv">#REF!</definedName>
    <definedName name="rsa">#REF!</definedName>
    <definedName name="rsv">#REF!</definedName>
    <definedName name="rte">#REF!</definedName>
    <definedName name="rto">#REF!</definedName>
    <definedName name="rva">#REF!</definedName>
    <definedName name="rwqa10" localSheetId="1">#REF!</definedName>
    <definedName name="rwqa10" localSheetId="2">#REF!</definedName>
    <definedName name="rwqa10">#REF!</definedName>
    <definedName name="rwqrfgg940" localSheetId="1">'[29]x'!#REF!</definedName>
    <definedName name="rwqrfgg940" localSheetId="2">'[29]x'!#REF!</definedName>
    <definedName name="rwqrfgg940">'[29]x'!#REF!</definedName>
    <definedName name="rxu">#REF!</definedName>
    <definedName name="sderfg1478" localSheetId="1">#REF!</definedName>
    <definedName name="sderfg1478" localSheetId="2">#REF!</definedName>
    <definedName name="sderfg1478">#REF!</definedName>
    <definedName name="sdxza">#REF!</definedName>
    <definedName name="sssddfgv47852" localSheetId="1">#REF!</definedName>
    <definedName name="sssddfgv47852" localSheetId="2">#REF!</definedName>
    <definedName name="sssddfgv47852">#REF!</definedName>
    <definedName name="sssss2222">#REF!</definedName>
    <definedName name="svidi">#REF!</definedName>
    <definedName name="sxefi" localSheetId="1">#REF!</definedName>
    <definedName name="sxefi" localSheetId="2">#REF!</definedName>
    <definedName name="sxefi">#REF!</definedName>
    <definedName name="t4t5">#REF!</definedName>
    <definedName name="tea">#REF!</definedName>
    <definedName name="tertmeti">#REF!</definedName>
    <definedName name="tgfhjk65214" localSheetId="1">#REF!</definedName>
    <definedName name="tgfhjk65214" localSheetId="2">#REF!</definedName>
    <definedName name="tgfhjk65214">#REF!</definedName>
    <definedName name="tghjklop1457">#REF!</definedName>
    <definedName name="tghyugf4789" localSheetId="1">'[24]x2'!#REF!</definedName>
    <definedName name="tghyugf4789" localSheetId="2">'[24]x2'!#REF!</definedName>
    <definedName name="tghyugf4789">'[24]x2'!#REF!</definedName>
    <definedName name="tgtghgffd101012145" localSheetId="1">'[41]x1'!#REF!</definedName>
    <definedName name="tgtghgffd101012145" localSheetId="2">'[41]x1'!#REF!</definedName>
    <definedName name="tgtghgffd101012145">'[41]x1'!#REF!</definedName>
    <definedName name="tgtghhgyt478965" localSheetId="1">'[48]x1'!#REF!</definedName>
    <definedName name="tgtghhgyt478965" localSheetId="2">'[48]x1'!#REF!</definedName>
    <definedName name="tgtghhgyt478965">'[48]x1'!#REF!</definedName>
    <definedName name="tgtgt">#REF!</definedName>
    <definedName name="tik65">#REF!</definedName>
    <definedName name="tormeti">#REF!</definedName>
    <definedName name="tre589">#REF!</definedName>
    <definedName name="trew41478" localSheetId="1">#REF!</definedName>
    <definedName name="trew41478" localSheetId="2">#REF!</definedName>
    <definedName name="trew41478">#REF!</definedName>
    <definedName name="trew7895" localSheetId="1">#REF!</definedName>
    <definedName name="trew7895" localSheetId="2">#REF!</definedName>
    <definedName name="trew7895">#REF!</definedName>
    <definedName name="trfgdwq65478">#REF!</definedName>
    <definedName name="tri">#REF!</definedName>
    <definedName name="tttt1t1t1t4t1t41">#REF!</definedName>
    <definedName name="ttttt4444455" localSheetId="1">'[35]x1'!#REF!</definedName>
    <definedName name="ttttt4444455" localSheetId="2">'[35]x1'!#REF!</definedName>
    <definedName name="ttttt4444455">'[35]x1'!#REF!</definedName>
    <definedName name="ttttttt55555" localSheetId="1">'[41]x1'!#REF!</definedName>
    <definedName name="ttttttt55555" localSheetId="2">'[41]x1'!#REF!</definedName>
    <definedName name="ttttttt55555">'[41]x1'!#REF!</definedName>
    <definedName name="ttttttt66t6t6t6t" localSheetId="1">#REF!</definedName>
    <definedName name="ttttttt66t6t6t6t" localSheetId="2">#REF!</definedName>
    <definedName name="ttttttt66t6t6t6t">#REF!</definedName>
    <definedName name="ttty">#REF!</definedName>
    <definedName name="ty859" localSheetId="0">#REF!</definedName>
    <definedName name="ty859" localSheetId="1">#REF!</definedName>
    <definedName name="ty859" localSheetId="2">#REF!</definedName>
    <definedName name="ty859">#REF!</definedName>
    <definedName name="tytu" localSheetId="0">#REF!</definedName>
    <definedName name="tytu" localSheetId="1">'[4]x2,3'!#REF!</definedName>
    <definedName name="tytu" localSheetId="2">'[4]x2,3'!#REF!</definedName>
    <definedName name="tytu">'[4]x2,3'!#REF!</definedName>
    <definedName name="tyuio65478" localSheetId="1">'[20]x5'!#REF!</definedName>
    <definedName name="tyuio65478" localSheetId="2">'[20]x5'!#REF!</definedName>
    <definedName name="tyuio65478">'[20]x5'!#REF!</definedName>
    <definedName name="ubez" localSheetId="0">#REF!</definedName>
    <definedName name="ubez" localSheetId="1">#REF!</definedName>
    <definedName name="ubez" localSheetId="2">#REF!</definedName>
    <definedName name="ubez">#REF!</definedName>
    <definedName name="ugtfd4787" localSheetId="1">#REF!</definedName>
    <definedName name="ugtfd4787" localSheetId="2">#REF!</definedName>
    <definedName name="ugtfd4787">#REF!</definedName>
    <definedName name="uhjgf6548" localSheetId="1">#REF!</definedName>
    <definedName name="uhjgf6548" localSheetId="2">#REF!</definedName>
    <definedName name="uhjgf6548">#REF!</definedName>
    <definedName name="uhjkjil2487">#REF!</definedName>
    <definedName name="uhn369">#REF!</definedName>
    <definedName name="uhuhgtyjk4785214">#REF!</definedName>
    <definedName name="uhuhio14578" localSheetId="1">#REF!</definedName>
    <definedName name="uhuhio14578" localSheetId="2">#REF!</definedName>
    <definedName name="uhuhio14578">#REF!</definedName>
    <definedName name="uhygtf8741" localSheetId="1">#REF!</definedName>
    <definedName name="uhygtf8741" localSheetId="2">#REF!</definedName>
    <definedName name="uhygtf8741">#REF!</definedName>
    <definedName name="uhygtflkiju4787">#REF!</definedName>
    <definedName name="uihjkiolk65478">#REF!</definedName>
    <definedName name="uijkil">#REF!</definedName>
    <definedName name="uijkl254">#REF!</definedName>
    <definedName name="uijkolp47896" localSheetId="1">#REF!</definedName>
    <definedName name="uijkolp47896" localSheetId="2">#REF!</definedName>
    <definedName name="uijkolp47896">#REF!</definedName>
    <definedName name="uikjlo6587" localSheetId="1">#REF!</definedName>
    <definedName name="uikjlo6587" localSheetId="2">#REF!</definedName>
    <definedName name="uikjlo6587">#REF!</definedName>
    <definedName name="uiko748">#REF!</definedName>
    <definedName name="uio2" localSheetId="0">#REF!</definedName>
    <definedName name="uio2" localSheetId="1">'[4]x2,3'!#REF!</definedName>
    <definedName name="uio2" localSheetId="2">'[4]x2,3'!#REF!</definedName>
    <definedName name="uio2">'[4]x2,3'!#REF!</definedName>
    <definedName name="uiok">#REF!</definedName>
    <definedName name="uiokl235" localSheetId="1">'[20]x5'!#REF!</definedName>
    <definedName name="uiokl235" localSheetId="2">'[20]x5'!#REF!</definedName>
    <definedName name="uiokl235">'[20]x5'!#REF!</definedName>
    <definedName name="uiolp51478">#REF!</definedName>
    <definedName name="uiop564" localSheetId="1">'[12]x1'!#REF!</definedName>
    <definedName name="uiop564" localSheetId="2">'[12]x1'!#REF!</definedName>
    <definedName name="uiop564">'[12]x1'!#REF!</definedName>
    <definedName name="uioplo25478" localSheetId="1">#REF!</definedName>
    <definedName name="uioplo25478" localSheetId="2">#REF!</definedName>
    <definedName name="uioplo25478">#REF!</definedName>
    <definedName name="uioplo54876">#REF!</definedName>
    <definedName name="uiyv" localSheetId="0">#REF!</definedName>
    <definedName name="uiyv">#REF!</definedName>
    <definedName name="ujhgyflkj54874">#REF!</definedName>
    <definedName name="ujhy6214">#REF!</definedName>
    <definedName name="ujhygfploki879457">#REF!</definedName>
    <definedName name="ujkiol101478">#REF!</definedName>
    <definedName name="ujkiolp21457" localSheetId="1">#REF!</definedName>
    <definedName name="ujkiolp21457" localSheetId="2">#REF!</definedName>
    <definedName name="ujkiolp21457">#REF!</definedName>
    <definedName name="ujkiolp45789" localSheetId="1">'[32]x1'!#REF!</definedName>
    <definedName name="ujkiolp45789" localSheetId="2">'[32]x1'!#REF!</definedName>
    <definedName name="ujkiolp45789">'[32]x1'!#REF!</definedName>
    <definedName name="ujkiolp4789653" localSheetId="1">#REF!</definedName>
    <definedName name="ujkiolp4789653" localSheetId="2">#REF!</definedName>
    <definedName name="ujkiolp4789653">#REF!</definedName>
    <definedName name="ujkiolpbg47879">#REF!</definedName>
    <definedName name="ujkolp54786">'[20]x2'!$F$71</definedName>
    <definedName name="ujuhytgthjk47856521" localSheetId="1">'[47]x2,'!#REF!</definedName>
    <definedName name="ujuhytgthjk47856521" localSheetId="2">'[47]x2,'!#REF!</definedName>
    <definedName name="ujuhytgthjk47856521">'[47]x2,'!#REF!</definedName>
    <definedName name="ujuikio1074" localSheetId="1">'[37]x2,'!#REF!</definedName>
    <definedName name="ujuikio1074" localSheetId="2">'[37]x2,'!#REF!</definedName>
    <definedName name="ujuikio1074">'[37]x2,'!#REF!</definedName>
    <definedName name="ujujiuij87879656" localSheetId="1">'[32]x1'!#REF!</definedName>
    <definedName name="ujujiuij87879656" localSheetId="2">'[32]x1'!#REF!</definedName>
    <definedName name="ujujiuij87879656">'[32]x1'!#REF!</definedName>
    <definedName name="ujujkilk141414">'[20]x2'!$F$87</definedName>
    <definedName name="ujuju012" localSheetId="1">#REF!</definedName>
    <definedName name="ujuju012" localSheetId="2">#REF!</definedName>
    <definedName name="ujuju012">#REF!</definedName>
    <definedName name="ujuk1102" localSheetId="1">#REF!</definedName>
    <definedName name="ujuk1102" localSheetId="2">#REF!</definedName>
    <definedName name="ujuk1102">#REF!</definedName>
    <definedName name="ujuk14" localSheetId="1">'[38]x1'!#REF!</definedName>
    <definedName name="ujuk14" localSheetId="2">'[38]x1'!#REF!</definedName>
    <definedName name="ujuk14">'[38]x1'!#REF!</definedName>
    <definedName name="ujukiolpl547896">#REF!</definedName>
    <definedName name="ukjlo25" localSheetId="1">#REF!</definedName>
    <definedName name="ukjlo25" localSheetId="2">#REF!</definedName>
    <definedName name="ukjlo25">#REF!</definedName>
    <definedName name="ukolpki14578" localSheetId="1">'[41]x1'!#REF!</definedName>
    <definedName name="ukolpki14578" localSheetId="2">'[41]x1'!#REF!</definedName>
    <definedName name="ukolpki14578">'[41]x1'!#REF!</definedName>
    <definedName name="uqapo896" localSheetId="1">#REF!</definedName>
    <definedName name="uqapo896" localSheetId="2">#REF!</definedName>
    <definedName name="uqapo896">#REF!</definedName>
    <definedName name="uuiklopk2014578" localSheetId="1">'[47]x1'!#REF!</definedName>
    <definedName name="uuiklopk2014578" localSheetId="2">'[47]x1'!#REF!</definedName>
    <definedName name="uuiklopk2014578">'[47]x1'!#REF!</definedName>
    <definedName name="uuji231jkl" localSheetId="1">#REF!</definedName>
    <definedName name="uuji231jkl" localSheetId="2">#REF!</definedName>
    <definedName name="uuji231jkl">#REF!</definedName>
    <definedName name="uuu111478" localSheetId="1">'[41]x1'!#REF!</definedName>
    <definedName name="uuu111478" localSheetId="2">'[41]x1'!#REF!</definedName>
    <definedName name="uuu111478">'[41]x1'!#REF!</definedName>
    <definedName name="uuuu4" localSheetId="0">#REF!</definedName>
    <definedName name="uuuu4">#REF!</definedName>
    <definedName name="uyhi4548" localSheetId="1">'[23]x1'!#REF!</definedName>
    <definedName name="uyhi4548" localSheetId="2">'[23]x1'!#REF!</definedName>
    <definedName name="uyhi4548">'[23]x1'!#REF!</definedName>
    <definedName name="uyikj265" localSheetId="1">#REF!</definedName>
    <definedName name="uyikj265" localSheetId="2">#REF!</definedName>
    <definedName name="uyikj265">#REF!</definedName>
    <definedName name="uyiolp5487" localSheetId="1">#REF!</definedName>
    <definedName name="uyiolp5487" localSheetId="2">#REF!</definedName>
    <definedName name="uyiolp5487">#REF!</definedName>
    <definedName name="uyiytre478965" localSheetId="1">'[46]x3'!#REF!</definedName>
    <definedName name="uyiytre478965" localSheetId="2">'[46]x3'!#REF!</definedName>
    <definedName name="uyiytre478965">'[46]x3'!#REF!</definedName>
    <definedName name="uyjhkol5487">#REF!</definedName>
    <definedName name="uyjkiol3654" localSheetId="1">'[27]x'!#REF!</definedName>
    <definedName name="uyjkiol3654" localSheetId="2">'[27]x'!#REF!</definedName>
    <definedName name="uyjkiol3654">'[27]x'!#REF!</definedName>
    <definedName name="uyjuiko65478" localSheetId="1">#REF!</definedName>
    <definedName name="uyjuiko65478" localSheetId="2">#REF!</definedName>
    <definedName name="uyjuiko65478">#REF!</definedName>
    <definedName name="uyt">#REF!</definedName>
    <definedName name="uyt5454" localSheetId="1">#REF!</definedName>
    <definedName name="uyt5454" localSheetId="2">#REF!</definedName>
    <definedName name="uyt5454">#REF!</definedName>
    <definedName name="uytew54787">#REF!</definedName>
    <definedName name="uytn">#REF!</definedName>
    <definedName name="uytr6547" localSheetId="1">#REF!</definedName>
    <definedName name="uytr6547" localSheetId="2">#REF!</definedName>
    <definedName name="uytr6547">#REF!</definedName>
    <definedName name="uytr74789" localSheetId="1">#REF!</definedName>
    <definedName name="uytr74789" localSheetId="2">#REF!</definedName>
    <definedName name="uytr74789">#REF!</definedName>
    <definedName name="uytyhjk56">#REF!</definedName>
    <definedName name="uyutyre4787">#REF!</definedName>
    <definedName name="uyuy321" localSheetId="0">#REF!</definedName>
    <definedName name="uyuy321">#REF!</definedName>
    <definedName name="v" localSheetId="1">#REF!</definedName>
    <definedName name="v" localSheetId="2">#REF!</definedName>
    <definedName name="v">#REF!</definedName>
    <definedName name="vbcx">#REF!</definedName>
    <definedName name="vbnm12">#REF!</definedName>
    <definedName name="vvvvbbbnmmm1012">#REF!</definedName>
    <definedName name="vvvvv11100" localSheetId="1">'[41]x1'!#REF!</definedName>
    <definedName name="vvvvv11100" localSheetId="2">'[41]x1'!#REF!</definedName>
    <definedName name="vvvvv11100">'[41]x1'!#REF!</definedName>
    <definedName name="wqr75">#REF!</definedName>
    <definedName name="wsder11111000001" localSheetId="1">#REF!</definedName>
    <definedName name="wsder11111000001" localSheetId="2">#REF!</definedName>
    <definedName name="wsder11111000001">#REF!</definedName>
    <definedName name="wsder4145" localSheetId="1">#REF!</definedName>
    <definedName name="wsder4145" localSheetId="2">#REF!</definedName>
    <definedName name="wsder4145">#REF!</definedName>
    <definedName name="wsdertf201456">#REF!</definedName>
    <definedName name="wwwwlll1079">'[20]x2'!$F$11</definedName>
    <definedName name="xdrt">#REF!</definedName>
    <definedName name="xuti">#REF!</definedName>
    <definedName name="xxcv" localSheetId="1">'[2]niveloba'!#REF!</definedName>
    <definedName name="xxcv" localSheetId="2">'[2]niveloba'!#REF!</definedName>
    <definedName name="xxcv">'[2]niveloba'!#REF!</definedName>
    <definedName name="yghtjkl65478">#REF!</definedName>
    <definedName name="ygvcx201" localSheetId="1">'[42]x3'!#REF!</definedName>
    <definedName name="ygvcx201" localSheetId="2">'[42]x3'!#REF!</definedName>
    <definedName name="ygvcx201">'[42]x3'!#REF!</definedName>
    <definedName name="yh6yjuil1245" localSheetId="1">#REF!</definedName>
    <definedName name="yh6yjuil1245" localSheetId="2">#REF!</definedName>
    <definedName name="yh6yjuil1245">#REF!</definedName>
    <definedName name="yhgytuiklop54786" localSheetId="1">'[32]x1'!#REF!</definedName>
    <definedName name="yhgytuiklop54786" localSheetId="2">'[32]x1'!#REF!</definedName>
    <definedName name="yhgytuiklop54786">'[32]x1'!#REF!</definedName>
    <definedName name="yhjkl6254" localSheetId="1">#REF!</definedName>
    <definedName name="yhjkl6254" localSheetId="2">#REF!</definedName>
    <definedName name="yhjkl6254">#REF!</definedName>
    <definedName name="yhjklb14789" localSheetId="1">'[41]x1'!#REF!</definedName>
    <definedName name="yhjklb14789" localSheetId="2">'[41]x1'!#REF!</definedName>
    <definedName name="yhjklb14789">'[41]x1'!#REF!</definedName>
    <definedName name="yhjuki012456">#REF!</definedName>
    <definedName name="yhyjku54789jk" localSheetId="1">'[20]x5'!#REF!</definedName>
    <definedName name="yhyjku54789jk" localSheetId="2">'[20]x5'!#REF!</definedName>
    <definedName name="yhyjku54789jk">'[20]x5'!#REF!</definedName>
    <definedName name="ytrer7">#REF!</definedName>
    <definedName name="ytrewhjkl214">#REF!</definedName>
    <definedName name="ytrfgh87456" localSheetId="1">#REF!</definedName>
    <definedName name="ytrfgh87456" localSheetId="2">#REF!</definedName>
    <definedName name="ytrfgh87456">#REF!</definedName>
    <definedName name="ytrrjh56">#REF!</definedName>
    <definedName name="ytruiopp32014" localSheetId="1">#REF!</definedName>
    <definedName name="ytruiopp32014" localSheetId="2">#REF!</definedName>
    <definedName name="ytruiopp32014">#REF!</definedName>
    <definedName name="ytui458" localSheetId="0">'[9]x#2'!#REF!</definedName>
    <definedName name="ytui458" localSheetId="1">'[6]x1 (5)'!#REF!</definedName>
    <definedName name="ytui458" localSheetId="2">'[6]x1 (5)'!#REF!</definedName>
    <definedName name="ytui458">'[6]x1 (5)'!#REF!</definedName>
    <definedName name="ytuijkl47896" localSheetId="1">#REF!</definedName>
    <definedName name="ytuijkl47896" localSheetId="2">#REF!</definedName>
    <definedName name="ytuijkl47896">#REF!</definedName>
    <definedName name="yu621" localSheetId="0">#REF!</definedName>
    <definedName name="yu621" localSheetId="1">'[4]x2,3'!#REF!</definedName>
    <definedName name="yu621" localSheetId="2">'[4]x2,3'!#REF!</definedName>
    <definedName name="yu621">'[4]x2,3'!#REF!</definedName>
    <definedName name="yui56" localSheetId="0">#REF!</definedName>
    <definedName name="yui56">#REF!</definedName>
    <definedName name="yuijkol65487" localSheetId="1">'[48]x1'!#REF!</definedName>
    <definedName name="yuijkol65487" localSheetId="2">'[48]x1'!#REF!</definedName>
    <definedName name="yuijkol65487">'[48]x1'!#REF!</definedName>
    <definedName name="yuiko4178">#REF!</definedName>
    <definedName name="yuioiuytr64548">#REF!</definedName>
    <definedName name="yuiop65487" localSheetId="1">'[20]x5'!#REF!</definedName>
    <definedName name="yuiop65487" localSheetId="2">'[20]x5'!#REF!</definedName>
    <definedName name="yuiop65487">'[20]x5'!#REF!</definedName>
    <definedName name="yuiopl4568" localSheetId="1">#REF!</definedName>
    <definedName name="yuiopl4568" localSheetId="2">#REF!</definedName>
    <definedName name="yuiopl4568">#REF!</definedName>
    <definedName name="yujk1465">#REF!</definedName>
    <definedName name="yukoil21045">#REF!</definedName>
    <definedName name="yyyhhgy01245">#REF!</definedName>
    <definedName name="yyyy333">#REF!</definedName>
    <definedName name="yyyyyy110">#REF!</definedName>
    <definedName name="zzzz444" localSheetId="0">#REF!</definedName>
    <definedName name="zzzz444">#REF!</definedName>
    <definedName name="zzzzzxxxx0022" localSheetId="1">#REF!</definedName>
    <definedName name="zzzzzxxxx0022" localSheetId="2">#REF!</definedName>
    <definedName name="zzzzzxxxx0022">#REF!</definedName>
    <definedName name="лллл" localSheetId="0">#REF!</definedName>
    <definedName name="лллл" localSheetId="1">'[4]x2,3'!#REF!</definedName>
    <definedName name="лллл" localSheetId="2">'[4]x2,3'!#REF!</definedName>
    <definedName name="лллл">'[4]x2,3'!#REF!</definedName>
    <definedName name="_xlnm.Print_Area" localSheetId="0">'K'!$A$1:$H$28</definedName>
    <definedName name="_xlnm.Print_Area" localSheetId="1">'x1 (2)'!$A$1:$H$289</definedName>
    <definedName name="_xlnm.Print_Area" localSheetId="2">'x1 (3)'!$A$1:$H$305</definedName>
    <definedName name="ыыыы" localSheetId="0">#REF!</definedName>
    <definedName name="ыыыы">#REF!</definedName>
  </definedNames>
  <calcPr fullCalcOnLoad="1" fullPrecision="0"/>
</workbook>
</file>

<file path=xl/sharedStrings.xml><?xml version="1.0" encoding="utf-8"?>
<sst xmlns="http://schemas.openxmlformats.org/spreadsheetml/2006/main" count="1329" uniqueCount="252">
  <si>
    <r>
      <t>100 m</t>
    </r>
    <r>
      <rPr>
        <b/>
        <sz val="10"/>
        <rFont val="Arial"/>
        <family val="2"/>
      </rPr>
      <t>³</t>
    </r>
  </si>
  <si>
    <t xml:space="preserve">saxarjTaRricxvo xelfasi </t>
  </si>
  <si>
    <t xml:space="preserve">normatiuli Sromatevadoba </t>
  </si>
  <si>
    <t>kapitaluri remontis teritoriis momzadeba</t>
  </si>
  <si>
    <t>samuSaoebi da xarjebi ar aris</t>
  </si>
  <si>
    <r>
      <t>armatura</t>
    </r>
    <r>
      <rPr>
        <sz val="10"/>
        <rFont val="Arial"/>
        <family val="2"/>
      </rPr>
      <t xml:space="preserve"> A</t>
    </r>
    <r>
      <rPr>
        <sz val="10"/>
        <rFont val="AcadNusx"/>
        <family val="0"/>
      </rPr>
      <t>-III</t>
    </r>
  </si>
  <si>
    <t>dRg 18%</t>
  </si>
  <si>
    <t xml:space="preserve">ukan dasabrunebeli Tanxa </t>
  </si>
  <si>
    <t xml:space="preserve"> ZiriTadi obieqtebi</t>
  </si>
  <si>
    <t>SromiTi danaxarjebi</t>
  </si>
  <si>
    <t>kac/sT</t>
  </si>
  <si>
    <t>manqanebi</t>
  </si>
  <si>
    <t>sxva masalebi</t>
  </si>
  <si>
    <t>kg</t>
  </si>
  <si>
    <t>c</t>
  </si>
  <si>
    <t>lari</t>
  </si>
  <si>
    <t>jami</t>
  </si>
  <si>
    <t>l</t>
  </si>
  <si>
    <t>kbm</t>
  </si>
  <si>
    <t>100 kub.m.</t>
  </si>
  <si>
    <t xml:space="preserve">ficari Camoganuli III x 25-32mm </t>
  </si>
  <si>
    <t>igive III x 40-mm da zeviT</t>
  </si>
  <si>
    <t>kvm</t>
  </si>
  <si>
    <t>sxvadasxva masalebi</t>
  </si>
  <si>
    <t>2. samSeneblo manqanebi</t>
  </si>
  <si>
    <t>xarjTaRricxvis nomeri</t>
  </si>
  <si>
    <t>samuSaos da xarjebis dasaxeleba</t>
  </si>
  <si>
    <t>samSeneblo samuSaoebi</t>
  </si>
  <si>
    <t>samontaJo samuSaoebi</t>
  </si>
  <si>
    <t>sxvadasxva xarjebi</t>
  </si>
  <si>
    <t xml:space="preserve">nakrebi saxarjTaRricxvo gaangariSeba (jami)  </t>
  </si>
  <si>
    <t>danadgarebi, aveji,  inventari</t>
  </si>
  <si>
    <t>saerTo saxarjTaRricxvo Rirebuleba</t>
  </si>
  <si>
    <t xml:space="preserve">Tavi I </t>
  </si>
  <si>
    <t xml:space="preserve">Tavi II </t>
  </si>
  <si>
    <t>-</t>
  </si>
  <si>
    <t>Tavi II jami</t>
  </si>
  <si>
    <t>aT.</t>
  </si>
  <si>
    <t>m/S dasabrunebeli</t>
  </si>
  <si>
    <t>aT. Llari</t>
  </si>
  <si>
    <t xml:space="preserve"> saxarjTaRricxvo Rirebuleba</t>
  </si>
  <si>
    <t>#</t>
  </si>
  <si>
    <t>safuZveli</t>
  </si>
  <si>
    <t>raodenoba</t>
  </si>
  <si>
    <t>ganzomilebis erTeulze</t>
  </si>
  <si>
    <t>saproeqto monacemebze</t>
  </si>
  <si>
    <t>sul</t>
  </si>
  <si>
    <t>kub.m.</t>
  </si>
  <si>
    <t>devi</t>
  </si>
  <si>
    <t>devaZe</t>
  </si>
  <si>
    <t>sxvadasxva manqanebi</t>
  </si>
  <si>
    <t>k/sT</t>
  </si>
  <si>
    <t>m/sT</t>
  </si>
  <si>
    <t>m</t>
  </si>
  <si>
    <t>3. materialuri resursebi</t>
  </si>
  <si>
    <t>komp</t>
  </si>
  <si>
    <t>sn da w                                                                                                                                                                                                                                                                      6-26-8</t>
  </si>
  <si>
    <t>1000kbm</t>
  </si>
  <si>
    <t>tn</t>
  </si>
  <si>
    <t>lrx #2</t>
  </si>
  <si>
    <t>lrx #3</t>
  </si>
  <si>
    <t xml:space="preserve">saxarjTaRricxvo Rirebuleba </t>
  </si>
  <si>
    <t xml:space="preserve">aT. </t>
  </si>
  <si>
    <t>samuSaoebisa da danaxarjebis dasaxeleba</t>
  </si>
  <si>
    <t>ganzomilebis       erTeuli</t>
  </si>
  <si>
    <t>saxarjRaRricxvo Rirebuleba</t>
  </si>
  <si>
    <t>s.n. da w.  1-80-3</t>
  </si>
  <si>
    <t>k=1,2</t>
  </si>
  <si>
    <t>1000 m</t>
  </si>
  <si>
    <t>grZ. m.</t>
  </si>
  <si>
    <t>cali</t>
  </si>
  <si>
    <t>10 cali</t>
  </si>
  <si>
    <t>wyali</t>
  </si>
  <si>
    <t>lokalur-resursuli uwyisis jami:</t>
  </si>
  <si>
    <t xml:space="preserve">1. SromiTi resursebi </t>
  </si>
  <si>
    <t>jami:</t>
  </si>
  <si>
    <t xml:space="preserve">s.w.d.n                                                                                                                                                                                                         1-22-18                                                                                                                                                                                                           </t>
  </si>
  <si>
    <t>1000                   kbm</t>
  </si>
  <si>
    <t xml:space="preserve">eqskavatori </t>
  </si>
  <si>
    <t>satransporto xarji  masalaze</t>
  </si>
  <si>
    <t>saizolacio danamati</t>
  </si>
  <si>
    <t>betoni В30</t>
  </si>
  <si>
    <t>sn da 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22-9-9</t>
  </si>
  <si>
    <t>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km</t>
  </si>
  <si>
    <t>Sromis danaxarji</t>
  </si>
  <si>
    <t>folgirebuli minabamba</t>
  </si>
  <si>
    <t>liTonis lenti 07*20mm</t>
  </si>
  <si>
    <t>liTonis mavTuli gamomwvari</t>
  </si>
  <si>
    <t>kg.</t>
  </si>
  <si>
    <t>minalaqqsovili</t>
  </si>
  <si>
    <t>m2</t>
  </si>
  <si>
    <t>sxva masala</t>
  </si>
  <si>
    <t xml:space="preserve"> IV kategoriis gruntis gaTxra eqskavatoriT gverdze gadayriT</t>
  </si>
  <si>
    <t xml:space="preserve"> V kategoriis gruntis gaTxra eqskavatoriT gverdze gadayriT</t>
  </si>
  <si>
    <t>meoTxe kategoriis gruntis damuSaveba xeliT</t>
  </si>
  <si>
    <t>mexuTe kategoriis gruntis damuSaveba xeliT</t>
  </si>
  <si>
    <t xml:space="preserve">TxrilSi milsadenebis Ziris moSandakeba fxvieri gruntiT </t>
  </si>
  <si>
    <t>s.ndaw                                                                                                                                                                                                                                                                                                                  16-19-1</t>
  </si>
  <si>
    <r>
      <t xml:space="preserve">s.n.da w.  22-26-3   </t>
    </r>
  </si>
  <si>
    <t>saxanZro hidrantis montaJi</t>
  </si>
  <si>
    <t>1 cali</t>
  </si>
  <si>
    <t>saxanZro hidrantis Wis Tavsafari</t>
  </si>
  <si>
    <t>saxanZro hidranti</t>
  </si>
  <si>
    <t>samkapi</t>
  </si>
  <si>
    <t>miltuCaAA80mm</t>
  </si>
  <si>
    <t>quroA80mm</t>
  </si>
  <si>
    <t>betoni</t>
  </si>
  <si>
    <r>
      <t xml:space="preserve">s.n.da w.                                                                                                                                                                                                                                                                                                                                                                                                                                                                                                                                                                                                                                                                     22-23-3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</si>
  <si>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quro</t>
  </si>
  <si>
    <t>sxvadasxva  diametrisa da wnevamedegobis diodiani samontaJo quros montaJi</t>
  </si>
  <si>
    <r>
      <t xml:space="preserve">s.n.da w.  22-23   </t>
    </r>
  </si>
  <si>
    <t>muxli</t>
  </si>
  <si>
    <r>
      <t xml:space="preserve">sxvadasxva  diametris 135gradusze </t>
    </r>
    <r>
      <rPr>
        <b/>
        <sz val="10"/>
        <rFont val="Arial"/>
        <family val="2"/>
      </rPr>
      <t>PN-</t>
    </r>
    <r>
      <rPr>
        <b/>
        <sz val="10"/>
        <rFont val="AcadNusx"/>
        <family val="0"/>
      </rPr>
      <t>10-35 muxlis   montaJi</t>
    </r>
  </si>
  <si>
    <r>
      <t xml:space="preserve">s.n.da w.  22-23-2   </t>
    </r>
  </si>
  <si>
    <t xml:space="preserve">sxvadasxva  diametrisa da wnevamedegobis   samkapis montaJi </t>
  </si>
  <si>
    <t xml:space="preserve">d=20mm-iani wnevis reguliatoris  montaJi </t>
  </si>
  <si>
    <t>s.ndaw                                                                                                                                                                                                                                                                                                                  23-1-1</t>
  </si>
  <si>
    <t>10kbm</t>
  </si>
  <si>
    <t>damontaJebuli milsadenis dafarva 20sm sisqis fxvieri gruntiT</t>
  </si>
  <si>
    <t xml:space="preserve">27--7-2 </t>
  </si>
  <si>
    <t>100                                                                                                                                                                                                                 kbm</t>
  </si>
  <si>
    <t>avtogreideri 108 cZ</t>
  </si>
  <si>
    <t>satkepni pnevmosvlaze 18 tn</t>
  </si>
  <si>
    <t>sarwyavi manqana 6000 l</t>
  </si>
  <si>
    <t xml:space="preserve">qviSa xreSovani narevi                                                                                                                                                                                          </t>
  </si>
  <si>
    <t>tranSeis Sevseba datkepniT   arsebuli gruntiT</t>
  </si>
  <si>
    <t xml:space="preserve">1--22-17 </t>
  </si>
  <si>
    <t>avtoTviTmcelebi</t>
  </si>
  <si>
    <t xml:space="preserve">zedmeti gruntis Segroveba eqskavatoriT  Semdgomi datvirTviT avtoTviTmclelebze da gatana 2.5km manZilze            </t>
  </si>
  <si>
    <t>s.ndaw                                                                                                                                                                                                                                                                                                                                                                        22-20-7</t>
  </si>
  <si>
    <t>milsadenebis garecxva  dezinfeqciiT</t>
  </si>
  <si>
    <t>1000m</t>
  </si>
  <si>
    <r>
      <t xml:space="preserve">s.n. da w.  22-8-7 </t>
    </r>
  </si>
  <si>
    <r>
      <t xml:space="preserve">s.n. da w.  22-8-3 </t>
    </r>
  </si>
  <si>
    <r>
      <t xml:space="preserve">s.n. da w.  22-8-2 </t>
    </r>
  </si>
  <si>
    <r>
      <t xml:space="preserve">s.n. da w.  22-8-1 </t>
    </r>
  </si>
  <si>
    <t xml:space="preserve">s.n. da w.  22-8-2 </t>
  </si>
  <si>
    <t>s.n. da w.  22-8-6</t>
  </si>
  <si>
    <t xml:space="preserve">s.n. da w.  22-8-1 </t>
  </si>
  <si>
    <t>s.n. da w.  22-8-4</t>
  </si>
  <si>
    <t xml:space="preserve">s.n. da w.  22-8-3 </t>
  </si>
  <si>
    <t xml:space="preserve"> polieTilenis  mili </t>
  </si>
  <si>
    <t>wyalmzomi</t>
  </si>
  <si>
    <t xml:space="preserve"> ventili </t>
  </si>
  <si>
    <t xml:space="preserve">d=15mm, wyalmzomis montaJi </t>
  </si>
  <si>
    <t>s.ndaw                                                                                                                                                                                                                                                                                                                  16-19-3</t>
  </si>
  <si>
    <t xml:space="preserve">d=63mm, wyalmzomis montaJi </t>
  </si>
  <si>
    <t xml:space="preserve">d1500mm-iani rk/b Wa anakrebi rgolebis mowyoba </t>
  </si>
  <si>
    <t xml:space="preserve">s.n. da w.  22-12-1 </t>
  </si>
  <si>
    <t>anakrebi r/b rgolebi d=1000mm    simaRle 1,0</t>
  </si>
  <si>
    <t>anakrebi r/b rgolebi d=1500mm    simaRle 1,0</t>
  </si>
  <si>
    <t>betoni В15</t>
  </si>
  <si>
    <t xml:space="preserve"> r/b gadaxurvis fila plastmasis d600mm xufiT</t>
  </si>
  <si>
    <t xml:space="preserve">  r/b gadaxurvis fila plastmasis d600mm xufiT </t>
  </si>
  <si>
    <t>s.n. da w.  23-23</t>
  </si>
  <si>
    <r>
      <t xml:space="preserve">d=75 mm-iani polieTilenis wyalsadenis milebis montaJi tranSeiSi - </t>
    </r>
    <r>
      <rPr>
        <b/>
        <sz val="10"/>
        <rFont val="Arial"/>
        <family val="2"/>
      </rPr>
      <t>PN</t>
    </r>
    <r>
      <rPr>
        <b/>
        <sz val="10"/>
        <rFont val="AcadNusx"/>
        <family val="0"/>
      </rPr>
      <t xml:space="preserve">-10 wnevamedegobis hidravlikuri  gamocdiT </t>
    </r>
  </si>
  <si>
    <r>
      <t xml:space="preserve">d=63 mm-iani polieTilenis wyalsadenis milebis montaJi tranSeiSi - </t>
    </r>
    <r>
      <rPr>
        <b/>
        <sz val="10"/>
        <rFont val="Arial"/>
        <family val="2"/>
      </rPr>
      <t>PN</t>
    </r>
    <r>
      <rPr>
        <b/>
        <sz val="10"/>
        <rFont val="AcadNusx"/>
        <family val="0"/>
      </rPr>
      <t xml:space="preserve">-10 wnevamedegobis hidravlikuri  gamocdiT </t>
    </r>
  </si>
  <si>
    <r>
      <t xml:space="preserve">d=50 mm-iani polieTilenis wyalsadenis milebis montaJi tranSeiSi - </t>
    </r>
    <r>
      <rPr>
        <b/>
        <sz val="10"/>
        <rFont val="Arial"/>
        <family val="2"/>
      </rPr>
      <t>PN</t>
    </r>
    <r>
      <rPr>
        <b/>
        <sz val="10"/>
        <rFont val="AcadNusx"/>
        <family val="0"/>
      </rPr>
      <t xml:space="preserve">-10 wnevamedegobis hidravlikuri  gamocdiT </t>
    </r>
  </si>
  <si>
    <r>
      <t xml:space="preserve">d=25 mm-iani polieTilenis wyalsadenis milebis montaJi tranSeiSi - </t>
    </r>
    <r>
      <rPr>
        <b/>
        <sz val="10"/>
        <rFont val="Arial"/>
        <family val="2"/>
      </rPr>
      <t>PN</t>
    </r>
    <r>
      <rPr>
        <b/>
        <sz val="10"/>
        <rFont val="AcadNusx"/>
        <family val="0"/>
      </rPr>
      <t xml:space="preserve">-10 wnevamedegobis hidravlikuri  gamocdiT </t>
    </r>
  </si>
  <si>
    <r>
      <t xml:space="preserve">d=160 mm-iani polieTilenis wyalsadenis milebis montaJi tranSeiSi - </t>
    </r>
    <r>
      <rPr>
        <b/>
        <sz val="10"/>
        <rFont val="Arial"/>
        <family val="2"/>
      </rPr>
      <t>PN</t>
    </r>
    <r>
      <rPr>
        <b/>
        <sz val="10"/>
        <rFont val="AcadNusx"/>
        <family val="0"/>
      </rPr>
      <t xml:space="preserve">-16 wnevamedegobis   hidravlikuri  gamocdiT </t>
    </r>
  </si>
  <si>
    <r>
      <t xml:space="preserve">d=32 mm-iani polieTilenis wyalsadenis milebis montaJi tranSeiSi - </t>
    </r>
    <r>
      <rPr>
        <b/>
        <sz val="10"/>
        <rFont val="Arial"/>
        <family val="2"/>
      </rPr>
      <t>PN</t>
    </r>
    <r>
      <rPr>
        <b/>
        <sz val="10"/>
        <rFont val="AcadNusx"/>
        <family val="0"/>
      </rPr>
      <t xml:space="preserve">-16 wnevamedegobis hidravlikuri  gamocdiT </t>
    </r>
  </si>
  <si>
    <r>
      <t xml:space="preserve">d=50 mm-iani polieTilenis wyalsadenis milebis montaJi tranSeiSi - </t>
    </r>
    <r>
      <rPr>
        <b/>
        <sz val="10"/>
        <rFont val="Arial"/>
        <family val="2"/>
      </rPr>
      <t>PN</t>
    </r>
    <r>
      <rPr>
        <b/>
        <sz val="10"/>
        <rFont val="AcadNusx"/>
        <family val="0"/>
      </rPr>
      <t xml:space="preserve">-20 wnevamedegobis hidravlikuri  gamocdiT </t>
    </r>
  </si>
  <si>
    <r>
      <t xml:space="preserve">d=25 mm-iani polieTilenis wyalsadenis milebis montaJi tranSeiSi - </t>
    </r>
    <r>
      <rPr>
        <b/>
        <sz val="10"/>
        <rFont val="Arial"/>
        <family val="2"/>
      </rPr>
      <t>PN</t>
    </r>
    <r>
      <rPr>
        <b/>
        <sz val="10"/>
        <rFont val="AcadNusx"/>
        <family val="0"/>
      </rPr>
      <t xml:space="preserve">-20 wnevamedegobis hidravlikuri  gamocdiT </t>
    </r>
  </si>
  <si>
    <r>
      <t xml:space="preserve">d=40 mm-iani polieTilenis wyalsadenis milebis montaJi tranSeiSi - </t>
    </r>
    <r>
      <rPr>
        <b/>
        <sz val="10"/>
        <rFont val="Arial"/>
        <family val="2"/>
      </rPr>
      <t>PN</t>
    </r>
    <r>
      <rPr>
        <b/>
        <sz val="10"/>
        <rFont val="AcadNusx"/>
        <family val="0"/>
      </rPr>
      <t xml:space="preserve">-16 wnevamedegobis hidravlikuri  gamocdiT </t>
    </r>
  </si>
  <si>
    <r>
      <t xml:space="preserve">d=25 mm-iani polieTilenis wyalsadenis milebis montaJi tranSeiSi - </t>
    </r>
    <r>
      <rPr>
        <b/>
        <sz val="10"/>
        <rFont val="Arial"/>
        <family val="2"/>
      </rPr>
      <t>PN</t>
    </r>
    <r>
      <rPr>
        <b/>
        <sz val="10"/>
        <rFont val="AcadNusx"/>
        <family val="0"/>
      </rPr>
      <t xml:space="preserve">-16 wnevamedegobis hidravlikuri  gamocdiT </t>
    </r>
  </si>
  <si>
    <t>muxli 90mm 90gradusze</t>
  </si>
  <si>
    <t xml:space="preserve">dioduri quro 90mm </t>
  </si>
  <si>
    <t>lokalur-resursuli xarjTaRricxva #2</t>
  </si>
  <si>
    <t>qobuleTis municipalitetis sofelGCaisubanSi  Sida wyalsadenis  sistemis mowyobaze 300kbm tevadobis rezervuaridan momxmareblamde                              II zona</t>
  </si>
  <si>
    <r>
      <t xml:space="preserve">d=32 mm-iani polieTilenis wyalsadenis milebis montaJi tranSeiSi - </t>
    </r>
    <r>
      <rPr>
        <b/>
        <sz val="10"/>
        <rFont val="Arial"/>
        <family val="2"/>
      </rPr>
      <t>PN</t>
    </r>
    <r>
      <rPr>
        <b/>
        <sz val="10"/>
        <rFont val="AcadNusx"/>
        <family val="0"/>
      </rPr>
      <t xml:space="preserve">-10 wnevamedegobis hidravlikuri  gamocdiT </t>
    </r>
  </si>
  <si>
    <r>
      <t xml:space="preserve">d=63 mm-iani polieTilenis wyalsadenis milebis montaJi tranSeiSi - </t>
    </r>
    <r>
      <rPr>
        <b/>
        <sz val="10"/>
        <rFont val="Arial"/>
        <family val="2"/>
      </rPr>
      <t>PN</t>
    </r>
    <r>
      <rPr>
        <b/>
        <sz val="10"/>
        <rFont val="AcadNusx"/>
        <family val="0"/>
      </rPr>
      <t xml:space="preserve">-16 wnevamedegobis (skolis da internatisTvis) hidravlikuri  gamocdiT </t>
    </r>
  </si>
  <si>
    <r>
      <t xml:space="preserve">d=110 mm-iani polieTilenis wyalsadenis milebis montaJi tranSeiSi - </t>
    </r>
    <r>
      <rPr>
        <b/>
        <sz val="10"/>
        <rFont val="Arial"/>
        <family val="2"/>
      </rPr>
      <t>PN</t>
    </r>
    <r>
      <rPr>
        <b/>
        <sz val="10"/>
        <rFont val="AcadNusx"/>
        <family val="0"/>
      </rPr>
      <t xml:space="preserve">-10 wnevamedegobis hidravlikuri  gamocdiT </t>
    </r>
  </si>
  <si>
    <r>
      <t xml:space="preserve">d=110 mm-iani polieTilenis wyalsadenis milebis montaJi tranSeiSi - </t>
    </r>
    <r>
      <rPr>
        <b/>
        <sz val="10"/>
        <rFont val="Arial"/>
        <family val="2"/>
      </rPr>
      <t>PN</t>
    </r>
    <r>
      <rPr>
        <b/>
        <sz val="10"/>
        <rFont val="AcadNusx"/>
        <family val="0"/>
      </rPr>
      <t xml:space="preserve">-16 wnevamedegobis hidravlikuri  gamocdiT </t>
    </r>
  </si>
  <si>
    <r>
      <t xml:space="preserve">d=40 mm-iani polieTilenis wyalsadenis milebis montaJi tranSeiSi - </t>
    </r>
    <r>
      <rPr>
        <b/>
        <sz val="10"/>
        <rFont val="Arial"/>
        <family val="2"/>
      </rPr>
      <t>PN</t>
    </r>
    <r>
      <rPr>
        <b/>
        <sz val="10"/>
        <rFont val="AcadNusx"/>
        <family val="0"/>
      </rPr>
      <t xml:space="preserve">-10 wnevamedegobis hidravlikuri  gamocdiT </t>
    </r>
  </si>
  <si>
    <r>
      <t xml:space="preserve">d=50 mm-iani polieTilenis wyalsadenis milebis montaJi tranSeiSi - </t>
    </r>
    <r>
      <rPr>
        <b/>
        <sz val="10"/>
        <rFont val="Arial"/>
        <family val="2"/>
      </rPr>
      <t>PN</t>
    </r>
    <r>
      <rPr>
        <b/>
        <sz val="10"/>
        <rFont val="AcadNusx"/>
        <family val="0"/>
      </rPr>
      <t xml:space="preserve">-12.5 wnevamedegobis hidravlikuri  gamocdiT </t>
    </r>
  </si>
  <si>
    <r>
      <t xml:space="preserve">d=90 mm-iani polieTilenis wyalsadenis milebis montaJi tranSeiSi - </t>
    </r>
    <r>
      <rPr>
        <b/>
        <sz val="10"/>
        <rFont val="Arial"/>
        <family val="2"/>
      </rPr>
      <t>PN</t>
    </r>
    <r>
      <rPr>
        <b/>
        <sz val="10"/>
        <rFont val="AcadNusx"/>
        <family val="0"/>
      </rPr>
      <t xml:space="preserve">-10 wnevamedegobis hidravlikuri  gamocdiT </t>
    </r>
  </si>
  <si>
    <r>
      <t xml:space="preserve">d=250 mm-iani polieTilenis wyalsadenis milebis montaJi tranSeiSi - </t>
    </r>
    <r>
      <rPr>
        <b/>
        <sz val="10"/>
        <rFont val="Arial"/>
        <family val="2"/>
      </rPr>
      <t>PN</t>
    </r>
    <r>
      <rPr>
        <b/>
        <sz val="10"/>
        <rFont val="AcadNusx"/>
        <family val="0"/>
      </rPr>
      <t xml:space="preserve">-10 wnevamedegobis hidravlikuri  gamocdiT </t>
    </r>
  </si>
  <si>
    <r>
      <rPr>
        <sz val="10"/>
        <rFont val="AcadNusx"/>
        <family val="0"/>
      </rPr>
      <t xml:space="preserve"> polieTilenis  mili P</t>
    </r>
  </si>
  <si>
    <r>
      <t xml:space="preserve">d=125 mm-iani polieTilenis wyalsadenis milebis montaJi tranSeiSi - </t>
    </r>
    <r>
      <rPr>
        <b/>
        <sz val="10"/>
        <rFont val="Arial"/>
        <family val="2"/>
      </rPr>
      <t>PN</t>
    </r>
    <r>
      <rPr>
        <b/>
        <sz val="10"/>
        <rFont val="AcadNusx"/>
        <family val="0"/>
      </rPr>
      <t xml:space="preserve">-10 wnevamedegobis hidravlikuri  gamocdiT </t>
    </r>
  </si>
  <si>
    <r>
      <t xml:space="preserve">d=90 mm-iani polieTilenis wyalsadenis milebis montaJi tranSeiSi - </t>
    </r>
    <r>
      <rPr>
        <b/>
        <sz val="10"/>
        <rFont val="Arial"/>
        <family val="2"/>
      </rPr>
      <t>PN</t>
    </r>
    <r>
      <rPr>
        <b/>
        <sz val="10"/>
        <rFont val="AcadNusx"/>
        <family val="0"/>
      </rPr>
      <t xml:space="preserve">-16 wnevamedegobis hidravlikuri  gamocdiT </t>
    </r>
  </si>
  <si>
    <r>
      <t xml:space="preserve">d=160 mm-iani polieTilenis wyalsadenis milebis montaJi tranSeiSi - </t>
    </r>
    <r>
      <rPr>
        <b/>
        <sz val="10"/>
        <rFont val="Arial"/>
        <family val="2"/>
      </rPr>
      <t>PN</t>
    </r>
    <r>
      <rPr>
        <b/>
        <sz val="10"/>
        <rFont val="AcadNusx"/>
        <family val="0"/>
      </rPr>
      <t xml:space="preserve">-10 wnevamedegobis   hidravlikuri  gamocdiT </t>
    </r>
  </si>
  <si>
    <r>
      <t xml:space="preserve">d=63 mm-iani polieTilenis wyalsadenis milebis montaJi tranSeiSi - </t>
    </r>
    <r>
      <rPr>
        <b/>
        <sz val="10"/>
        <rFont val="Arial"/>
        <family val="2"/>
      </rPr>
      <t>PN</t>
    </r>
    <r>
      <rPr>
        <b/>
        <sz val="10"/>
        <rFont val="AcadNusx"/>
        <family val="0"/>
      </rPr>
      <t xml:space="preserve">-12,5 wnevamedegobis hidravlikuri  gamocdiT </t>
    </r>
  </si>
  <si>
    <r>
      <t xml:space="preserve">d=25 mm-iani polieTilenis wyalsadenis milebis montaJi tranSeiSi - </t>
    </r>
    <r>
      <rPr>
        <b/>
        <sz val="10"/>
        <rFont val="Arial"/>
        <family val="2"/>
      </rPr>
      <t>PN</t>
    </r>
    <r>
      <rPr>
        <b/>
        <sz val="10"/>
        <rFont val="AcadNusx"/>
        <family val="0"/>
      </rPr>
      <t xml:space="preserve">-12,5 wnevamedegobis hidravlikuri  gamocdiT </t>
    </r>
  </si>
  <si>
    <r>
      <t xml:space="preserve">d=110 mm-iani polieTilenis wyalsadenis milebis montaJi tranSeiSi - </t>
    </r>
    <r>
      <rPr>
        <b/>
        <sz val="10"/>
        <rFont val="Arial"/>
        <family val="2"/>
      </rPr>
      <t>PN</t>
    </r>
    <r>
      <rPr>
        <b/>
        <sz val="10"/>
        <rFont val="AcadNusx"/>
        <family val="0"/>
      </rPr>
      <t xml:space="preserve">-12,5 wnevamedegobis hidravlikuri  gamocdiT </t>
    </r>
  </si>
  <si>
    <r>
      <t xml:space="preserve">d=32 mm-iani polieTilenis wyalsadenis milebis montaJi tranSeiSi - </t>
    </r>
    <r>
      <rPr>
        <b/>
        <sz val="10"/>
        <rFont val="Arial"/>
        <family val="2"/>
      </rPr>
      <t>PN</t>
    </r>
    <r>
      <rPr>
        <b/>
        <sz val="10"/>
        <rFont val="AcadNusx"/>
        <family val="0"/>
      </rPr>
      <t xml:space="preserve">-12,5 wnevamedegobis hidravlikuri  gamocdiT </t>
    </r>
  </si>
  <si>
    <r>
      <t xml:space="preserve">d=40 mm-iani polieTilenis wyalsadenis milebis montaJi tranSeiSi - </t>
    </r>
    <r>
      <rPr>
        <b/>
        <sz val="10"/>
        <rFont val="Arial"/>
        <family val="2"/>
      </rPr>
      <t>PN</t>
    </r>
    <r>
      <rPr>
        <b/>
        <sz val="10"/>
        <rFont val="AcadNusx"/>
        <family val="0"/>
      </rPr>
      <t xml:space="preserve">-12.5 wnevamedegobis hidravlikuri  gamocdiT </t>
    </r>
  </si>
  <si>
    <t xml:space="preserve">damontaJebuli milsadenis dafarva qviSiT datkepniT </t>
  </si>
  <si>
    <t xml:space="preserve">qviSa </t>
  </si>
  <si>
    <t>gzis  moSandakeba qviSa xreSovani ( balasti) nareviT</t>
  </si>
  <si>
    <r>
      <t xml:space="preserve">s.ndaw                                                                                                                                                                                                                                                                                                                  16-19-1 </t>
    </r>
    <r>
      <rPr>
        <b/>
        <sz val="8"/>
        <rFont val="AcadNusx"/>
        <family val="0"/>
      </rPr>
      <t>misadagebiT</t>
    </r>
  </si>
  <si>
    <t>wyalmzomis,wnevi maregureblisa da ventilebis damcavi plastmasis yuTi</t>
  </si>
  <si>
    <t>plastmasis yuTi</t>
  </si>
  <si>
    <t xml:space="preserve"> Sida wyalsadenis  sistemis mowyoba 300kbm tevadobis rezervuaridan momxmareblamde                              II zona</t>
  </si>
  <si>
    <t xml:space="preserve">milsadenis qveS 10sm sisqis qviSis safuZvlis mowyoba datkepniT </t>
  </si>
  <si>
    <r>
      <t xml:space="preserve">d=200 mm-iani polieTilenis wyalsadenis milebis montaJi tranSeiSi - </t>
    </r>
    <r>
      <rPr>
        <b/>
        <sz val="10"/>
        <rFont val="Arial"/>
        <family val="2"/>
      </rPr>
      <t>PN</t>
    </r>
    <r>
      <rPr>
        <b/>
        <sz val="10"/>
        <rFont val="AcadNusx"/>
        <family val="0"/>
      </rPr>
      <t xml:space="preserve">-10 wnevamedegobis hidravlikuri  gamocdiT </t>
    </r>
  </si>
  <si>
    <r>
      <t xml:space="preserve">s.n. da w.  22-8-6 </t>
    </r>
  </si>
  <si>
    <r>
      <t xml:space="preserve">d=160 mm-iani polieTilenis wyalsadenis milebis montaJi tranSeiSi - </t>
    </r>
    <r>
      <rPr>
        <b/>
        <sz val="10"/>
        <rFont val="Arial"/>
        <family val="2"/>
      </rPr>
      <t>PN</t>
    </r>
    <r>
      <rPr>
        <b/>
        <sz val="10"/>
        <rFont val="AcadNusx"/>
        <family val="0"/>
      </rPr>
      <t xml:space="preserve">-10 wnevamedegobis hidravlikuri  gamocdiT </t>
    </r>
  </si>
  <si>
    <r>
      <t xml:space="preserve">d=90 mm-iani polieTilenis wyalsadenis milebis montaJi tranSeiSi - </t>
    </r>
    <r>
      <rPr>
        <b/>
        <sz val="10"/>
        <rFont val="Arial"/>
        <family val="2"/>
      </rPr>
      <t>PN</t>
    </r>
    <r>
      <rPr>
        <b/>
        <sz val="10"/>
        <rFont val="AcadNusx"/>
        <family val="0"/>
      </rPr>
      <t xml:space="preserve">-12,5 wnevamedegobis hidravlikuri  gamocdiT </t>
    </r>
  </si>
  <si>
    <r>
      <t xml:space="preserve">d=75 mm-iani polieTilenis wyalsadenis milebis montaJi tranSeiSi - </t>
    </r>
    <r>
      <rPr>
        <b/>
        <sz val="10"/>
        <rFont val="Arial"/>
        <family val="2"/>
      </rPr>
      <t>PN</t>
    </r>
    <r>
      <rPr>
        <b/>
        <sz val="10"/>
        <rFont val="AcadNusx"/>
        <family val="0"/>
      </rPr>
      <t xml:space="preserve">-16 wnevamedegobis hidravlikuri  gamocdiT </t>
    </r>
  </si>
  <si>
    <r>
      <t xml:space="preserve">d=40 mm-iani polieTilenis wyalsadenis milebis montaJi tranSeiSi - </t>
    </r>
    <r>
      <rPr>
        <b/>
        <sz val="10"/>
        <rFont val="Arial"/>
        <family val="2"/>
      </rPr>
      <t>PN</t>
    </r>
    <r>
      <rPr>
        <b/>
        <sz val="10"/>
        <rFont val="AcadNusx"/>
        <family val="0"/>
      </rPr>
      <t xml:space="preserve">-16wnevamedegobis hidravlikuri  gamocdiT </t>
    </r>
  </si>
  <si>
    <t>z\</t>
  </si>
  <si>
    <r>
      <t xml:space="preserve">d=75 mm-iani polieTilenis wyalsadenis milebis montaJi tranSeiSi - </t>
    </r>
    <r>
      <rPr>
        <b/>
        <sz val="10"/>
        <rFont val="Arial"/>
        <family val="2"/>
      </rPr>
      <t>PN</t>
    </r>
    <r>
      <rPr>
        <b/>
        <sz val="10"/>
        <rFont val="AcadNusx"/>
        <family val="0"/>
      </rPr>
      <t xml:space="preserve">-20 wnevamedegobishidravlikuri  gamocdiT </t>
    </r>
  </si>
  <si>
    <r>
      <t xml:space="preserve">d=63 mm-iani polieTilenis wyalsadenis milebis montaJi tranSeiSi - </t>
    </r>
    <r>
      <rPr>
        <b/>
        <sz val="10"/>
        <rFont val="Arial"/>
        <family val="2"/>
      </rPr>
      <t>PN</t>
    </r>
    <r>
      <rPr>
        <b/>
        <sz val="10"/>
        <rFont val="AcadNusx"/>
        <family val="0"/>
      </rPr>
      <t xml:space="preserve">-20 wnevamedegobis (skolis da internatisTvis) hidravlikuri  gamocdiT </t>
    </r>
  </si>
  <si>
    <r>
      <t xml:space="preserve">d=32 mm-iani polieTilenis wyalsadenis milebis montaJi tranSeiSi - </t>
    </r>
    <r>
      <rPr>
        <b/>
        <sz val="10"/>
        <rFont val="Arial"/>
        <family val="2"/>
      </rPr>
      <t>PN</t>
    </r>
    <r>
      <rPr>
        <b/>
        <sz val="10"/>
        <rFont val="AcadNusx"/>
        <family val="0"/>
      </rPr>
      <t xml:space="preserve">-20 wnevamedegobis hidravlikuri  gamocdiT </t>
    </r>
  </si>
  <si>
    <r>
      <t xml:space="preserve">d=32 mm-iani polieTilenis wyalsadenis milebis montaJi tranSeiSi - </t>
    </r>
    <r>
      <rPr>
        <b/>
        <sz val="10"/>
        <rFont val="Arial"/>
        <family val="2"/>
      </rPr>
      <t>PN</t>
    </r>
    <r>
      <rPr>
        <b/>
        <sz val="10"/>
        <rFont val="AcadNusx"/>
        <family val="0"/>
      </rPr>
      <t xml:space="preserve">-10wnevamedegobis hidravlikuri  gamocdiT </t>
    </r>
  </si>
  <si>
    <r>
      <t xml:space="preserve">d=75 mm-iani polieTilenis wyalsadenis milebis montaJi tranSeiSi - </t>
    </r>
    <r>
      <rPr>
        <b/>
        <sz val="10"/>
        <rFont val="Arial"/>
        <family val="2"/>
      </rPr>
      <t>PN</t>
    </r>
    <r>
      <rPr>
        <b/>
        <sz val="10"/>
        <rFont val="AcadNusx"/>
        <family val="0"/>
      </rPr>
      <t xml:space="preserve">-12,5 wnevamedegobis hidravlikuri  gamocdiT </t>
    </r>
  </si>
  <si>
    <r>
      <t xml:space="preserve">d=40 mm-iani polieTilenis wyalsadenis milebis montaJi tranSeiSi - </t>
    </r>
    <r>
      <rPr>
        <b/>
        <sz val="10"/>
        <rFont val="Arial"/>
        <family val="2"/>
      </rPr>
      <t>PN</t>
    </r>
    <r>
      <rPr>
        <b/>
        <sz val="10"/>
        <rFont val="AcadNusx"/>
        <family val="0"/>
      </rPr>
      <t xml:space="preserve">-20 wnevamedegobis hidravlikuri  gamocdiT </t>
    </r>
  </si>
  <si>
    <t xml:space="preserve">d1000mm-iani rk/b Wa anakrebi rgolebis mowyoba </t>
  </si>
  <si>
    <t>anakrebi r/b rgolebi d=1500mm    simaRle 1,5</t>
  </si>
  <si>
    <t>igive  25mm da 63mm-ianis</t>
  </si>
  <si>
    <t>Sida wyalsadenis  sistemis mowyoba daviTaias ubanSi III zona</t>
  </si>
  <si>
    <t>qobuleTis municipalitetis sofelGCaisubanSi  Sida wyalsadenis  sistemis mowyobaze daviTuris ubanSi III zona</t>
  </si>
  <si>
    <t xml:space="preserve">TxrilSi milsadenebis Ziris mowyoba fxvieri gruntiT </t>
  </si>
  <si>
    <t xml:space="preserve"> r/b gadaxurvis fila oTxkuTxedi Tujis xufiT</t>
  </si>
  <si>
    <t>regulatori</t>
  </si>
  <si>
    <t>Siga wyalsadenis sxvadasxva diametris qselze wnevis regulatoris montaJi</t>
  </si>
  <si>
    <t xml:space="preserve">rkinabetonis monoliTuri regulatoris damcavi Wis mowyoba  В30 klasis betoniT saizolacio danamatiT </t>
  </si>
  <si>
    <t>1000                                                                                                                                                                                                                 kbm</t>
  </si>
  <si>
    <t xml:space="preserve">s.w.d.n                                                                                                                                                                                                         1-22-15                                                                                                                                                                                                           </t>
  </si>
  <si>
    <t xml:space="preserve">  r/b gadaxurvis fila  Tujis xufiT</t>
  </si>
  <si>
    <t xml:space="preserve">wyalmdenis mimagreba 12m-ian xidze 4 adgilas milis TboizolaciiT </t>
  </si>
  <si>
    <t xml:space="preserve">wyalmdenis mimagreba 12m-ian xidze 5 adgilas milis TboizolaciiT </t>
  </si>
  <si>
    <r>
      <t xml:space="preserve">s.n.da w.       22-23-2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</si>
  <si>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onagiri</t>
  </si>
  <si>
    <t>ventili</t>
  </si>
  <si>
    <r>
      <rPr>
        <b/>
        <sz val="10"/>
        <rFont val="Arial"/>
        <family val="2"/>
      </rPr>
      <t>dX</t>
    </r>
    <r>
      <rPr>
        <b/>
        <sz val="8"/>
        <rFont val="Arial"/>
        <family val="2"/>
      </rPr>
      <t>X</t>
    </r>
    <r>
      <rPr>
        <b/>
        <sz val="10"/>
        <rFont val="Arial"/>
        <family val="2"/>
      </rPr>
      <t xml:space="preserve">25  </t>
    </r>
    <r>
      <rPr>
        <b/>
        <sz val="10"/>
        <rFont val="AcadNusx"/>
        <family val="0"/>
      </rPr>
      <t>mm-ze onagiris montaJi</t>
    </r>
  </si>
  <si>
    <t>rezervi gauTvaliswinebel samuSaoebze 2 % @</t>
  </si>
  <si>
    <t>fitingi</t>
  </si>
  <si>
    <t>wnevis regulatori</t>
  </si>
  <si>
    <t>46-30-1</t>
  </si>
  <si>
    <t xml:space="preserve"> kv.m</t>
  </si>
  <si>
    <t>man/sT</t>
  </si>
  <si>
    <t>sn da w IV-2-82 t-4 cx.27-39-1(2)</t>
  </si>
  <si>
    <t xml:space="preserve"> SromiTi danaxarji (37,5+6*0,07)/1000</t>
  </si>
  <si>
    <t>kac.sT</t>
  </si>
  <si>
    <t>asfaltbetonis damgebi</t>
  </si>
  <si>
    <t>manq.sT</t>
  </si>
  <si>
    <t>satkepni sagzao, TviTmavali gluvi _ 5 t</t>
  </si>
  <si>
    <t>igive _ 10 t</t>
  </si>
  <si>
    <t>sxva manqanebi</t>
  </si>
  <si>
    <t xml:space="preserve">asfalti </t>
  </si>
  <si>
    <t>fraqciuli RorRi 0,40</t>
  </si>
  <si>
    <t>asfaltis safarisa aRdgena: 0,4X1250</t>
  </si>
  <si>
    <t xml:space="preserve"> 7sm. sisqis asfaltis safaris  gaWra-damtvreva 0,4X1250</t>
  </si>
  <si>
    <t>gzis  moSandakeba-aRdgena fraqciuli RorRiT 0,40</t>
  </si>
  <si>
    <t>51</t>
  </si>
  <si>
    <t xml:space="preserve">  , qobuleTis municipalitetis sofelGCaisubanSi  wyalsadenis  sistemis mowyobaze მე-3 ეტაპი</t>
  </si>
  <si>
    <t>danarTi 1</t>
  </si>
  <si>
    <t>Tavi I-II jami</t>
  </si>
  <si>
    <t>lokalur-resursuli xarjTaRricxva #1</t>
  </si>
  <si>
    <t>zednadebi xarjebi (araumetes 10%)</t>
  </si>
  <si>
    <t>gegmiuri dagroveba (araumetes 8%)</t>
  </si>
</sst>
</file>

<file path=xl/styles.xml><?xml version="1.0" encoding="utf-8"?>
<styleSheet xmlns="http://schemas.openxmlformats.org/spreadsheetml/2006/main">
  <numFmts count="41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#,##0.0"/>
    <numFmt numFmtId="192" formatCode="0.0%"/>
    <numFmt numFmtId="193" formatCode="0.0000000"/>
    <numFmt numFmtId="194" formatCode="0.000000"/>
    <numFmt numFmtId="195" formatCode="0.00000"/>
    <numFmt numFmtId="196" formatCode="0;[Red]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cadNusx"/>
      <family val="0"/>
    </font>
    <font>
      <sz val="10"/>
      <name val="AcadNusx"/>
      <family val="0"/>
    </font>
    <font>
      <b/>
      <sz val="12"/>
      <name val="AcadNusx"/>
      <family val="0"/>
    </font>
    <font>
      <sz val="10"/>
      <color indexed="10"/>
      <name val="AcadNusx"/>
      <family val="0"/>
    </font>
    <font>
      <sz val="10"/>
      <color indexed="12"/>
      <name val="AcadNusx"/>
      <family val="0"/>
    </font>
    <font>
      <sz val="10"/>
      <color indexed="8"/>
      <name val="AcadNusx"/>
      <family val="0"/>
    </font>
    <font>
      <sz val="12"/>
      <color indexed="10"/>
      <name val="AcadNusx"/>
      <family val="0"/>
    </font>
    <font>
      <b/>
      <sz val="10"/>
      <name val="AcadNusx"/>
      <family val="0"/>
    </font>
    <font>
      <sz val="10"/>
      <name val="Arial"/>
      <family val="2"/>
    </font>
    <font>
      <b/>
      <sz val="10"/>
      <color indexed="10"/>
      <name val="AcadNusx"/>
      <family val="0"/>
    </font>
    <font>
      <b/>
      <sz val="10"/>
      <color indexed="8"/>
      <name val="AcadNusx"/>
      <family val="0"/>
    </font>
    <font>
      <sz val="12"/>
      <color indexed="14"/>
      <name val="AcadNusx"/>
      <family val="0"/>
    </font>
    <font>
      <sz val="12"/>
      <color indexed="11"/>
      <name val="AcadNusx"/>
      <family val="0"/>
    </font>
    <font>
      <sz val="12"/>
      <color indexed="12"/>
      <name val="AcadNusx"/>
      <family val="0"/>
    </font>
    <font>
      <sz val="11"/>
      <name val="AcadNusx"/>
      <family val="0"/>
    </font>
    <font>
      <sz val="12"/>
      <color indexed="48"/>
      <name val="AcadNusx"/>
      <family val="0"/>
    </font>
    <font>
      <sz val="12"/>
      <name val="Arial"/>
      <family val="2"/>
    </font>
    <font>
      <b/>
      <sz val="10"/>
      <name val="Arial"/>
      <family val="2"/>
    </font>
    <font>
      <sz val="10"/>
      <name val="Amiran SP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4"/>
      <name val="AcadNusx"/>
      <family val="0"/>
    </font>
    <font>
      <sz val="10"/>
      <color indexed="59"/>
      <name val="AcadNusx"/>
      <family val="0"/>
    </font>
    <font>
      <sz val="9"/>
      <color indexed="10"/>
      <name val="AcadNusx"/>
      <family val="0"/>
    </font>
    <font>
      <sz val="9"/>
      <color indexed="12"/>
      <name val="AcadNusx"/>
      <family val="0"/>
    </font>
    <font>
      <b/>
      <sz val="8"/>
      <name val="AcadNusx"/>
      <family val="0"/>
    </font>
    <font>
      <b/>
      <sz val="8"/>
      <name val="Arial"/>
      <family val="2"/>
    </font>
    <font>
      <b/>
      <sz val="10"/>
      <name val="LitNusx"/>
      <family val="0"/>
    </font>
    <font>
      <sz val="10"/>
      <name val="LitNusx"/>
      <family val="0"/>
    </font>
    <font>
      <sz val="10"/>
      <color indexed="10"/>
      <name val="LitNusx"/>
      <family val="0"/>
    </font>
    <font>
      <sz val="12"/>
      <name val="LitNusx"/>
      <family val="0"/>
    </font>
    <font>
      <b/>
      <sz val="9"/>
      <name val="AcadNusx"/>
      <family val="0"/>
    </font>
    <font>
      <sz val="9"/>
      <name val="AcadNusx"/>
      <family val="0"/>
    </font>
    <font>
      <sz val="10"/>
      <color indexed="56"/>
      <name val="AcadNusx"/>
      <family val="0"/>
    </font>
    <font>
      <b/>
      <sz val="10"/>
      <color indexed="56"/>
      <name val="AcadNusx"/>
      <family val="0"/>
    </font>
    <font>
      <sz val="12"/>
      <color indexed="56"/>
      <name val="AcadNusx"/>
      <family val="0"/>
    </font>
    <font>
      <b/>
      <i/>
      <sz val="10"/>
      <name val="AcadNusx"/>
      <family val="0"/>
    </font>
    <font>
      <sz val="10"/>
      <color rgb="FFFF0000"/>
      <name val="AcadNusx"/>
      <family val="0"/>
    </font>
    <font>
      <sz val="10"/>
      <color theme="3"/>
      <name val="AcadNusx"/>
      <family val="0"/>
    </font>
    <font>
      <sz val="10"/>
      <color rgb="FFFF0000"/>
      <name val="LitNusx"/>
      <family val="0"/>
    </font>
    <font>
      <b/>
      <sz val="10"/>
      <color theme="3"/>
      <name val="AcadNusx"/>
      <family val="0"/>
    </font>
    <font>
      <sz val="12"/>
      <color theme="3"/>
      <name val="AcadNusx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34" fillId="3" borderId="0" applyNumberFormat="0" applyBorder="0" applyAlignment="0" applyProtection="0"/>
    <xf numFmtId="0" fontId="26" fillId="20" borderId="1" applyNumberFormat="0" applyAlignment="0" applyProtection="0"/>
    <xf numFmtId="0" fontId="31" fillId="21" borderId="2" applyNumberFormat="0" applyAlignment="0" applyProtection="0"/>
    <xf numFmtId="0" fontId="35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4" fillId="7" borderId="1" applyNumberFormat="0" applyAlignment="0" applyProtection="0"/>
    <xf numFmtId="0" fontId="36" fillId="0" borderId="6" applyNumberFormat="0" applyFill="0" applyAlignment="0" applyProtection="0"/>
    <xf numFmtId="0" fontId="33" fillId="2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23" borderId="7" applyNumberFormat="0" applyFont="0" applyAlignment="0" applyProtection="0"/>
    <xf numFmtId="0" fontId="25" fillId="20" borderId="8" applyNumberFormat="0" applyAlignment="0" applyProtection="0"/>
    <xf numFmtId="0" fontId="32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8" applyNumberFormat="0" applyAlignment="0" applyProtection="0"/>
    <xf numFmtId="0" fontId="26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21" borderId="2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36" fillId="0" borderId="6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11" fillId="0" borderId="0" applyFont="0" applyFill="0" applyBorder="0" applyAlignment="0" applyProtection="0"/>
    <xf numFmtId="0" fontId="38" fillId="4" borderId="0" applyNumberFormat="0" applyBorder="0" applyAlignment="0" applyProtection="0"/>
    <xf numFmtId="0" fontId="29" fillId="0" borderId="5" applyNumberFormat="0" applyFill="0" applyAlignment="0" applyProtection="0"/>
  </cellStyleXfs>
  <cellXfs count="199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1" fontId="3" fillId="24" borderId="0" xfId="0" applyNumberFormat="1" applyFont="1" applyFill="1" applyBorder="1" applyAlignment="1">
      <alignment horizontal="center" vertical="center" wrapText="1"/>
    </xf>
    <xf numFmtId="1" fontId="9" fillId="24" borderId="0" xfId="0" applyNumberFormat="1" applyFont="1" applyFill="1" applyBorder="1" applyAlignment="1">
      <alignment horizontal="center" vertical="center" wrapText="1"/>
    </xf>
    <xf numFmtId="2" fontId="9" fillId="25" borderId="0" xfId="0" applyNumberFormat="1" applyFont="1" applyFill="1" applyAlignment="1">
      <alignment horizontal="center" vertical="center" wrapText="1"/>
    </xf>
    <xf numFmtId="2" fontId="16" fillId="25" borderId="0" xfId="0" applyNumberFormat="1" applyFont="1" applyFill="1" applyAlignment="1">
      <alignment horizontal="center" vertical="center" wrapText="1"/>
    </xf>
    <xf numFmtId="0" fontId="3" fillId="25" borderId="0" xfId="0" applyFont="1" applyFill="1" applyAlignment="1">
      <alignment horizontal="center" vertical="center" wrapText="1"/>
    </xf>
    <xf numFmtId="2" fontId="3" fillId="25" borderId="0" xfId="0" applyNumberFormat="1" applyFont="1" applyFill="1" applyAlignment="1">
      <alignment horizontal="center" vertical="center" wrapText="1"/>
    </xf>
    <xf numFmtId="1" fontId="3" fillId="25" borderId="0" xfId="0" applyNumberFormat="1" applyFont="1" applyFill="1" applyAlignment="1">
      <alignment horizontal="center" vertical="center" wrapText="1"/>
    </xf>
    <xf numFmtId="2" fontId="14" fillId="25" borderId="0" xfId="0" applyNumberFormat="1" applyFont="1" applyFill="1" applyAlignment="1">
      <alignment horizontal="center" vertical="center" wrapText="1"/>
    </xf>
    <xf numFmtId="0" fontId="9" fillId="25" borderId="0" xfId="0" applyFont="1" applyFill="1" applyAlignment="1">
      <alignment horizontal="center" vertical="center" wrapText="1"/>
    </xf>
    <xf numFmtId="189" fontId="3" fillId="25" borderId="0" xfId="0" applyNumberFormat="1" applyFont="1" applyFill="1" applyAlignment="1">
      <alignment horizontal="center" vertical="center" wrapText="1"/>
    </xf>
    <xf numFmtId="0" fontId="16" fillId="25" borderId="0" xfId="0" applyFont="1" applyFill="1" applyAlignment="1">
      <alignment horizontal="center" vertical="center" wrapText="1"/>
    </xf>
    <xf numFmtId="189" fontId="16" fillId="25" borderId="0" xfId="0" applyNumberFormat="1" applyFont="1" applyFill="1" applyAlignment="1">
      <alignment horizontal="center" vertical="center" wrapText="1"/>
    </xf>
    <xf numFmtId="1" fontId="16" fillId="25" borderId="0" xfId="0" applyNumberFormat="1" applyFont="1" applyFill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1" fontId="10" fillId="25" borderId="10" xfId="0" applyNumberFormat="1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2" fontId="10" fillId="25" borderId="10" xfId="0" applyNumberFormat="1" applyFont="1" applyFill="1" applyBorder="1" applyAlignment="1">
      <alignment horizontal="center" vertical="center" wrapText="1"/>
    </xf>
    <xf numFmtId="1" fontId="3" fillId="25" borderId="0" xfId="0" applyNumberFormat="1" applyFont="1" applyFill="1" applyBorder="1" applyAlignment="1">
      <alignment horizontal="center" vertical="center" wrapText="1"/>
    </xf>
    <xf numFmtId="1" fontId="9" fillId="25" borderId="0" xfId="0" applyNumberFormat="1" applyFont="1" applyFill="1" applyBorder="1" applyAlignment="1">
      <alignment horizontal="center" vertical="center" wrapText="1"/>
    </xf>
    <xf numFmtId="1" fontId="18" fillId="25" borderId="0" xfId="0" applyNumberFormat="1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2" fontId="6" fillId="25" borderId="10" xfId="0" applyNumberFormat="1" applyFont="1" applyFill="1" applyBorder="1" applyAlignment="1">
      <alignment horizontal="center" vertical="center" wrapText="1"/>
    </xf>
    <xf numFmtId="1" fontId="6" fillId="25" borderId="10" xfId="0" applyNumberFormat="1" applyFont="1" applyFill="1" applyBorder="1" applyAlignment="1">
      <alignment horizontal="center" vertical="center" wrapText="1"/>
    </xf>
    <xf numFmtId="2" fontId="7" fillId="25" borderId="10" xfId="0" applyNumberFormat="1" applyFont="1" applyFill="1" applyBorder="1" applyAlignment="1">
      <alignment horizontal="center" vertical="center" wrapText="1"/>
    </xf>
    <xf numFmtId="1" fontId="7" fillId="25" borderId="10" xfId="0" applyNumberFormat="1" applyFont="1" applyFill="1" applyBorder="1" applyAlignment="1">
      <alignment horizontal="center" vertical="center" wrapText="1"/>
    </xf>
    <xf numFmtId="1" fontId="4" fillId="25" borderId="10" xfId="0" applyNumberFormat="1" applyFont="1" applyFill="1" applyBorder="1" applyAlignment="1">
      <alignment horizontal="center" vertical="center" wrapText="1"/>
    </xf>
    <xf numFmtId="1" fontId="7" fillId="25" borderId="0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 wrapText="1"/>
    </xf>
    <xf numFmtId="16" fontId="3" fillId="25" borderId="0" xfId="0" applyNumberFormat="1" applyFont="1" applyFill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14" fontId="4" fillId="25" borderId="10" xfId="0" applyNumberFormat="1" applyFont="1" applyFill="1" applyBorder="1" applyAlignment="1">
      <alignment horizontal="center" vertical="center" wrapText="1"/>
    </xf>
    <xf numFmtId="2" fontId="4" fillId="25" borderId="10" xfId="0" applyNumberFormat="1" applyFont="1" applyFill="1" applyBorder="1" applyAlignment="1">
      <alignment horizontal="center" vertical="center" wrapText="1"/>
    </xf>
    <xf numFmtId="188" fontId="4" fillId="25" borderId="10" xfId="0" applyNumberFormat="1" applyFont="1" applyFill="1" applyBorder="1" applyAlignment="1">
      <alignment horizontal="center" vertical="center" wrapText="1"/>
    </xf>
    <xf numFmtId="49" fontId="10" fillId="25" borderId="10" xfId="0" applyNumberFormat="1" applyFont="1" applyFill="1" applyBorder="1" applyAlignment="1">
      <alignment horizontal="center" vertical="center" wrapText="1"/>
    </xf>
    <xf numFmtId="0" fontId="15" fillId="25" borderId="0" xfId="0" applyFont="1" applyFill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171" fontId="10" fillId="0" borderId="10" xfId="118" applyFont="1" applyBorder="1" applyAlignment="1">
      <alignment horizontal="center" vertical="center" wrapText="1"/>
    </xf>
    <xf numFmtId="1" fontId="6" fillId="25" borderId="0" xfId="0" applyNumberFormat="1" applyFont="1" applyFill="1" applyAlignment="1">
      <alignment horizontal="center" vertical="center" wrapText="1"/>
    </xf>
    <xf numFmtId="0" fontId="6" fillId="25" borderId="11" xfId="0" applyFont="1" applyFill="1" applyBorder="1" applyAlignment="1">
      <alignment horizontal="center" vertical="center" wrapText="1"/>
    </xf>
    <xf numFmtId="0" fontId="7" fillId="25" borderId="11" xfId="0" applyFont="1" applyFill="1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 wrapText="1"/>
    </xf>
    <xf numFmtId="0" fontId="10" fillId="25" borderId="11" xfId="0" applyFont="1" applyFill="1" applyBorder="1" applyAlignment="1">
      <alignment horizontal="center" vertical="center" wrapText="1"/>
    </xf>
    <xf numFmtId="192" fontId="4" fillId="25" borderId="10" xfId="0" applyNumberFormat="1" applyFont="1" applyFill="1" applyBorder="1" applyAlignment="1">
      <alignment horizontal="center" vertical="center" wrapText="1"/>
    </xf>
    <xf numFmtId="0" fontId="10" fillId="25" borderId="10" xfId="108" applyFont="1" applyFill="1" applyBorder="1" applyAlignment="1">
      <alignment horizontal="center" vertical="center" wrapText="1"/>
      <protection/>
    </xf>
    <xf numFmtId="2" fontId="39" fillId="25" borderId="10" xfId="0" applyNumberFormat="1" applyFont="1" applyFill="1" applyBorder="1" applyAlignment="1">
      <alignment horizontal="center" vertical="center" wrapText="1"/>
    </xf>
    <xf numFmtId="1" fontId="4" fillId="25" borderId="0" xfId="0" applyNumberFormat="1" applyFont="1" applyFill="1" applyAlignment="1">
      <alignment horizontal="center" vertical="center" wrapText="1"/>
    </xf>
    <xf numFmtId="2" fontId="13" fillId="25" borderId="10" xfId="0" applyNumberFormat="1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center" vertical="center" wrapText="1"/>
    </xf>
    <xf numFmtId="0" fontId="4" fillId="25" borderId="0" xfId="0" applyFont="1" applyFill="1" applyAlignment="1">
      <alignment horizontal="center" vertical="center" wrapText="1"/>
    </xf>
    <xf numFmtId="2" fontId="39" fillId="25" borderId="0" xfId="0" applyNumberFormat="1" applyFont="1" applyFill="1" applyAlignment="1">
      <alignment horizontal="center" vertical="center" wrapText="1"/>
    </xf>
    <xf numFmtId="0" fontId="10" fillId="25" borderId="0" xfId="0" applyFont="1" applyFill="1" applyAlignment="1">
      <alignment horizontal="center" vertical="center" wrapText="1"/>
    </xf>
    <xf numFmtId="1" fontId="10" fillId="25" borderId="0" xfId="0" applyNumberFormat="1" applyFont="1" applyFill="1" applyAlignment="1">
      <alignment horizontal="center" vertical="center" wrapText="1"/>
    </xf>
    <xf numFmtId="0" fontId="3" fillId="25" borderId="0" xfId="0" applyFont="1" applyFill="1" applyAlignment="1">
      <alignment vertical="center" wrapText="1"/>
    </xf>
    <xf numFmtId="0" fontId="4" fillId="25" borderId="10" xfId="0" applyFont="1" applyFill="1" applyBorder="1" applyAlignment="1">
      <alignment vertical="center" textRotation="90" wrapText="1"/>
    </xf>
    <xf numFmtId="0" fontId="4" fillId="25" borderId="10" xfId="0" applyFont="1" applyFill="1" applyBorder="1" applyAlignment="1">
      <alignment horizontal="center" vertical="center" textRotation="90" wrapText="1"/>
    </xf>
    <xf numFmtId="189" fontId="10" fillId="25" borderId="10" xfId="0" applyNumberFormat="1" applyFont="1" applyFill="1" applyBorder="1" applyAlignment="1">
      <alignment horizontal="center" vertical="center" wrapText="1"/>
    </xf>
    <xf numFmtId="1" fontId="4" fillId="25" borderId="0" xfId="0" applyNumberFormat="1" applyFont="1" applyFill="1" applyBorder="1" applyAlignment="1">
      <alignment horizontal="center" vertical="center" wrapText="1"/>
    </xf>
    <xf numFmtId="1" fontId="6" fillId="25" borderId="0" xfId="0" applyNumberFormat="1" applyFont="1" applyFill="1" applyBorder="1" applyAlignment="1">
      <alignment horizontal="center" vertical="center" wrapText="1"/>
    </xf>
    <xf numFmtId="0" fontId="16" fillId="25" borderId="10" xfId="0" applyFont="1" applyFill="1" applyBorder="1" applyAlignment="1">
      <alignment horizontal="center" vertical="center" wrapText="1"/>
    </xf>
    <xf numFmtId="0" fontId="55" fillId="25" borderId="10" xfId="0" applyFont="1" applyFill="1" applyBorder="1" applyAlignment="1">
      <alignment horizontal="center" vertical="center" wrapText="1"/>
    </xf>
    <xf numFmtId="0" fontId="41" fillId="25" borderId="10" xfId="0" applyFont="1" applyFill="1" applyBorder="1" applyAlignment="1">
      <alignment horizontal="center" vertical="center" wrapText="1"/>
    </xf>
    <xf numFmtId="2" fontId="41" fillId="25" borderId="10" xfId="0" applyNumberFormat="1" applyFont="1" applyFill="1" applyBorder="1" applyAlignment="1">
      <alignment horizontal="center" vertical="center" wrapText="1"/>
    </xf>
    <xf numFmtId="0" fontId="56" fillId="25" borderId="10" xfId="0" applyFont="1" applyFill="1" applyBorder="1" applyAlignment="1">
      <alignment horizontal="center" vertical="center" wrapText="1"/>
    </xf>
    <xf numFmtId="0" fontId="42" fillId="25" borderId="10" xfId="0" applyFont="1" applyFill="1" applyBorder="1" applyAlignment="1">
      <alignment horizontal="center" vertical="center" wrapText="1"/>
    </xf>
    <xf numFmtId="2" fontId="42" fillId="25" borderId="10" xfId="0" applyNumberFormat="1" applyFont="1" applyFill="1" applyBorder="1" applyAlignment="1">
      <alignment horizontal="center" vertical="center" wrapText="1"/>
    </xf>
    <xf numFmtId="0" fontId="17" fillId="25" borderId="0" xfId="0" applyFont="1" applyFill="1" applyAlignment="1">
      <alignment horizontal="center" vertical="center" wrapText="1"/>
    </xf>
    <xf numFmtId="2" fontId="55" fillId="25" borderId="10" xfId="0" applyNumberFormat="1" applyFont="1" applyFill="1" applyBorder="1" applyAlignment="1">
      <alignment horizontal="center" vertical="center" wrapText="1"/>
    </xf>
    <xf numFmtId="194" fontId="3" fillId="25" borderId="0" xfId="0" applyNumberFormat="1" applyFont="1" applyFill="1" applyAlignment="1">
      <alignment horizontal="center" vertical="center" wrapText="1"/>
    </xf>
    <xf numFmtId="0" fontId="13" fillId="25" borderId="10" xfId="0" applyFont="1" applyFill="1" applyBorder="1" applyAlignment="1">
      <alignment horizontal="center" vertical="center" wrapText="1"/>
    </xf>
    <xf numFmtId="188" fontId="6" fillId="25" borderId="10" xfId="0" applyNumberFormat="1" applyFont="1" applyFill="1" applyBorder="1" applyAlignment="1">
      <alignment horizontal="center" vertical="center" wrapText="1"/>
    </xf>
    <xf numFmtId="16" fontId="10" fillId="25" borderId="12" xfId="0" applyNumberFormat="1" applyFont="1" applyFill="1" applyBorder="1" applyAlignment="1">
      <alignment horizontal="center" vertical="center" wrapText="1"/>
    </xf>
    <xf numFmtId="0" fontId="10" fillId="25" borderId="12" xfId="0" applyFont="1" applyFill="1" applyBorder="1" applyAlignment="1">
      <alignment horizontal="center" vertical="center" wrapText="1"/>
    </xf>
    <xf numFmtId="16" fontId="12" fillId="25" borderId="10" xfId="0" applyNumberFormat="1" applyFont="1" applyFill="1" applyBorder="1" applyAlignment="1">
      <alignment horizontal="center" vertical="center" wrapText="1"/>
    </xf>
    <xf numFmtId="2" fontId="4" fillId="25" borderId="0" xfId="0" applyNumberFormat="1" applyFont="1" applyFill="1" applyAlignment="1">
      <alignment horizontal="center" vertical="center" wrapText="1"/>
    </xf>
    <xf numFmtId="0" fontId="4" fillId="25" borderId="0" xfId="0" applyFont="1" applyFill="1" applyBorder="1" applyAlignment="1">
      <alignment horizontal="center" vertical="center" wrapText="1"/>
    </xf>
    <xf numFmtId="2" fontId="4" fillId="25" borderId="0" xfId="0" applyNumberFormat="1" applyFont="1" applyFill="1" applyBorder="1" applyAlignment="1">
      <alignment horizontal="center" vertical="center" wrapText="1"/>
    </xf>
    <xf numFmtId="171" fontId="10" fillId="25" borderId="10" xfId="118" applyFont="1" applyFill="1" applyBorder="1" applyAlignment="1">
      <alignment horizontal="center" vertical="center" wrapText="1"/>
    </xf>
    <xf numFmtId="0" fontId="4" fillId="25" borderId="10" xfId="77" applyFont="1" applyFill="1" applyBorder="1" applyAlignment="1">
      <alignment horizontal="center" vertical="center" wrapText="1"/>
      <protection/>
    </xf>
    <xf numFmtId="0" fontId="40" fillId="25" borderId="10" xfId="77" applyFont="1" applyFill="1" applyBorder="1" applyAlignment="1">
      <alignment horizontal="center" vertical="center"/>
      <protection/>
    </xf>
    <xf numFmtId="0" fontId="4" fillId="25" borderId="0" xfId="77" applyFont="1" applyFill="1" applyAlignment="1">
      <alignment horizontal="center" vertical="center"/>
      <protection/>
    </xf>
    <xf numFmtId="0" fontId="40" fillId="25" borderId="10" xfId="77" applyFont="1" applyFill="1" applyBorder="1" applyAlignment="1">
      <alignment horizontal="center" vertical="center" wrapText="1"/>
      <protection/>
    </xf>
    <xf numFmtId="0" fontId="3" fillId="25" borderId="13" xfId="0" applyFont="1" applyFill="1" applyBorder="1" applyAlignment="1">
      <alignment vertical="center" wrapText="1"/>
    </xf>
    <xf numFmtId="9" fontId="3" fillId="25" borderId="10" xfId="0" applyNumberFormat="1" applyFont="1" applyFill="1" applyBorder="1" applyAlignment="1">
      <alignment horizontal="center" vertical="center" wrapText="1"/>
    </xf>
    <xf numFmtId="2" fontId="3" fillId="25" borderId="10" xfId="0" applyNumberFormat="1" applyFont="1" applyFill="1" applyBorder="1" applyAlignment="1">
      <alignment horizontal="center" vertical="center" wrapText="1"/>
    </xf>
    <xf numFmtId="0" fontId="14" fillId="25" borderId="0" xfId="0" applyFont="1" applyFill="1" applyAlignment="1">
      <alignment horizontal="center" vertical="center" wrapText="1"/>
    </xf>
    <xf numFmtId="49" fontId="3" fillId="25" borderId="0" xfId="0" applyNumberFormat="1" applyFont="1" applyFill="1" applyAlignment="1">
      <alignment horizontal="center" vertical="center" wrapText="1"/>
    </xf>
    <xf numFmtId="0" fontId="10" fillId="25" borderId="0" xfId="0" applyFont="1" applyFill="1" applyAlignment="1">
      <alignment horizontal="center" vertical="center" wrapText="1"/>
    </xf>
    <xf numFmtId="0" fontId="3" fillId="25" borderId="0" xfId="0" applyFont="1" applyFill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textRotation="90" wrapText="1"/>
    </xf>
    <xf numFmtId="190" fontId="10" fillId="25" borderId="10" xfId="0" applyNumberFormat="1" applyFont="1" applyFill="1" applyBorder="1" applyAlignment="1">
      <alignment horizontal="center" vertical="center" wrapText="1"/>
    </xf>
    <xf numFmtId="1" fontId="55" fillId="25" borderId="0" xfId="0" applyNumberFormat="1" applyFont="1" applyFill="1" applyAlignment="1">
      <alignment horizontal="center" vertical="center" wrapText="1"/>
    </xf>
    <xf numFmtId="2" fontId="10" fillId="25" borderId="0" xfId="0" applyNumberFormat="1" applyFont="1" applyFill="1" applyAlignment="1">
      <alignment horizontal="center" vertical="center" wrapText="1"/>
    </xf>
    <xf numFmtId="0" fontId="3" fillId="25" borderId="0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 wrapText="1"/>
    </xf>
    <xf numFmtId="2" fontId="3" fillId="25" borderId="0" xfId="0" applyNumberFormat="1" applyFont="1" applyFill="1" applyBorder="1" applyAlignment="1">
      <alignment horizontal="center" vertical="center" wrapText="1"/>
    </xf>
    <xf numFmtId="0" fontId="10" fillId="25" borderId="0" xfId="0" applyFont="1" applyFill="1" applyAlignment="1">
      <alignment horizontal="center" vertical="center" wrapText="1"/>
    </xf>
    <xf numFmtId="0" fontId="3" fillId="25" borderId="0" xfId="0" applyFont="1" applyFill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4" fillId="25" borderId="0" xfId="0" applyFont="1" applyFill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 textRotation="90" wrapText="1"/>
    </xf>
    <xf numFmtId="0" fontId="4" fillId="25" borderId="16" xfId="0" applyFont="1" applyFill="1" applyBorder="1" applyAlignment="1">
      <alignment horizontal="center" vertical="center" wrapText="1"/>
    </xf>
    <xf numFmtId="0" fontId="4" fillId="25" borderId="0" xfId="0" applyFont="1" applyFill="1" applyBorder="1" applyAlignment="1">
      <alignment horizontal="center" vertical="center" textRotation="90" wrapText="1"/>
    </xf>
    <xf numFmtId="2" fontId="8" fillId="25" borderId="10" xfId="0" applyNumberFormat="1" applyFont="1" applyFill="1" applyBorder="1" applyAlignment="1">
      <alignment horizontal="center" vertical="center" wrapText="1"/>
    </xf>
    <xf numFmtId="2" fontId="12" fillId="25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3" fillId="25" borderId="0" xfId="0" applyFont="1" applyFill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3" fillId="25" borderId="0" xfId="0" applyFont="1" applyFill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1" fontId="45" fillId="25" borderId="10" xfId="0" applyNumberFormat="1" applyFont="1" applyFill="1" applyBorder="1" applyAlignment="1">
      <alignment horizontal="center" vertical="center" wrapText="1"/>
    </xf>
    <xf numFmtId="0" fontId="45" fillId="25" borderId="10" xfId="0" applyNumberFormat="1" applyFont="1" applyFill="1" applyBorder="1" applyAlignment="1">
      <alignment horizontal="center" vertical="center" wrapText="1"/>
    </xf>
    <xf numFmtId="0" fontId="45" fillId="25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46" fillId="25" borderId="10" xfId="0" applyFont="1" applyFill="1" applyBorder="1" applyAlignment="1">
      <alignment horizontal="center" vertical="center" wrapText="1"/>
    </xf>
    <xf numFmtId="2" fontId="45" fillId="25" borderId="10" xfId="0" applyNumberFormat="1" applyFont="1" applyFill="1" applyBorder="1" applyAlignment="1">
      <alignment horizontal="center" vertical="center" wrapText="1"/>
    </xf>
    <xf numFmtId="1" fontId="47" fillId="25" borderId="0" xfId="0" applyNumberFormat="1" applyFont="1" applyFill="1" applyAlignment="1">
      <alignment horizontal="center" vertical="center" wrapText="1"/>
    </xf>
    <xf numFmtId="1" fontId="48" fillId="25" borderId="0" xfId="0" applyNumberFormat="1" applyFont="1" applyFill="1" applyBorder="1" applyAlignment="1">
      <alignment horizontal="center" vertical="center" wrapText="1"/>
    </xf>
    <xf numFmtId="0" fontId="46" fillId="25" borderId="12" xfId="0" applyFont="1" applyFill="1" applyBorder="1" applyAlignment="1">
      <alignment horizontal="center" vertical="center" wrapText="1"/>
    </xf>
    <xf numFmtId="2" fontId="46" fillId="25" borderId="12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88" fontId="10" fillId="24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90" fontId="4" fillId="0" borderId="10" xfId="0" applyNumberFormat="1" applyFont="1" applyFill="1" applyBorder="1" applyAlignment="1">
      <alignment horizontal="center" vertical="center" wrapText="1"/>
    </xf>
    <xf numFmtId="49" fontId="50" fillId="24" borderId="1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 wrapText="1"/>
    </xf>
    <xf numFmtId="0" fontId="57" fillId="25" borderId="10" xfId="0" applyFont="1" applyFill="1" applyBorder="1" applyAlignment="1">
      <alignment horizontal="center" vertical="center" wrapText="1"/>
    </xf>
    <xf numFmtId="2" fontId="57" fillId="25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2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3" fillId="25" borderId="0" xfId="0" applyFont="1" applyFill="1" applyAlignment="1">
      <alignment horizontal="center" vertical="center" wrapText="1"/>
    </xf>
    <xf numFmtId="0" fontId="4" fillId="25" borderId="0" xfId="0" applyFont="1" applyFill="1" applyAlignment="1">
      <alignment horizontal="center" vertical="center" wrapText="1"/>
    </xf>
    <xf numFmtId="0" fontId="5" fillId="25" borderId="0" xfId="0" applyFont="1" applyFill="1" applyAlignment="1">
      <alignment horizontal="center" vertical="center" wrapText="1"/>
    </xf>
    <xf numFmtId="2" fontId="10" fillId="25" borderId="0" xfId="0" applyNumberFormat="1" applyFont="1" applyFill="1" applyBorder="1" applyAlignment="1">
      <alignment horizontal="center" vertical="center" wrapText="1"/>
    </xf>
    <xf numFmtId="2" fontId="4" fillId="25" borderId="10" xfId="0" applyNumberFormat="1" applyFont="1" applyFill="1" applyBorder="1" applyAlignment="1">
      <alignment horizontal="center" vertical="center" textRotation="90" wrapText="1"/>
    </xf>
    <xf numFmtId="2" fontId="6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5" fillId="25" borderId="0" xfId="0" applyNumberFormat="1" applyFont="1" applyFill="1" applyAlignment="1">
      <alignment horizontal="center" vertical="center" wrapText="1"/>
    </xf>
    <xf numFmtId="2" fontId="4" fillId="25" borderId="0" xfId="0" applyNumberFormat="1" applyFont="1" applyFill="1" applyBorder="1" applyAlignment="1">
      <alignment horizontal="center" vertical="center" textRotation="90" wrapText="1"/>
    </xf>
    <xf numFmtId="188" fontId="56" fillId="25" borderId="12" xfId="0" applyNumberFormat="1" applyFont="1" applyFill="1" applyBorder="1" applyAlignment="1">
      <alignment horizontal="center" vertical="center" wrapText="1"/>
    </xf>
    <xf numFmtId="16" fontId="58" fillId="25" borderId="12" xfId="0" applyNumberFormat="1" applyFont="1" applyFill="1" applyBorder="1" applyAlignment="1">
      <alignment horizontal="center" vertical="center" wrapText="1"/>
    </xf>
    <xf numFmtId="0" fontId="56" fillId="25" borderId="12" xfId="0" applyFont="1" applyFill="1" applyBorder="1" applyAlignment="1">
      <alignment horizontal="center" vertical="center" wrapText="1"/>
    </xf>
    <xf numFmtId="0" fontId="56" fillId="25" borderId="17" xfId="0" applyFont="1" applyFill="1" applyBorder="1" applyAlignment="1">
      <alignment horizontal="center" vertical="center" wrapText="1"/>
    </xf>
    <xf numFmtId="1" fontId="56" fillId="25" borderId="12" xfId="0" applyNumberFormat="1" applyFont="1" applyFill="1" applyBorder="1" applyAlignment="1">
      <alignment horizontal="center" vertical="center" wrapText="1"/>
    </xf>
    <xf numFmtId="2" fontId="56" fillId="25" borderId="10" xfId="0" applyNumberFormat="1" applyFont="1" applyFill="1" applyBorder="1" applyAlignment="1">
      <alignment horizontal="center" vertical="center" wrapText="1"/>
    </xf>
    <xf numFmtId="2" fontId="56" fillId="25" borderId="12" xfId="0" applyNumberFormat="1" applyFont="1" applyFill="1" applyBorder="1" applyAlignment="1">
      <alignment horizontal="center" vertical="center" wrapText="1"/>
    </xf>
    <xf numFmtId="2" fontId="56" fillId="25" borderId="0" xfId="0" applyNumberFormat="1" applyFont="1" applyFill="1" applyBorder="1" applyAlignment="1">
      <alignment horizontal="center" vertical="center" wrapText="1"/>
    </xf>
    <xf numFmtId="2" fontId="58" fillId="25" borderId="0" xfId="0" applyNumberFormat="1" applyFont="1" applyFill="1" applyBorder="1" applyAlignment="1">
      <alignment horizontal="center" vertical="center" wrapText="1"/>
    </xf>
    <xf numFmtId="1" fontId="56" fillId="25" borderId="0" xfId="0" applyNumberFormat="1" applyFont="1" applyFill="1" applyAlignment="1">
      <alignment horizontal="center" vertical="center" wrapText="1"/>
    </xf>
    <xf numFmtId="2" fontId="56" fillId="25" borderId="0" xfId="0" applyNumberFormat="1" applyFont="1" applyFill="1" applyAlignment="1">
      <alignment horizontal="center" vertical="center" wrapText="1"/>
    </xf>
    <xf numFmtId="0" fontId="56" fillId="25" borderId="0" xfId="0" applyFont="1" applyFill="1" applyBorder="1" applyAlignment="1">
      <alignment horizontal="center" vertical="center" wrapText="1"/>
    </xf>
    <xf numFmtId="189" fontId="59" fillId="25" borderId="0" xfId="0" applyNumberFormat="1" applyFont="1" applyFill="1" applyAlignment="1">
      <alignment horizontal="center" vertical="center" wrapText="1"/>
    </xf>
    <xf numFmtId="0" fontId="59" fillId="25" borderId="0" xfId="0" applyFont="1" applyFill="1" applyAlignment="1">
      <alignment horizontal="center" vertical="center" wrapText="1"/>
    </xf>
    <xf numFmtId="1" fontId="59" fillId="25" borderId="0" xfId="0" applyNumberFormat="1" applyFont="1" applyFill="1" applyAlignment="1">
      <alignment horizontal="center" vertical="center" wrapText="1"/>
    </xf>
    <xf numFmtId="2" fontId="4" fillId="25" borderId="14" xfId="0" applyNumberFormat="1" applyFont="1" applyFill="1" applyBorder="1" applyAlignment="1">
      <alignment horizontal="center" vertical="center" wrapText="1"/>
    </xf>
    <xf numFmtId="189" fontId="4" fillId="25" borderId="10" xfId="0" applyNumberFormat="1" applyFont="1" applyFill="1" applyBorder="1" applyAlignment="1">
      <alignment horizontal="center" vertical="center" wrapText="1"/>
    </xf>
    <xf numFmtId="0" fontId="10" fillId="25" borderId="0" xfId="0" applyFont="1" applyFill="1" applyAlignment="1">
      <alignment horizontal="center" vertical="center" wrapText="1"/>
    </xf>
    <xf numFmtId="0" fontId="10" fillId="25" borderId="0" xfId="0" applyFont="1" applyFill="1" applyAlignment="1">
      <alignment horizontal="right" vertical="center" wrapText="1"/>
    </xf>
    <xf numFmtId="0" fontId="3" fillId="25" borderId="0" xfId="0" applyFont="1" applyFill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textRotation="90" wrapText="1"/>
    </xf>
    <xf numFmtId="0" fontId="4" fillId="25" borderId="14" xfId="0" applyFont="1" applyFill="1" applyBorder="1" applyAlignment="1">
      <alignment horizontal="center" vertical="center" textRotation="90" wrapText="1"/>
    </xf>
    <xf numFmtId="0" fontId="4" fillId="25" borderId="11" xfId="0" applyFont="1" applyFill="1" applyBorder="1" applyAlignment="1">
      <alignment horizontal="center" vertical="center" wrapText="1"/>
    </xf>
    <xf numFmtId="0" fontId="4" fillId="25" borderId="18" xfId="0" applyFont="1" applyFill="1" applyBorder="1" applyAlignment="1">
      <alignment horizontal="center" vertical="center" wrapText="1"/>
    </xf>
    <xf numFmtId="0" fontId="4" fillId="25" borderId="19" xfId="0" applyFont="1" applyFill="1" applyBorder="1" applyAlignment="1">
      <alignment horizontal="center" vertical="center" wrapText="1"/>
    </xf>
    <xf numFmtId="2" fontId="4" fillId="25" borderId="12" xfId="0" applyNumberFormat="1" applyFont="1" applyFill="1" applyBorder="1" applyAlignment="1">
      <alignment horizontal="center" vertical="center" textRotation="90" wrapText="1"/>
    </xf>
    <xf numFmtId="2" fontId="4" fillId="25" borderId="14" xfId="0" applyNumberFormat="1" applyFont="1" applyFill="1" applyBorder="1" applyAlignment="1">
      <alignment horizontal="center" vertical="center" textRotation="90" wrapText="1"/>
    </xf>
    <xf numFmtId="0" fontId="4" fillId="25" borderId="12" xfId="0" applyFont="1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10" fillId="25" borderId="16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0" fontId="5" fillId="25" borderId="0" xfId="0" applyFont="1" applyFill="1" applyAlignment="1">
      <alignment horizontal="center" vertical="center" wrapText="1"/>
    </xf>
    <xf numFmtId="0" fontId="54" fillId="25" borderId="0" xfId="0" applyFont="1" applyFill="1" applyAlignment="1">
      <alignment horizontal="right" vertical="center" wrapText="1"/>
    </xf>
  </cellXfs>
  <cellStyles count="10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10" xfId="69"/>
    <cellStyle name="Normal 14" xfId="70"/>
    <cellStyle name="Normal 14 3" xfId="71"/>
    <cellStyle name="Normal 16_axalqalaqis skola " xfId="72"/>
    <cellStyle name="Normal 2" xfId="73"/>
    <cellStyle name="Normal 2 2 2" xfId="74"/>
    <cellStyle name="Normal 2 2_MCXETA yazarma- Copy" xfId="75"/>
    <cellStyle name="Normal 2_---SUL--- GORI-HOSPITALI-BOLO" xfId="76"/>
    <cellStyle name="Normal 3" xfId="77"/>
    <cellStyle name="Note" xfId="78"/>
    <cellStyle name="Output" xfId="79"/>
    <cellStyle name="Title" xfId="80"/>
    <cellStyle name="Total" xfId="81"/>
    <cellStyle name="Warning Text" xfId="82"/>
    <cellStyle name="Акцент1" xfId="83"/>
    <cellStyle name="Акцент2" xfId="84"/>
    <cellStyle name="Акцент3" xfId="85"/>
    <cellStyle name="Акцент4" xfId="86"/>
    <cellStyle name="Акцент5" xfId="87"/>
    <cellStyle name="Акцент6" xfId="88"/>
    <cellStyle name="Ввод " xfId="89"/>
    <cellStyle name="Вывод" xfId="90"/>
    <cellStyle name="Вычисление" xfId="91"/>
    <cellStyle name="Hyperlink" xfId="92"/>
    <cellStyle name="Currency" xfId="93"/>
    <cellStyle name="Currency [0]" xfId="94"/>
    <cellStyle name="Заголовок 1" xfId="95"/>
    <cellStyle name="Заголовок 2" xfId="96"/>
    <cellStyle name="Заголовок 3" xfId="97"/>
    <cellStyle name="Заголовок 4" xfId="98"/>
    <cellStyle name="Итог" xfId="99"/>
    <cellStyle name="Контрольная ячейка" xfId="100"/>
    <cellStyle name="Название" xfId="101"/>
    <cellStyle name="Нейтральный" xfId="102"/>
    <cellStyle name="Обычный 2" xfId="103"/>
    <cellStyle name="Обычный 3" xfId="104"/>
    <cellStyle name="Обычный 3 2" xfId="105"/>
    <cellStyle name="Обычный 4" xfId="106"/>
    <cellStyle name="Обычный 5" xfId="107"/>
    <cellStyle name="Обычный_krebsiti uckisi-vachee" xfId="108"/>
    <cellStyle name="Followed Hyperlink" xfId="109"/>
    <cellStyle name="Плохой" xfId="110"/>
    <cellStyle name="Пояснение" xfId="111"/>
    <cellStyle name="Примечание" xfId="112"/>
    <cellStyle name="Percent" xfId="113"/>
    <cellStyle name="Связанная ячейка" xfId="114"/>
    <cellStyle name="Текст предупреждения" xfId="115"/>
    <cellStyle name="Comma" xfId="116"/>
    <cellStyle name="Comma [0]" xfId="117"/>
    <cellStyle name="Финансовый 2" xfId="118"/>
    <cellStyle name="Финансовый 3" xfId="119"/>
    <cellStyle name="Хороший" xfId="120"/>
    <cellStyle name="სათაური3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externalLink" Target="externalLinks/externalLink25.xml" /><Relationship Id="rId31" Type="http://schemas.openxmlformats.org/officeDocument/2006/relationships/externalLink" Target="externalLinks/externalLink26.xml" /><Relationship Id="rId32" Type="http://schemas.openxmlformats.org/officeDocument/2006/relationships/externalLink" Target="externalLinks/externalLink27.xml" /><Relationship Id="rId33" Type="http://schemas.openxmlformats.org/officeDocument/2006/relationships/externalLink" Target="externalLinks/externalLink28.xml" /><Relationship Id="rId34" Type="http://schemas.openxmlformats.org/officeDocument/2006/relationships/externalLink" Target="externalLinks/externalLink29.xml" /><Relationship Id="rId35" Type="http://schemas.openxmlformats.org/officeDocument/2006/relationships/externalLink" Target="externalLinks/externalLink30.xml" /><Relationship Id="rId36" Type="http://schemas.openxmlformats.org/officeDocument/2006/relationships/externalLink" Target="externalLinks/externalLink31.xml" /><Relationship Id="rId37" Type="http://schemas.openxmlformats.org/officeDocument/2006/relationships/externalLink" Target="externalLinks/externalLink32.xml" /><Relationship Id="rId38" Type="http://schemas.openxmlformats.org/officeDocument/2006/relationships/externalLink" Target="externalLinks/externalLink33.xml" /><Relationship Id="rId39" Type="http://schemas.openxmlformats.org/officeDocument/2006/relationships/externalLink" Target="externalLinks/externalLink34.xml" /><Relationship Id="rId40" Type="http://schemas.openxmlformats.org/officeDocument/2006/relationships/externalLink" Target="externalLinks/externalLink35.xml" /><Relationship Id="rId41" Type="http://schemas.openxmlformats.org/officeDocument/2006/relationships/externalLink" Target="externalLinks/externalLink36.xml" /><Relationship Id="rId42" Type="http://schemas.openxmlformats.org/officeDocument/2006/relationships/externalLink" Target="externalLinks/externalLink37.xml" /><Relationship Id="rId43" Type="http://schemas.openxmlformats.org/officeDocument/2006/relationships/externalLink" Target="externalLinks/externalLink38.xml" /><Relationship Id="rId44" Type="http://schemas.openxmlformats.org/officeDocument/2006/relationships/externalLink" Target="externalLinks/externalLink39.xml" /><Relationship Id="rId45" Type="http://schemas.openxmlformats.org/officeDocument/2006/relationships/externalLink" Target="externalLinks/externalLink40.xml" /><Relationship Id="rId46" Type="http://schemas.openxmlformats.org/officeDocument/2006/relationships/externalLink" Target="externalLinks/externalLink41.xml" /><Relationship Id="rId47" Type="http://schemas.openxmlformats.org/officeDocument/2006/relationships/externalLink" Target="externalLinks/externalLink42.xml" /><Relationship Id="rId48" Type="http://schemas.openxmlformats.org/officeDocument/2006/relationships/externalLink" Target="externalLinks/externalLink43.xml" /><Relationship Id="rId49" Type="http://schemas.openxmlformats.org/officeDocument/2006/relationships/externalLink" Target="externalLinks/externalLink44.xml" /><Relationship Id="rId50" Type="http://schemas.openxmlformats.org/officeDocument/2006/relationships/externalLink" Target="externalLinks/externalLink45.xml" /><Relationship Id="rId51" Type="http://schemas.openxmlformats.org/officeDocument/2006/relationships/externalLink" Target="externalLinks/externalLink46.xml" /><Relationship Id="rId52" Type="http://schemas.openxmlformats.org/officeDocument/2006/relationships/externalLink" Target="externalLinks/externalLink47.xml" /><Relationship Id="rId53" Type="http://schemas.openxmlformats.org/officeDocument/2006/relationships/externalLink" Target="externalLinks/externalLink48.xml" /><Relationship Id="rId54" Type="http://schemas.openxmlformats.org/officeDocument/2006/relationships/externalLink" Target="externalLinks/externalLink49.xml" /><Relationship Id="rId55" Type="http://schemas.openxmlformats.org/officeDocument/2006/relationships/externalLink" Target="externalLinks/externalLink50.xml" /><Relationship Id="rId56" Type="http://schemas.openxmlformats.org/officeDocument/2006/relationships/externalLink" Target="externalLinks/externalLink51.xml" /><Relationship Id="rId5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2\asp-2\&#1052;&#1086;&#1080;%20&#1076;&#1086;&#1082;&#1091;&#1084;&#1077;&#1085;&#1090;&#1099;\sulaberiZis%20quCa%20sabolo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Documents%20and%20Settings\VAHE\My%20Documents\`x%20%20a%20%20l%20%20a501xl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orgi\djemal\AXALI%20MSENEBLOBA\gogebasvili.%20%2018xl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orgi\djemal\AXALI%20MSENEBLOBA\m%20%20a%20b%20a%20s%20i%20z%20e%20i%201%20xl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qalaqi\bar%20agars20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orgi\djemal\AXALI%20MSENEBLOBA\gogebasvili.%2022%20xl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orgi\djemal\FOTI\SUQURA.%20bolo%20xls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orgi\djemal\sabavsvo%20bari%202008w\BARI%201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orgi\djemal\sabavsvo%20bari%202008w\proeqti%202006-III\a-x-II%20%20xls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proeqti%202006-III\a-x%20%20xls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BULVA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2\asp-2\&#1052;&#1086;&#1080;%20&#1076;&#1086;&#1082;&#1091;&#1084;&#1077;&#1085;&#1090;&#1099;\abuc-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sxefi316xl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asatiani1\asatini%20mxl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tender%202007\bag%20t%205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proeqti%202006-III\tamaris%20gamziri%20benze.2xl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proeqti%202007-2008\a-x-I%20%20xls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saniarvre\komaxize%20%2010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urexi-bagrati%20xls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b%20e%20s%20i%20k%20i%20xls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agmashenebeli\d.%20armasenebeli%20mxls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tender%202007\bar%20agars2010-7-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port%20darbazi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qalaqi\batumi2006\axalsofeli2%20xls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inasarizxe%20xls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9%20marti\9%20MARi%2017mxls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proeqti%202006-III\tamaris%20gamziri%20benze.5xls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samusao%20magida\dokumenti\porti%20-%20kabeli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rurua2\rurua1mxl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sxef-gomi%2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agmashenebeli\aRmaSenebeli15-1xls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qalaqi\`b%20a%20g%20r%20a%20t%20i%20o%20n%20i%20s20625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giorgi\ARQIVI\&#4320;&#4308;&#4310;&#4317;%20&#4307;&#4312;&#4307;&#4315;&#4304;&#4316;&#4312;&#4331;&#4308;\xasuri\lagodex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asp-2c\q%20u%20c%20e%20b%20i\`b%20a%20g%20r%20a%20t%20i%20o%20n%20i%20s15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giorgi\ARQIVI\&#4320;&#4308;&#4310;&#4317;%20&#4307;&#4312;&#4307;&#4315;&#4304;&#4316;&#4312;&#4331;&#4308;\xasuri\S.P.S.%20,,%20ICON%20GROUP%20,,\BARCXA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giorgi\ARQIVI\&#4320;&#4308;&#4310;&#4317;%20&#4307;&#4312;&#4307;&#4315;&#4304;&#4316;&#4312;&#4331;&#4308;\xasuri\&#1050;&#1086;&#1087;&#1080;&#1103;%20adliis%20saniarvre1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2007%20GIORGI\xel%20trot%20xls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iorgi\Desktop\&#4320;&#4308;&#4310;&#4317;%20&#4307;&#4312;&#4307;&#4315;&#4304;&#4316;&#4312;&#4331;&#4308;\&#4321;&#4313;&#4317;&#4314;&#4304;%20axalseni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giorgi\ARQIVI\&#4320;&#4308;&#4310;&#4317;%20&#4307;&#4312;&#4307;&#4315;&#4304;&#4316;&#4312;&#4331;&#4308;\xasuri\&#1050;&#1086;&#1087;&#1080;&#1103;%20baRi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\giorgi\ARQIVI\&#4320;&#4308;&#4310;&#4317;%20&#4307;&#4312;&#4307;&#4315;&#4304;&#4316;&#4312;&#4331;&#4308;\xasuri\&#1050;&#1086;&#1087;&#1080;&#1103;%20sxefi%20eletronuli5-g\satendero%20dokumentacia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60--satyeo%202013-2\qobuletis%20satyeo\2\2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7;&#1080;&#1103;%20meliqiSvili10\meliqisvili%204--3mxl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gorgilazis%20%20quCis%20%20saniaRvr2012--1\gorgilaze---meliqiSvili%20201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deviiii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asp-2c\vahe\vahe\xims44xls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BULVARI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sport%20darbaz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asp-2c\q%20u%20c%20e%20b%20i\A%20R%20D%20%20T%20b%20G%20a%20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orgi\djemal\K%20E%20D%20A\bulv%20%20gamwvaneba%204xl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q%20u%20c%20e%20b%20i\&#1053;&#1086;&#1074;&#1072;&#1103;%20&#1087;&#1072;&#1087;&#1082;&#1072;\bulv%20ninos6681xl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batumi-2005\A%20R%20D%20%20T%20b%20G%20a%20%201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iveloba"/>
      <sheetName val="Лист1"/>
      <sheetName val="ganmar"/>
      <sheetName val="ganm. pr."/>
      <sheetName val="krebsiTi"/>
      <sheetName val="xarjtar"/>
      <sheetName val="manq.meq"/>
      <sheetName val="q. moc"/>
      <sheetName val="sap3"/>
      <sheetName val="sap6"/>
      <sheetName val="teqnika"/>
      <sheetName val="masalebi"/>
      <sheetName val="kalend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2"/>
      <sheetName val="p1"/>
      <sheetName val="sat"/>
      <sheetName val="sar"/>
      <sheetName val="gx"/>
      <sheetName val="kr"/>
      <sheetName val="xar #1"/>
      <sheetName val="xar #1 (2)"/>
      <sheetName val="xar #1 (3)"/>
      <sheetName val="or gan"/>
      <sheetName val="teq. da"/>
      <sheetName val="sapr dav"/>
      <sheetName val="moc uwy (3)"/>
      <sheetName val="mu"/>
      <sheetName val="ga"/>
      <sheetName val="mm"/>
      <sheetName val="tc"/>
      <sheetName val="mas"/>
      <sheetName val="kal"/>
      <sheetName val="md"/>
      <sheetName val="moc uwy"/>
      <sheetName val="ku"/>
      <sheetName val="moc uwy (2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x0"/>
      <sheetName val="s"/>
      <sheetName val="k"/>
      <sheetName val="x1"/>
      <sheetName val="x2,"/>
      <sheetName val="x1 (2)w (2)"/>
      <sheetName val="moc (4)w"/>
      <sheetName val="1w"/>
      <sheetName val="1"/>
      <sheetName val="moc (3)"/>
      <sheetName val="ma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x1 (2)"/>
      <sheetName val="h"/>
      <sheetName val="x1"/>
      <sheetName val="ang"/>
      <sheetName val="2"/>
      <sheetName val="n i v"/>
      <sheetName val="s"/>
      <sheetName val="k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x"/>
      <sheetName val="ma"/>
      <sheetName val="2"/>
      <sheetName val="su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.d"/>
      <sheetName val="ganm"/>
      <sheetName val="p1"/>
      <sheetName val="p2"/>
      <sheetName val="sarc)"/>
      <sheetName val="s"/>
      <sheetName val="gx"/>
      <sheetName val="k"/>
      <sheetName val="x1"/>
      <sheetName val="x2w"/>
      <sheetName val="x3"/>
      <sheetName val="x4"/>
      <sheetName val="5w"/>
      <sheetName val="w6"/>
      <sheetName val="da"/>
      <sheetName val="1"/>
      <sheetName val="1w"/>
      <sheetName val="moc (3)"/>
      <sheetName val="moc (4)w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2)"/>
      <sheetName val="O (1)"/>
      <sheetName val="1"/>
      <sheetName val="1-2"/>
      <sheetName val="1 (3)"/>
      <sheetName val="O (2)"/>
      <sheetName val="2"/>
      <sheetName val="2(1)"/>
      <sheetName val="2(3)"/>
      <sheetName val="O (3)"/>
      <sheetName val="3"/>
      <sheetName val="3 (2)"/>
      <sheetName val="3(3)"/>
      <sheetName val="4"/>
      <sheetName val="5"/>
      <sheetName val="6"/>
      <sheetName val="7"/>
      <sheetName val="8"/>
      <sheetName val="xarjtar (4)"/>
      <sheetName val="3 (3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3)"/>
      <sheetName val="O (1)"/>
      <sheetName val="1"/>
      <sheetName val="2"/>
      <sheetName val="3"/>
      <sheetName val="4"/>
      <sheetName val="O (2)"/>
      <sheetName val="2 (1)"/>
      <sheetName val="2(2)"/>
      <sheetName val="2(3)"/>
      <sheetName val="35"/>
      <sheetName val="33"/>
      <sheetName val="Robe"/>
      <sheetName val="ketilmowyoba"/>
      <sheetName val="333"/>
      <sheetName val="D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ku (2)"/>
      <sheetName val="x3 (2)"/>
      <sheetName val="a"/>
      <sheetName val="n (3)"/>
      <sheetName val="n (2)"/>
      <sheetName val="ganm (2)"/>
      <sheetName val="s"/>
      <sheetName val="sarc)"/>
      <sheetName val="g"/>
      <sheetName val="gx"/>
      <sheetName val="k"/>
      <sheetName val="x1"/>
      <sheetName val="1"/>
      <sheetName val="x2"/>
      <sheetName val="2"/>
      <sheetName val="x3"/>
      <sheetName val="x4"/>
      <sheetName val="n"/>
      <sheetName val="ku"/>
      <sheetName val="go)"/>
      <sheetName val="1 (2)"/>
      <sheetName val="go"/>
      <sheetName val="m"/>
      <sheetName val="ma"/>
      <sheetName val="t"/>
      <sheetName val="d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n (2)"/>
      <sheetName val="n"/>
      <sheetName val="a"/>
      <sheetName val="2"/>
      <sheetName val="x2,"/>
      <sheetName val="ku"/>
      <sheetName val="x3)"/>
      <sheetName val="sarc)"/>
      <sheetName val="gx"/>
      <sheetName val="s"/>
      <sheetName val="k"/>
      <sheetName val="1"/>
      <sheetName val="x1"/>
      <sheetName val="g"/>
      <sheetName val="go)"/>
      <sheetName val="1 (2)"/>
      <sheetName val="go"/>
      <sheetName val="m"/>
      <sheetName val="ma"/>
      <sheetName val="t"/>
      <sheetName val="d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Gar (2)"/>
      <sheetName val="KK"/>
      <sheetName val="1"/>
      <sheetName val="2"/>
      <sheetName val="3"/>
      <sheetName val="4"/>
      <sheetName val="5"/>
      <sheetName val="O (2)"/>
      <sheetName val="6"/>
      <sheetName val="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pr"/>
      <sheetName val="ganm. pr."/>
      <sheetName val="xarjtar"/>
      <sheetName val="q. moc"/>
      <sheetName val="uwyisi"/>
      <sheetName val="masalebi"/>
      <sheetName val="manq.meq"/>
      <sheetName val="teqnika"/>
      <sheetName val="niveloba"/>
      <sheetName val="krebsiTi"/>
      <sheetName val="sap3"/>
      <sheetName val="kalend"/>
      <sheetName val="sap6"/>
      <sheetName val="sapik"/>
      <sheetName val="miwis"/>
      <sheetName val="safari"/>
      <sheetName val="hidravl"/>
      <sheetName val="kalk"/>
      <sheetName val="Лист1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v2 (3)"/>
      <sheetName val="k"/>
      <sheetName val="x3"/>
      <sheetName val="x4"/>
      <sheetName val="x2"/>
      <sheetName val="x5"/>
      <sheetName val="x3 (2)"/>
    </sheetNames>
    <sheetDataSet>
      <sheetData sheetId="3">
        <row r="24">
          <cell r="F24">
            <v>1</v>
          </cell>
        </row>
      </sheetData>
      <sheetData sheetId="4">
        <row r="11">
          <cell r="F11">
            <v>1</v>
          </cell>
        </row>
        <row r="19">
          <cell r="F19">
            <v>1</v>
          </cell>
        </row>
        <row r="28">
          <cell r="F28">
            <v>1</v>
          </cell>
        </row>
        <row r="37">
          <cell r="F37">
            <v>1</v>
          </cell>
        </row>
        <row r="45">
          <cell r="F45">
            <v>1</v>
          </cell>
        </row>
        <row r="53">
          <cell r="F53">
            <v>1</v>
          </cell>
        </row>
        <row r="62">
          <cell r="F62">
            <v>1</v>
          </cell>
        </row>
        <row r="71">
          <cell r="F71">
            <v>1</v>
          </cell>
        </row>
        <row r="79">
          <cell r="F79">
            <v>1</v>
          </cell>
        </row>
        <row r="87">
          <cell r="F87">
            <v>1</v>
          </cell>
        </row>
      </sheetData>
      <sheetData sheetId="5">
        <row r="11">
          <cell r="F11">
            <v>0.14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x1"/>
      <sheetName val="x2,"/>
      <sheetName val="x3"/>
      <sheetName val="gx"/>
      <sheetName val="x6"/>
      <sheetName val="x5"/>
      <sheetName val="k"/>
      <sheetName val="1"/>
      <sheetName val="2"/>
      <sheetName val="ku (2)"/>
      <sheetName val="ma"/>
      <sheetName val="mu1"/>
      <sheetName val="mu"/>
      <sheetName val="t"/>
      <sheetName val="ka (2)"/>
      <sheetName val="g0"/>
      <sheetName val="g"/>
      <sheetName val="fa"/>
      <sheetName val="n"/>
      <sheetName val="h"/>
      <sheetName val="ku"/>
      <sheetName val="u (3)"/>
      <sheetName val="u (2)"/>
      <sheetName val="u"/>
      <sheetName val="ang"/>
      <sheetName val="d"/>
      <sheetName val="x4"/>
      <sheetName val="3"/>
      <sheetName val="11) (2)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 (5)"/>
      <sheetName val="s"/>
      <sheetName val="k"/>
      <sheetName val="x1"/>
      <sheetName val="x2"/>
      <sheetName val="X3"/>
      <sheetName val="x4"/>
      <sheetName val="x5"/>
      <sheetName val="x6"/>
      <sheetName val="x7"/>
      <sheetName val="g p"/>
      <sheetName val="1 (2)"/>
      <sheetName val="1"/>
      <sheetName val="2"/>
      <sheetName val="gx"/>
      <sheetName val="msu"/>
      <sheetName val="sarc)"/>
      <sheetName val="a (2)"/>
      <sheetName val="a (3)"/>
      <sheetName val="a (4)"/>
      <sheetName val="d"/>
      <sheetName val="ang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11"/>
      <sheetName val="s"/>
      <sheetName val="ganm"/>
      <sheetName val="gx"/>
      <sheetName val="g"/>
      <sheetName val="s.d"/>
      <sheetName val="sar"/>
      <sheetName val="k"/>
      <sheetName val="1"/>
      <sheetName val="su1"/>
      <sheetName val="x1"/>
      <sheetName val="x2"/>
      <sheetName val="x3"/>
      <sheetName val="x4"/>
      <sheetName val="x5"/>
      <sheetName val="mas"/>
      <sheetName val="p2"/>
      <sheetName val="p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ku (2)"/>
      <sheetName val="x3 (2)"/>
      <sheetName val="a"/>
      <sheetName val="n (3)"/>
      <sheetName val="n (2)"/>
      <sheetName val="ganm (2)"/>
      <sheetName val="s"/>
      <sheetName val="sarc)"/>
      <sheetName val="g"/>
      <sheetName val="gx"/>
      <sheetName val="k"/>
      <sheetName val="x1"/>
      <sheetName val="x2"/>
      <sheetName val="1"/>
      <sheetName val="2"/>
      <sheetName val="x3"/>
      <sheetName val="x4"/>
      <sheetName val="n"/>
      <sheetName val="ku"/>
      <sheetName val="go)"/>
      <sheetName val="1 (2)"/>
      <sheetName val="go"/>
      <sheetName val="m"/>
      <sheetName val="ma"/>
      <sheetName val="t"/>
      <sheetName val="d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2 (3)"/>
      <sheetName val="2 (2)"/>
      <sheetName val="2"/>
      <sheetName val="x1"/>
      <sheetName val="ang"/>
      <sheetName val="h"/>
      <sheetName val="s"/>
      <sheetName val="k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sarc) (2)"/>
      <sheetName val="k"/>
      <sheetName val="gx"/>
      <sheetName val="x1"/>
      <sheetName val="s.d"/>
      <sheetName val="g"/>
      <sheetName val="u"/>
      <sheetName val="u (3)"/>
      <sheetName val="u (2)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gx (2)"/>
      <sheetName val="s"/>
      <sheetName val="sarc) (2)"/>
      <sheetName val="gx"/>
      <sheetName val="k"/>
      <sheetName val="x"/>
      <sheetName val="g"/>
      <sheetName val="s.d"/>
      <sheetName val="u"/>
      <sheetName val="u (3)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x5)"/>
      <sheetName val="2 "/>
      <sheetName val="ang)"/>
      <sheetName val="s"/>
      <sheetName val="gx"/>
      <sheetName val="sarc)"/>
      <sheetName val="k"/>
      <sheetName val="x1"/>
      <sheetName val="x2,"/>
      <sheetName val="x3"/>
      <sheetName val="x4"/>
      <sheetName val="x7"/>
      <sheetName val="x6"/>
      <sheetName val="g"/>
      <sheetName val="1"/>
      <sheetName val="g0"/>
      <sheetName val="3"/>
      <sheetName val="mu"/>
      <sheetName val="ma"/>
      <sheetName val="t"/>
      <sheetName val="mu1"/>
      <sheetName val="kg"/>
      <sheetName val="fa"/>
      <sheetName val="d (2)"/>
      <sheetName val="g (2)"/>
      <sheetName val="h"/>
      <sheetName val="fa1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x"/>
      <sheetName val="2"/>
      <sheetName val="u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 r "/>
      <sheetName val="Gar (2)"/>
      <sheetName val="K"/>
      <sheetName val="O"/>
      <sheetName val="1"/>
      <sheetName val="3"/>
      <sheetName val="4"/>
      <sheetName val="4 (2)"/>
      <sheetName val="x r  (3)"/>
      <sheetName val="x r  (2)"/>
      <sheetName val="x#1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gx"/>
      <sheetName val="sarc)"/>
      <sheetName val="s"/>
      <sheetName val="1"/>
      <sheetName val="k"/>
      <sheetName val="x2"/>
      <sheetName val="g"/>
      <sheetName val="go"/>
      <sheetName val="ma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gx"/>
      <sheetName val="sarc) (2)"/>
      <sheetName val="u"/>
      <sheetName val="s"/>
      <sheetName val="k"/>
      <sheetName val="x1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 (2)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  <sheetName val="n"/>
      <sheetName val="g0 (2)"/>
      <sheetName val="sar"/>
    </sheetNames>
    <sheetDataSet>
      <sheetData sheetId="6">
        <row r="61">
          <cell r="F61">
            <v>0.087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gx"/>
      <sheetName val="s"/>
      <sheetName val="k"/>
      <sheetName val="1"/>
      <sheetName val="11"/>
      <sheetName val="x1"/>
      <sheetName val="x 2)"/>
      <sheetName val="x 3"/>
      <sheetName val="x 4"/>
      <sheetName val="x 5 "/>
      <sheetName val="x 6"/>
      <sheetName val="ganm"/>
      <sheetName val="g"/>
      <sheetName val="s.d"/>
      <sheetName val="sar"/>
      <sheetName val="3"/>
      <sheetName val="mas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1">
        <row r="14">
          <cell r="F14">
            <v>0.37</v>
          </cell>
        </row>
        <row r="56">
          <cell r="F56">
            <v>0.25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mu"/>
      <sheetName val="1"/>
      <sheetName val="g"/>
      <sheetName val="h (2)"/>
      <sheetName val="x4"/>
      <sheetName val="k"/>
      <sheetName val="x1"/>
      <sheetName val="5"/>
      <sheetName val="x5)"/>
      <sheetName val="2"/>
      <sheetName val="ni"/>
      <sheetName val="x2,"/>
      <sheetName val="x3"/>
      <sheetName val="ku"/>
      <sheetName val="d"/>
      <sheetName val="gx"/>
      <sheetName val="sarc)"/>
      <sheetName val="s"/>
      <sheetName val="x7"/>
      <sheetName val="x6"/>
      <sheetName val="3"/>
      <sheetName val="ms"/>
      <sheetName val="h"/>
      <sheetName val="g0"/>
      <sheetName val="mu1"/>
      <sheetName val="ma"/>
      <sheetName val="t"/>
      <sheetName val="kg"/>
      <sheetName val="fa"/>
      <sheetName val="u (3)"/>
      <sheetName val="u (2)"/>
      <sheetName val="u"/>
      <sheetName val="n"/>
      <sheetName val="x1 (2)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x2"/>
      <sheetName val="x1"/>
      <sheetName val="x11"/>
      <sheetName val="ku"/>
      <sheetName val="mu (2)"/>
      <sheetName val="mu"/>
      <sheetName val="x1 (3)"/>
      <sheetName val="ku (2)"/>
      <sheetName val="x"/>
      <sheetName val="x2 (2)"/>
      <sheetName val="d1 (2)"/>
      <sheetName val="d1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ang1"/>
      <sheetName val="ang1 (2)"/>
      <sheetName val="x 6"/>
      <sheetName val="h"/>
      <sheetName val="2"/>
      <sheetName val="x2,"/>
      <sheetName val="x 5 "/>
      <sheetName val="x1"/>
      <sheetName val="1"/>
      <sheetName val="d"/>
      <sheetName val="s"/>
      <sheetName val="k"/>
      <sheetName val="x3"/>
      <sheetName val="x4"/>
      <sheetName val="3"/>
      <sheetName val="g"/>
      <sheetName val="11) (2)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x1ten"/>
      <sheetName val="u1 (2)"/>
      <sheetName val="s (3)"/>
      <sheetName val="x1 (2)"/>
      <sheetName val="s (2)"/>
      <sheetName val="s"/>
      <sheetName val="sa"/>
      <sheetName val="k"/>
      <sheetName val="x1"/>
      <sheetName val="x2,3"/>
      <sheetName val="x4"/>
      <sheetName val="x5"/>
      <sheetName val="x6"/>
      <sheetName val="x7"/>
      <sheetName val="x8"/>
      <sheetName val="s.d"/>
      <sheetName val="g p"/>
      <sheetName val="f"/>
      <sheetName val=" a "/>
      <sheetName val="1"/>
      <sheetName val="2"/>
      <sheetName val="3"/>
      <sheetName val="4"/>
      <sheetName val="5"/>
      <sheetName val="6"/>
      <sheetName val="7,8"/>
      <sheetName val="u1"/>
      <sheetName val="u2"/>
      <sheetName val="u3"/>
      <sheetName val="u4"/>
      <sheetName val="su 1"/>
      <sheetName val="su2"/>
      <sheetName val="su3"/>
      <sheetName val="g p (2)"/>
      <sheetName val="A"/>
      <sheetName val="mm"/>
      <sheetName val="ma"/>
      <sheetName val="t"/>
      <sheetName val="ka (2)"/>
      <sheetName val="d"/>
      <sheetName val="g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O (1)"/>
      <sheetName val="1 sro"/>
      <sheetName val="wdak (2)"/>
      <sheetName val="el"/>
      <sheetName val="O (2)"/>
      <sheetName val="1 qizy"/>
      <sheetName val="wdak"/>
      <sheetName val="el1"/>
      <sheetName val="x2000"/>
      <sheetName val="4"/>
      <sheetName val="5"/>
      <sheetName val="6"/>
      <sheetName val="7"/>
      <sheetName val="burgv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x#6"/>
      <sheetName val="x#5"/>
      <sheetName val="x#4"/>
      <sheetName val="sat"/>
      <sheetName val="gan"/>
      <sheetName val="krebsiti (2)"/>
      <sheetName val="x#1"/>
      <sheetName val="x2,3"/>
      <sheetName val="q  kr u"/>
      <sheetName val="k  k r uw"/>
      <sheetName val="sam.moc.)"/>
      <sheetName val="sn"/>
      <sheetName val="san uwyisi)"/>
      <sheetName val="san uwyisi) (3)"/>
      <sheetName val="m r d a k)"/>
      <sheetName val="miwis sam"/>
      <sheetName val="sarc"/>
      <sheetName val="tr bor"/>
      <sheetName val="uwyisi"/>
      <sheetName val="x2"/>
      <sheetName val="x3"/>
      <sheetName val="x1"/>
      <sheetName val="kr uw"/>
      <sheetName val="krebsiti (3)"/>
      <sheetName val="kre"/>
      <sheetName val="gan uwy "/>
      <sheetName val="tr bor (2)"/>
      <sheetName val="san uwyisi) (2)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F2(7)"/>
      <sheetName val="nakrebi f 2 bi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gx"/>
      <sheetName val="x1"/>
      <sheetName val="1"/>
      <sheetName val="sarc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sarc)"/>
      <sheetName val="g"/>
      <sheetName val="gx"/>
      <sheetName val="k"/>
      <sheetName val="x3"/>
      <sheetName val="1"/>
      <sheetName val="1 (2)"/>
      <sheetName val="k (2)"/>
      <sheetName val="Bolo"/>
      <sheetName val="k (4)"/>
      <sheetName val="Bolo (2)"/>
      <sheetName val="F-2(bolo) (1)"/>
      <sheetName val="x3 (4)"/>
      <sheetName val="k (3)"/>
      <sheetName val="x3 (3)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3)"/>
      <sheetName val="O (1)"/>
      <sheetName val="1"/>
      <sheetName val="1-2"/>
      <sheetName val="1-3"/>
      <sheetName val="1-4"/>
      <sheetName val="O (saq)"/>
      <sheetName val="2-1"/>
      <sheetName val="2-2"/>
      <sheetName val="2-3"/>
      <sheetName val="ao"/>
      <sheetName val="4"/>
      <sheetName val="5"/>
      <sheetName val="6"/>
      <sheetName val="robe"/>
      <sheetName val="ezo"/>
      <sheetName val="GK (2)"/>
      <sheetName val="K (4)"/>
      <sheetName val="O (darb)"/>
      <sheetName val="22"/>
      <sheetName val="23"/>
      <sheetName val="24"/>
      <sheetName val="25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gx"/>
      <sheetName val="x1"/>
      <sheetName val="x2"/>
      <sheetName val="2"/>
      <sheetName val="2 (2)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ku "/>
      <sheetName val="d1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x1"/>
      <sheetName val="n (2)"/>
      <sheetName val="d"/>
      <sheetName val="pu"/>
      <sheetName val="ku"/>
      <sheetName val="x3"/>
      <sheetName val="x2"/>
      <sheetName val="nim"/>
      <sheetName val="gx"/>
      <sheetName val="g"/>
    </sheetNames>
    <sheetDataSet>
      <sheetData sheetId="2">
        <row r="11">
          <cell r="F11">
            <v>0.05</v>
          </cell>
        </row>
        <row r="15">
          <cell r="F15">
            <v>0.05</v>
          </cell>
        </row>
        <row r="19">
          <cell r="F19">
            <v>0.11</v>
          </cell>
        </row>
        <row r="27">
          <cell r="F27">
            <v>0.15</v>
          </cell>
        </row>
        <row r="35">
          <cell r="F35">
            <v>0.15</v>
          </cell>
        </row>
        <row r="39">
          <cell r="F39">
            <v>0.07</v>
          </cell>
        </row>
      </sheetData>
      <sheetData sheetId="8">
        <row r="11">
          <cell r="F11">
            <v>0</v>
          </cell>
        </row>
        <row r="19">
          <cell r="F19">
            <v>0</v>
          </cell>
        </row>
        <row r="28">
          <cell r="F28">
            <v>0</v>
          </cell>
        </row>
        <row r="37">
          <cell r="F37">
            <v>0.02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0"/>
      <sheetName val="gx"/>
      <sheetName val="x1"/>
      <sheetName val="x2,"/>
      <sheetName val="x3"/>
      <sheetName val="1"/>
      <sheetName val="2"/>
      <sheetName val="5"/>
      <sheetName val="qan"/>
      <sheetName val="1 (2)"/>
      <sheetName val="g"/>
      <sheetName val="ma"/>
      <sheetName val="mu1"/>
      <sheetName val="mu"/>
      <sheetName val="t"/>
      <sheetName val="ka (2)"/>
      <sheetName val="fa"/>
      <sheetName val="g0"/>
      <sheetName val="n"/>
      <sheetName val="h"/>
      <sheetName val="u"/>
      <sheetName val="d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1 (4)"/>
      <sheetName val="sar"/>
      <sheetName val="1 (3)"/>
      <sheetName val="1 (2)"/>
      <sheetName val="1"/>
      <sheetName val="x1"/>
      <sheetName val="s"/>
      <sheetName val="gx"/>
      <sheetName val="k"/>
      <sheetName val="def"/>
      <sheetName val="m"/>
      <sheetName val="g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Gar (2)"/>
      <sheetName val="K"/>
      <sheetName val="x1"/>
      <sheetName val="karg (2)"/>
      <sheetName val=" wy kamera (2)"/>
      <sheetName val="  qvisdamweri (2)"/>
      <sheetName val="  gamkamkam"/>
      <sheetName val="  camxsobi"/>
      <sheetName val="  saleqari da filtri"/>
      <sheetName val="ars rez"/>
      <sheetName val="x9"/>
      <sheetName val="x10"/>
      <sheetName val="x11"/>
      <sheetName val="x12"/>
      <sheetName val="O (1)"/>
      <sheetName val="x1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m (2)"/>
      <sheetName val="ganm"/>
      <sheetName val="sapr davaleba)"/>
      <sheetName val="kg"/>
      <sheetName val="krebsiti (2)"/>
      <sheetName val="res ur"/>
      <sheetName val="masalebi"/>
      <sheetName val="sarCevi"/>
      <sheetName val="kreb uwyisi"/>
      <sheetName val="san uwyisi"/>
      <sheetName val="arxis uwyisi"/>
      <sheetName val="sm (2)"/>
      <sheetName val="s m"/>
      <sheetName val="sa"/>
      <sheetName val="su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Gar (2)"/>
      <sheetName val="KK"/>
      <sheetName val="1"/>
      <sheetName val="2"/>
      <sheetName val="3"/>
      <sheetName val="4"/>
      <sheetName val="5"/>
      <sheetName val="O (2)"/>
      <sheetName val="6"/>
      <sheetName val="7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x r "/>
      <sheetName val="Gar (2)"/>
      <sheetName val="K"/>
      <sheetName val="O"/>
      <sheetName val="1"/>
      <sheetName val="3"/>
      <sheetName val="4"/>
      <sheetName val="4 (2)"/>
      <sheetName val="x r  (3)"/>
      <sheetName val="x r  (2)"/>
      <sheetName val="x#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x1 (5)"/>
      <sheetName val="x1 (6)"/>
      <sheetName val="s (2)"/>
      <sheetName val="s"/>
      <sheetName val="k"/>
      <sheetName val="gar. (2)"/>
      <sheetName val="x1 (4)"/>
      <sheetName val="gar."/>
      <sheetName val="x1 (2)"/>
      <sheetName val="kalk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mar"/>
      <sheetName val="sarc 9 (2)"/>
      <sheetName val="x r "/>
      <sheetName val="k r 9 (2)"/>
      <sheetName val="s d"/>
      <sheetName val="mas"/>
      <sheetName val="t c"/>
      <sheetName val="mmu"/>
      <sheetName val="k g"/>
      <sheetName val="x r  el"/>
      <sheetName val="ganmar org"/>
      <sheetName val="sarc 9"/>
      <sheetName val="k r 9"/>
      <sheetName val="x) (1)"/>
      <sheetName val="x) (2)"/>
      <sheetName val="s a m . m o c"/>
      <sheetName val="u w y"/>
    </sheetNames>
    <sheetDataSet>
      <sheetData sheetId="2">
        <row r="174">
          <cell r="F174">
            <v>0.58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x (2)"/>
      <sheetName val="gx"/>
      <sheetName val="sar"/>
      <sheetName val="ganm"/>
      <sheetName val="p2"/>
      <sheetName val="p1"/>
      <sheetName val="g"/>
      <sheetName val="k "/>
      <sheetName val="x1"/>
      <sheetName val="x2"/>
      <sheetName val="x 3"/>
      <sheetName val="4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"/>
      <sheetName val="p2"/>
      <sheetName val="gar. (3)"/>
      <sheetName val="k"/>
      <sheetName val="x#1"/>
      <sheetName val="x#2"/>
      <sheetName val="x#3"/>
      <sheetName val="x#4"/>
      <sheetName val="x#5"/>
      <sheetName val="x#6"/>
      <sheetName val="x#7"/>
      <sheetName val="x#8"/>
      <sheetName val="x#9"/>
      <sheetName val="x#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D15" sqref="D15"/>
    </sheetView>
  </sheetViews>
  <sheetFormatPr defaultColWidth="9.00390625" defaultRowHeight="12.75"/>
  <cols>
    <col min="1" max="1" width="6.25390625" style="107" customWidth="1"/>
    <col min="2" max="2" width="8.75390625" style="107" customWidth="1"/>
    <col min="3" max="3" width="36.75390625" style="107" customWidth="1"/>
    <col min="4" max="4" width="11.625" style="107" customWidth="1"/>
    <col min="5" max="5" width="7.75390625" style="107" customWidth="1"/>
    <col min="6" max="6" width="12.00390625" style="107" customWidth="1"/>
    <col min="7" max="7" width="10.875" style="107" customWidth="1"/>
    <col min="8" max="8" width="15.375" style="14" customWidth="1"/>
    <col min="9" max="10" width="12.875" style="107" hidden="1" customWidth="1"/>
    <col min="11" max="11" width="12.25390625" style="107" hidden="1" customWidth="1"/>
    <col min="12" max="12" width="9.25390625" style="107" hidden="1" customWidth="1"/>
    <col min="13" max="13" width="0" style="107" hidden="1" customWidth="1"/>
    <col min="14" max="16384" width="9.125" style="107" customWidth="1"/>
  </cols>
  <sheetData>
    <row r="1" spans="7:8" ht="16.5">
      <c r="G1" s="198" t="s">
        <v>247</v>
      </c>
      <c r="H1" s="198"/>
    </row>
    <row r="2" spans="1:8" ht="16.5">
      <c r="A2" s="109"/>
      <c r="B2" s="109"/>
      <c r="C2" s="109"/>
      <c r="D2" s="109"/>
      <c r="E2" s="109"/>
      <c r="F2" s="109"/>
      <c r="G2" s="109"/>
      <c r="H2" s="83"/>
    </row>
    <row r="3" spans="1:8" ht="22.5" customHeight="1">
      <c r="A3" s="181" t="s">
        <v>30</v>
      </c>
      <c r="B3" s="181"/>
      <c r="C3" s="181"/>
      <c r="D3" s="181"/>
      <c r="E3" s="181"/>
      <c r="F3" s="102">
        <f>H22</f>
        <v>0</v>
      </c>
      <c r="G3" s="106" t="s">
        <v>37</v>
      </c>
      <c r="H3" s="102" t="s">
        <v>15</v>
      </c>
    </row>
    <row r="4" spans="1:8" ht="22.5" customHeight="1">
      <c r="A4" s="182" t="s">
        <v>38</v>
      </c>
      <c r="B4" s="182"/>
      <c r="C4" s="182"/>
      <c r="D4" s="182"/>
      <c r="E4" s="182"/>
      <c r="F4" s="102"/>
      <c r="G4" s="106" t="s">
        <v>37</v>
      </c>
      <c r="H4" s="102" t="s">
        <v>15</v>
      </c>
    </row>
    <row r="5" spans="1:9" ht="54" customHeight="1">
      <c r="A5" s="181" t="s">
        <v>246</v>
      </c>
      <c r="B5" s="181"/>
      <c r="C5" s="181"/>
      <c r="D5" s="181"/>
      <c r="E5" s="181"/>
      <c r="F5" s="181"/>
      <c r="G5" s="181"/>
      <c r="H5" s="181"/>
      <c r="I5" s="107" t="s">
        <v>49</v>
      </c>
    </row>
    <row r="6" spans="1:9" ht="20.25" customHeight="1">
      <c r="A6" s="84"/>
      <c r="B6" s="84"/>
      <c r="C6" s="84"/>
      <c r="D6" s="112"/>
      <c r="E6" s="112"/>
      <c r="F6" s="193" t="s">
        <v>39</v>
      </c>
      <c r="G6" s="193"/>
      <c r="H6" s="193"/>
      <c r="I6" s="107" t="s">
        <v>48</v>
      </c>
    </row>
    <row r="7" spans="1:8" ht="27" customHeight="1">
      <c r="A7" s="191" t="s">
        <v>41</v>
      </c>
      <c r="B7" s="184" t="s">
        <v>25</v>
      </c>
      <c r="C7" s="191" t="s">
        <v>26</v>
      </c>
      <c r="D7" s="186" t="s">
        <v>40</v>
      </c>
      <c r="E7" s="187"/>
      <c r="F7" s="187"/>
      <c r="G7" s="188"/>
      <c r="H7" s="189" t="s">
        <v>32</v>
      </c>
    </row>
    <row r="8" spans="1:9" ht="105.75" customHeight="1">
      <c r="A8" s="192"/>
      <c r="B8" s="185"/>
      <c r="C8" s="192"/>
      <c r="D8" s="111" t="s">
        <v>27</v>
      </c>
      <c r="E8" s="111" t="s">
        <v>28</v>
      </c>
      <c r="F8" s="111" t="s">
        <v>31</v>
      </c>
      <c r="G8" s="111" t="s">
        <v>29</v>
      </c>
      <c r="H8" s="190"/>
      <c r="I8" s="107" t="s">
        <v>48</v>
      </c>
    </row>
    <row r="9" spans="1:8" ht="15" customHeight="1">
      <c r="A9" s="110">
        <v>1</v>
      </c>
      <c r="B9" s="110">
        <v>2</v>
      </c>
      <c r="C9" s="110">
        <v>3</v>
      </c>
      <c r="D9" s="108">
        <v>4</v>
      </c>
      <c r="E9" s="108">
        <v>5</v>
      </c>
      <c r="F9" s="108">
        <v>6</v>
      </c>
      <c r="G9" s="108">
        <v>7</v>
      </c>
      <c r="H9" s="179">
        <v>8</v>
      </c>
    </row>
    <row r="10" spans="1:8" ht="15.75" customHeight="1">
      <c r="A10" s="108"/>
      <c r="B10" s="108"/>
      <c r="C10" s="24" t="s">
        <v>33</v>
      </c>
      <c r="D10" s="108"/>
      <c r="E10" s="41"/>
      <c r="F10" s="41"/>
      <c r="G10" s="41"/>
      <c r="H10" s="41"/>
    </row>
    <row r="11" spans="1:8" ht="30.75" customHeight="1">
      <c r="A11" s="24">
        <v>1</v>
      </c>
      <c r="B11" s="108"/>
      <c r="C11" s="108" t="s">
        <v>3</v>
      </c>
      <c r="D11" s="78"/>
      <c r="E11" s="56"/>
      <c r="F11" s="56"/>
      <c r="G11" s="56"/>
      <c r="H11" s="56"/>
    </row>
    <row r="12" spans="1:8" ht="15.75" customHeight="1">
      <c r="A12" s="108"/>
      <c r="B12" s="108"/>
      <c r="C12" s="108" t="s">
        <v>4</v>
      </c>
      <c r="D12" s="78"/>
      <c r="E12" s="56"/>
      <c r="F12" s="56"/>
      <c r="G12" s="56"/>
      <c r="H12" s="56"/>
    </row>
    <row r="13" spans="1:8" ht="15.75" customHeight="1">
      <c r="A13" s="108"/>
      <c r="B13" s="108"/>
      <c r="C13" s="24" t="s">
        <v>34</v>
      </c>
      <c r="D13" s="104"/>
      <c r="E13" s="114"/>
      <c r="F13" s="114"/>
      <c r="G13" s="114"/>
      <c r="H13" s="114"/>
    </row>
    <row r="14" spans="1:8" ht="24" customHeight="1">
      <c r="A14" s="24">
        <v>2</v>
      </c>
      <c r="B14" s="108"/>
      <c r="C14" s="24" t="s">
        <v>8</v>
      </c>
      <c r="D14" s="114" t="s">
        <v>35</v>
      </c>
      <c r="E14" s="114" t="s">
        <v>35</v>
      </c>
      <c r="F14" s="114" t="s">
        <v>35</v>
      </c>
      <c r="G14" s="114" t="s">
        <v>35</v>
      </c>
      <c r="H14" s="33" t="s">
        <v>35</v>
      </c>
    </row>
    <row r="15" spans="1:8" ht="56.25" customHeight="1">
      <c r="A15" s="42"/>
      <c r="B15" s="108" t="s">
        <v>59</v>
      </c>
      <c r="C15" s="108" t="s">
        <v>192</v>
      </c>
      <c r="D15" s="114">
        <f>'x1 (2)'!H284</f>
        <v>0</v>
      </c>
      <c r="E15" s="114"/>
      <c r="F15" s="114"/>
      <c r="G15" s="114"/>
      <c r="H15" s="41">
        <f>D15</f>
        <v>0</v>
      </c>
    </row>
    <row r="16" spans="1:8" ht="35.25" customHeight="1">
      <c r="A16" s="42"/>
      <c r="B16" s="108" t="s">
        <v>60</v>
      </c>
      <c r="C16" s="108" t="s">
        <v>210</v>
      </c>
      <c r="D16" s="114">
        <f>'x1 (3)'!H300</f>
        <v>0</v>
      </c>
      <c r="E16" s="114"/>
      <c r="F16" s="114"/>
      <c r="G16" s="114"/>
      <c r="H16" s="41">
        <f>D16</f>
        <v>0</v>
      </c>
    </row>
    <row r="17" spans="1:10" ht="16.5" customHeight="1">
      <c r="A17" s="108"/>
      <c r="B17" s="24"/>
      <c r="C17" s="24" t="s">
        <v>36</v>
      </c>
      <c r="D17" s="56">
        <f>SUM(D15:D16)</f>
        <v>0</v>
      </c>
      <c r="E17" s="56"/>
      <c r="F17" s="56"/>
      <c r="G17" s="56"/>
      <c r="H17" s="56">
        <f>SUM(H15:H16)</f>
        <v>0</v>
      </c>
      <c r="J17" s="14"/>
    </row>
    <row r="18" spans="1:10" ht="24" customHeight="1">
      <c r="A18" s="108"/>
      <c r="B18" s="108"/>
      <c r="C18" s="108" t="s">
        <v>248</v>
      </c>
      <c r="D18" s="26">
        <f>D17</f>
        <v>0</v>
      </c>
      <c r="E18" s="26"/>
      <c r="F18" s="26"/>
      <c r="G18" s="26"/>
      <c r="H18" s="26">
        <f>H17</f>
        <v>0</v>
      </c>
      <c r="I18" s="105">
        <f>D18+E18+G18</f>
        <v>0</v>
      </c>
      <c r="J18" s="107">
        <v>16320</v>
      </c>
    </row>
    <row r="19" spans="1:9" ht="30.75" customHeight="1">
      <c r="A19" s="108"/>
      <c r="B19" s="108"/>
      <c r="C19" s="24" t="s">
        <v>226</v>
      </c>
      <c r="D19" s="26"/>
      <c r="E19" s="26"/>
      <c r="F19" s="26"/>
      <c r="G19" s="26">
        <f>H19</f>
        <v>0</v>
      </c>
      <c r="H19" s="26">
        <f>H18*0.02</f>
        <v>0</v>
      </c>
      <c r="I19" s="103"/>
    </row>
    <row r="20" spans="1:9" ht="19.5" customHeight="1">
      <c r="A20" s="108"/>
      <c r="B20" s="108"/>
      <c r="C20" s="108" t="s">
        <v>16</v>
      </c>
      <c r="D20" s="26">
        <f>D18</f>
        <v>0</v>
      </c>
      <c r="E20" s="26"/>
      <c r="F20" s="26"/>
      <c r="G20" s="26">
        <f>SUM(G18:G19)</f>
        <v>0</v>
      </c>
      <c r="H20" s="26">
        <f>SUM(H18:H19)</f>
        <v>0</v>
      </c>
      <c r="I20" s="103"/>
    </row>
    <row r="21" spans="1:10" ht="19.5" customHeight="1">
      <c r="A21" s="108"/>
      <c r="B21" s="108"/>
      <c r="C21" s="24" t="s">
        <v>6</v>
      </c>
      <c r="D21" s="26">
        <f>D20*0.18</f>
        <v>0</v>
      </c>
      <c r="E21" s="26"/>
      <c r="F21" s="26"/>
      <c r="G21" s="26">
        <f>H21</f>
        <v>0</v>
      </c>
      <c r="H21" s="26">
        <f>H20*0.18</f>
        <v>0</v>
      </c>
      <c r="J21" s="107">
        <f>360*17.5</f>
        <v>6300</v>
      </c>
    </row>
    <row r="22" spans="1:8" ht="19.5" customHeight="1">
      <c r="A22" s="108"/>
      <c r="B22" s="108"/>
      <c r="C22" s="24" t="s">
        <v>16</v>
      </c>
      <c r="D22" s="26">
        <f>SUM(D20:D21)</f>
        <v>0</v>
      </c>
      <c r="E22" s="26"/>
      <c r="F22" s="26"/>
      <c r="G22" s="26">
        <f>SUM(G20:G21)</f>
        <v>0</v>
      </c>
      <c r="H22" s="26">
        <f>SUM(H20:H21)</f>
        <v>0</v>
      </c>
    </row>
    <row r="23" spans="1:11" ht="27" customHeight="1">
      <c r="A23" s="25"/>
      <c r="B23" s="108"/>
      <c r="C23" s="24" t="s">
        <v>7</v>
      </c>
      <c r="D23" s="26"/>
      <c r="E23" s="26"/>
      <c r="F23" s="26"/>
      <c r="G23" s="26"/>
      <c r="H23" s="115"/>
      <c r="K23" s="107">
        <f>33*400</f>
        <v>13200</v>
      </c>
    </row>
    <row r="24" spans="1:8" ht="19.5" customHeight="1">
      <c r="A24" s="109"/>
      <c r="B24" s="109"/>
      <c r="C24" s="109"/>
      <c r="D24" s="109"/>
      <c r="E24" s="109"/>
      <c r="F24" s="109"/>
      <c r="G24" s="109"/>
      <c r="H24" s="83"/>
    </row>
    <row r="25" spans="1:8" ht="19.5" customHeight="1">
      <c r="A25" s="109"/>
      <c r="B25" s="109"/>
      <c r="C25" s="109"/>
      <c r="D25" s="109"/>
      <c r="E25" s="109"/>
      <c r="F25" s="109"/>
      <c r="G25" s="109"/>
      <c r="H25" s="83"/>
    </row>
    <row r="26" spans="1:2" ht="19.5" customHeight="1">
      <c r="A26" s="109"/>
      <c r="B26" s="109"/>
    </row>
    <row r="27" spans="1:7" ht="19.5" customHeight="1">
      <c r="A27" s="109"/>
      <c r="B27" s="109"/>
      <c r="F27" s="183"/>
      <c r="G27" s="183"/>
    </row>
    <row r="28" spans="1:7" ht="19.5" customHeight="1">
      <c r="A28" s="109"/>
      <c r="B28" s="109"/>
      <c r="F28" s="183"/>
      <c r="G28" s="183"/>
    </row>
    <row r="29" ht="19.5" customHeight="1"/>
    <row r="30" ht="19.5" customHeight="1"/>
    <row r="31" spans="1:8" ht="19.5" customHeight="1">
      <c r="A31" s="109"/>
      <c r="B31" s="109"/>
      <c r="H31" s="83"/>
    </row>
    <row r="32" spans="1:8" ht="19.5" customHeight="1">
      <c r="A32" s="109"/>
      <c r="B32" s="109"/>
      <c r="C32" s="109"/>
      <c r="D32" s="109"/>
      <c r="E32" s="109"/>
      <c r="F32" s="109"/>
      <c r="G32" s="109"/>
      <c r="H32" s="83"/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</sheetData>
  <sheetProtection/>
  <mergeCells count="12">
    <mergeCell ref="F27:G27"/>
    <mergeCell ref="F28:G28"/>
    <mergeCell ref="B7:B8"/>
    <mergeCell ref="A5:H5"/>
    <mergeCell ref="D7:G7"/>
    <mergeCell ref="H7:H8"/>
    <mergeCell ref="C7:C8"/>
    <mergeCell ref="A7:A8"/>
    <mergeCell ref="F6:H6"/>
    <mergeCell ref="G1:H1"/>
    <mergeCell ref="A3:E3"/>
    <mergeCell ref="A4:E4"/>
  </mergeCells>
  <printOptions horizontalCentered="1"/>
  <pageMargins left="0.7874015748031497" right="0.3937007874015748" top="0.1968503937007874" bottom="0.1968503937007874" header="0.5118110236220472" footer="0.5118110236220472"/>
  <pageSetup horizontalDpi="300" verticalDpi="300" orientation="portrait" paperSize="9" r:id="rId1"/>
  <rowBreaks count="1" manualBreakCount="1">
    <brk id="3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312"/>
  <sheetViews>
    <sheetView zoomScalePageLayoutView="0" workbookViewId="0" topLeftCell="A1">
      <selection activeCell="G9" sqref="G9:G273"/>
    </sheetView>
  </sheetViews>
  <sheetFormatPr defaultColWidth="9.00390625" defaultRowHeight="12.75"/>
  <cols>
    <col min="1" max="1" width="4.875" style="13" customWidth="1"/>
    <col min="2" max="2" width="11.00390625" style="13" customWidth="1"/>
    <col min="3" max="3" width="36.375" style="13" customWidth="1"/>
    <col min="4" max="4" width="8.875" style="13" customWidth="1"/>
    <col min="5" max="5" width="9.125" style="13" customWidth="1"/>
    <col min="6" max="6" width="9.875" style="13" customWidth="1"/>
    <col min="7" max="7" width="10.00390625" style="13" bestFit="1" customWidth="1"/>
    <col min="8" max="8" width="12.125" style="14" customWidth="1"/>
    <col min="9" max="9" width="9.625" style="154" customWidth="1"/>
    <col min="10" max="10" width="9.625" style="154" hidden="1" customWidth="1"/>
    <col min="11" max="13" width="0" style="13" hidden="1" customWidth="1"/>
    <col min="14" max="14" width="9.625" style="13" hidden="1" customWidth="1"/>
    <col min="15" max="16" width="0" style="13" hidden="1" customWidth="1"/>
    <col min="17" max="16384" width="9.125" style="13" customWidth="1"/>
  </cols>
  <sheetData>
    <row r="1" spans="1:10" ht="39" customHeight="1">
      <c r="A1" s="197" t="s">
        <v>249</v>
      </c>
      <c r="B1" s="197"/>
      <c r="C1" s="197"/>
      <c r="D1" s="197"/>
      <c r="E1" s="197"/>
      <c r="F1" s="197"/>
      <c r="G1" s="197"/>
      <c r="H1" s="197"/>
      <c r="I1" s="156"/>
      <c r="J1" s="156"/>
    </row>
    <row r="2" spans="1:10" ht="59.25" customHeight="1">
      <c r="A2" s="197" t="s">
        <v>168</v>
      </c>
      <c r="B2" s="197"/>
      <c r="C2" s="197"/>
      <c r="D2" s="197"/>
      <c r="E2" s="197"/>
      <c r="F2" s="197"/>
      <c r="G2" s="197"/>
      <c r="H2" s="197"/>
      <c r="I2" s="156"/>
      <c r="J2" s="156"/>
    </row>
    <row r="3" spans="1:6" ht="27" customHeight="1">
      <c r="A3" s="60"/>
      <c r="B3" s="182" t="s">
        <v>61</v>
      </c>
      <c r="C3" s="182"/>
      <c r="D3" s="60">
        <f>H284/1000</f>
        <v>0</v>
      </c>
      <c r="E3" s="60" t="s">
        <v>62</v>
      </c>
      <c r="F3" s="60" t="s">
        <v>15</v>
      </c>
    </row>
    <row r="4" spans="1:6" ht="27" customHeight="1">
      <c r="A4" s="60"/>
      <c r="B4" s="181" t="s">
        <v>1</v>
      </c>
      <c r="C4" s="181"/>
      <c r="D4" s="60">
        <f>H275/1000</f>
        <v>0</v>
      </c>
      <c r="E4" s="60" t="s">
        <v>62</v>
      </c>
      <c r="F4" s="60" t="s">
        <v>15</v>
      </c>
    </row>
    <row r="5" spans="1:6" ht="27" customHeight="1">
      <c r="A5" s="60"/>
      <c r="B5" s="181" t="s">
        <v>2</v>
      </c>
      <c r="C5" s="181"/>
      <c r="D5" s="61">
        <f>D4*1000/4.6</f>
        <v>0</v>
      </c>
      <c r="E5" s="60" t="s">
        <v>10</v>
      </c>
      <c r="F5" s="60"/>
    </row>
    <row r="6" spans="1:10" ht="40.5" customHeight="1">
      <c r="A6" s="194" t="s">
        <v>41</v>
      </c>
      <c r="B6" s="195" t="s">
        <v>42</v>
      </c>
      <c r="C6" s="194" t="s">
        <v>63</v>
      </c>
      <c r="D6" s="195" t="s">
        <v>64</v>
      </c>
      <c r="E6" s="194" t="s">
        <v>43</v>
      </c>
      <c r="F6" s="194"/>
      <c r="G6" s="194" t="s">
        <v>65</v>
      </c>
      <c r="H6" s="194"/>
      <c r="I6" s="84"/>
      <c r="J6" s="84"/>
    </row>
    <row r="7" spans="1:10" ht="81" customHeight="1">
      <c r="A7" s="194"/>
      <c r="B7" s="195"/>
      <c r="C7" s="194"/>
      <c r="D7" s="195"/>
      <c r="E7" s="63" t="s">
        <v>44</v>
      </c>
      <c r="F7" s="64" t="s">
        <v>45</v>
      </c>
      <c r="G7" s="63" t="s">
        <v>44</v>
      </c>
      <c r="H7" s="158" t="s">
        <v>46</v>
      </c>
      <c r="I7" s="113"/>
      <c r="J7" s="113"/>
    </row>
    <row r="8" spans="1:10" ht="14.25" customHeight="1">
      <c r="A8" s="30">
        <v>1</v>
      </c>
      <c r="B8" s="30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  <c r="H8" s="41">
        <v>8</v>
      </c>
      <c r="I8" s="84"/>
      <c r="J8" s="84"/>
    </row>
    <row r="9" spans="1:18" s="58" customFormat="1" ht="41.25" customHeight="1">
      <c r="A9" s="24">
        <v>1</v>
      </c>
      <c r="B9" s="24" t="s">
        <v>76</v>
      </c>
      <c r="C9" s="53" t="s">
        <v>92</v>
      </c>
      <c r="D9" s="24" t="s">
        <v>77</v>
      </c>
      <c r="E9" s="30"/>
      <c r="F9" s="65">
        <f>12360*0.55/1000</f>
        <v>6.798</v>
      </c>
      <c r="G9" s="30"/>
      <c r="H9" s="26">
        <f>SUM(H10:H12)</f>
        <v>0</v>
      </c>
      <c r="I9" s="157"/>
      <c r="J9" s="157"/>
      <c r="K9" s="66">
        <f>H9</f>
        <v>0</v>
      </c>
      <c r="L9" s="67">
        <f>H10</f>
        <v>0</v>
      </c>
      <c r="M9" s="36">
        <f>SUM(H11:H12)</f>
        <v>0</v>
      </c>
      <c r="N9" s="54"/>
      <c r="O9" s="55"/>
      <c r="P9" s="47"/>
      <c r="Q9" s="55"/>
      <c r="R9" s="55"/>
    </row>
    <row r="10" spans="1:18" ht="20.25" customHeight="1">
      <c r="A10" s="30">
        <f>A9+0.1</f>
        <v>1.1</v>
      </c>
      <c r="B10" s="68"/>
      <c r="C10" s="69" t="s">
        <v>9</v>
      </c>
      <c r="D10" s="70" t="s">
        <v>51</v>
      </c>
      <c r="E10" s="70">
        <f>43</f>
        <v>43</v>
      </c>
      <c r="F10" s="71">
        <f>E10*F9</f>
        <v>292.31</v>
      </c>
      <c r="G10" s="70"/>
      <c r="H10" s="71">
        <f>F10*G10</f>
        <v>0</v>
      </c>
      <c r="I10" s="157"/>
      <c r="J10" s="157"/>
      <c r="K10" s="11"/>
      <c r="L10" s="12"/>
      <c r="N10" s="16"/>
      <c r="O10" s="18"/>
      <c r="P10" s="17"/>
      <c r="Q10" s="15"/>
      <c r="R10" s="15"/>
    </row>
    <row r="11" spans="1:18" s="19" customFormat="1" ht="20.25" customHeight="1">
      <c r="A11" s="30">
        <f>A10+0.1</f>
        <v>1.2</v>
      </c>
      <c r="B11" s="68"/>
      <c r="C11" s="72" t="s">
        <v>78</v>
      </c>
      <c r="D11" s="73" t="s">
        <v>52</v>
      </c>
      <c r="E11" s="73">
        <v>96.3</v>
      </c>
      <c r="F11" s="74">
        <f>E11*F9</f>
        <v>654.65</v>
      </c>
      <c r="G11" s="73"/>
      <c r="H11" s="74">
        <f>F11*G11</f>
        <v>0</v>
      </c>
      <c r="I11" s="157"/>
      <c r="J11" s="157"/>
      <c r="K11" s="12"/>
      <c r="L11" s="12"/>
      <c r="N11" s="12"/>
      <c r="O11" s="20"/>
      <c r="Q11" s="21"/>
      <c r="R11" s="21"/>
    </row>
    <row r="12" spans="1:18" s="19" customFormat="1" ht="20.25" customHeight="1">
      <c r="A12" s="30">
        <f>A11+0.1</f>
        <v>1.3</v>
      </c>
      <c r="B12" s="68"/>
      <c r="C12" s="72" t="s">
        <v>11</v>
      </c>
      <c r="D12" s="73" t="s">
        <v>15</v>
      </c>
      <c r="E12" s="73">
        <v>4.35</v>
      </c>
      <c r="F12" s="74">
        <f>E12*F9</f>
        <v>29.57</v>
      </c>
      <c r="G12" s="73"/>
      <c r="H12" s="74">
        <f>F12*G12</f>
        <v>0</v>
      </c>
      <c r="I12" s="157"/>
      <c r="J12" s="157"/>
      <c r="K12" s="12"/>
      <c r="L12" s="12"/>
      <c r="N12" s="12"/>
      <c r="O12" s="20"/>
      <c r="Q12" s="21"/>
      <c r="R12" s="21"/>
    </row>
    <row r="13" spans="1:18" s="58" customFormat="1" ht="39.75" customHeight="1">
      <c r="A13" s="24">
        <f>A9+1</f>
        <v>2</v>
      </c>
      <c r="B13" s="24" t="s">
        <v>76</v>
      </c>
      <c r="C13" s="53" t="s">
        <v>93</v>
      </c>
      <c r="D13" s="24" t="s">
        <v>77</v>
      </c>
      <c r="E13" s="30"/>
      <c r="F13" s="65">
        <f>12360*0.45/1000</f>
        <v>5.562</v>
      </c>
      <c r="G13" s="30"/>
      <c r="H13" s="26">
        <f>SUM(H14:H16)</f>
        <v>0</v>
      </c>
      <c r="I13" s="157"/>
      <c r="J13" s="157"/>
      <c r="K13" s="66">
        <f>H13</f>
        <v>0</v>
      </c>
      <c r="L13" s="67">
        <f>H14</f>
        <v>0</v>
      </c>
      <c r="M13" s="36">
        <f>SUM(H15:H16)</f>
        <v>0</v>
      </c>
      <c r="N13" s="54"/>
      <c r="O13" s="55"/>
      <c r="P13" s="47"/>
      <c r="Q13" s="55"/>
      <c r="R13" s="55"/>
    </row>
    <row r="14" spans="1:18" ht="20.25" customHeight="1">
      <c r="A14" s="30">
        <f>A13+0.1</f>
        <v>2.1</v>
      </c>
      <c r="B14" s="68"/>
      <c r="C14" s="69" t="s">
        <v>9</v>
      </c>
      <c r="D14" s="70" t="s">
        <v>51</v>
      </c>
      <c r="E14" s="70">
        <f>43</f>
        <v>43</v>
      </c>
      <c r="F14" s="71">
        <f>E14*F13</f>
        <v>239.17</v>
      </c>
      <c r="G14" s="70"/>
      <c r="H14" s="71">
        <f>F14*G14</f>
        <v>0</v>
      </c>
      <c r="I14" s="157"/>
      <c r="J14" s="157"/>
      <c r="K14" s="11"/>
      <c r="L14" s="12"/>
      <c r="N14" s="16"/>
      <c r="O14" s="18"/>
      <c r="P14" s="17"/>
      <c r="Q14" s="15"/>
      <c r="R14" s="15"/>
    </row>
    <row r="15" spans="1:18" s="19" customFormat="1" ht="20.25" customHeight="1">
      <c r="A15" s="30">
        <f>A14+0.1</f>
        <v>2.2</v>
      </c>
      <c r="B15" s="68"/>
      <c r="C15" s="72" t="s">
        <v>78</v>
      </c>
      <c r="D15" s="73" t="s">
        <v>52</v>
      </c>
      <c r="E15" s="73">
        <v>96.3</v>
      </c>
      <c r="F15" s="74">
        <f>E15*F13</f>
        <v>535.62</v>
      </c>
      <c r="G15" s="73"/>
      <c r="H15" s="74">
        <f>F15*G15</f>
        <v>0</v>
      </c>
      <c r="I15" s="157"/>
      <c r="J15" s="157"/>
      <c r="K15" s="12"/>
      <c r="L15" s="12"/>
      <c r="N15" s="12"/>
      <c r="O15" s="20"/>
      <c r="Q15" s="21"/>
      <c r="R15" s="21"/>
    </row>
    <row r="16" spans="1:18" s="19" customFormat="1" ht="20.25" customHeight="1">
      <c r="A16" s="30">
        <f>A15+0.1</f>
        <v>2.3</v>
      </c>
      <c r="B16" s="68"/>
      <c r="C16" s="72" t="s">
        <v>11</v>
      </c>
      <c r="D16" s="73" t="s">
        <v>15</v>
      </c>
      <c r="E16" s="73">
        <v>4.35</v>
      </c>
      <c r="F16" s="74">
        <f>E16*F13</f>
        <v>24.19</v>
      </c>
      <c r="G16" s="73"/>
      <c r="H16" s="74">
        <f>F16*G16</f>
        <v>0</v>
      </c>
      <c r="I16" s="157"/>
      <c r="J16" s="157"/>
      <c r="K16" s="12"/>
      <c r="L16" s="12"/>
      <c r="N16" s="12"/>
      <c r="O16" s="20"/>
      <c r="Q16" s="21"/>
      <c r="R16" s="21"/>
    </row>
    <row r="17" spans="1:13" s="58" customFormat="1" ht="31.5" customHeight="1">
      <c r="A17" s="24">
        <f>A13+1</f>
        <v>3</v>
      </c>
      <c r="B17" s="24" t="s">
        <v>66</v>
      </c>
      <c r="C17" s="24" t="s">
        <v>94</v>
      </c>
      <c r="D17" s="24" t="s">
        <v>0</v>
      </c>
      <c r="E17" s="30"/>
      <c r="F17" s="26">
        <f>6798*0.02/100</f>
        <v>1.36</v>
      </c>
      <c r="G17" s="30"/>
      <c r="H17" s="26">
        <f>SUM(H18)</f>
        <v>0</v>
      </c>
      <c r="I17" s="157"/>
      <c r="J17" s="157"/>
      <c r="K17" s="66">
        <f>H17</f>
        <v>0</v>
      </c>
      <c r="L17" s="67">
        <f>H18</f>
        <v>0</v>
      </c>
      <c r="M17" s="36"/>
    </row>
    <row r="18" spans="1:10" ht="21" customHeight="1">
      <c r="A18" s="30">
        <f>A17+0.1</f>
        <v>3.1</v>
      </c>
      <c r="B18" s="30" t="s">
        <v>67</v>
      </c>
      <c r="C18" s="30" t="s">
        <v>9</v>
      </c>
      <c r="D18" s="30" t="s">
        <v>10</v>
      </c>
      <c r="E18" s="30">
        <v>284.28</v>
      </c>
      <c r="F18" s="35">
        <f>F17*E18</f>
        <v>387</v>
      </c>
      <c r="G18" s="70"/>
      <c r="H18" s="41">
        <f>F18*G18</f>
        <v>0</v>
      </c>
      <c r="I18" s="157"/>
      <c r="J18" s="157"/>
    </row>
    <row r="19" spans="1:13" s="58" customFormat="1" ht="33" customHeight="1">
      <c r="A19" s="24">
        <f>A17+1</f>
        <v>4</v>
      </c>
      <c r="B19" s="24" t="s">
        <v>66</v>
      </c>
      <c r="C19" s="24" t="s">
        <v>95</v>
      </c>
      <c r="D19" s="24" t="s">
        <v>0</v>
      </c>
      <c r="E19" s="30"/>
      <c r="F19" s="26">
        <f>5562*0.02/100</f>
        <v>1.11</v>
      </c>
      <c r="G19" s="30"/>
      <c r="H19" s="26">
        <f>SUM(H20)</f>
        <v>0</v>
      </c>
      <c r="I19" s="157"/>
      <c r="J19" s="157"/>
      <c r="K19" s="66">
        <f>H19</f>
        <v>0</v>
      </c>
      <c r="L19" s="67">
        <f>H20</f>
        <v>0</v>
      </c>
      <c r="M19" s="36"/>
    </row>
    <row r="20" spans="1:10" ht="25.5" customHeight="1">
      <c r="A20" s="30">
        <f>A19+0.1</f>
        <v>4.1</v>
      </c>
      <c r="B20" s="30" t="s">
        <v>67</v>
      </c>
      <c r="C20" s="30" t="s">
        <v>9</v>
      </c>
      <c r="D20" s="30" t="s">
        <v>10</v>
      </c>
      <c r="E20" s="30">
        <v>284.28</v>
      </c>
      <c r="F20" s="35">
        <f>F19*E20</f>
        <v>316</v>
      </c>
      <c r="G20" s="70"/>
      <c r="H20" s="41">
        <f>F20*G20</f>
        <v>0</v>
      </c>
      <c r="I20" s="157"/>
      <c r="J20" s="157"/>
    </row>
    <row r="21" spans="1:12" s="58" customFormat="1" ht="36" customHeight="1">
      <c r="A21" s="24">
        <f>A19+1</f>
        <v>5</v>
      </c>
      <c r="B21" s="24" t="s">
        <v>66</v>
      </c>
      <c r="C21" s="24" t="s">
        <v>96</v>
      </c>
      <c r="D21" s="24" t="s">
        <v>0</v>
      </c>
      <c r="E21" s="30"/>
      <c r="F21" s="65">
        <v>9.1</v>
      </c>
      <c r="G21" s="30"/>
      <c r="H21" s="26">
        <f>SUM(H22)</f>
        <v>0</v>
      </c>
      <c r="I21" s="157"/>
      <c r="J21" s="157"/>
      <c r="K21" s="66">
        <f>H21</f>
        <v>0</v>
      </c>
      <c r="L21" s="67">
        <f>H22</f>
        <v>0</v>
      </c>
    </row>
    <row r="22" spans="1:11" ht="21.75" customHeight="1">
      <c r="A22" s="30">
        <f>A21+0.1</f>
        <v>5.1</v>
      </c>
      <c r="B22" s="30"/>
      <c r="C22" s="30" t="s">
        <v>9</v>
      </c>
      <c r="D22" s="30" t="s">
        <v>10</v>
      </c>
      <c r="E22" s="30">
        <v>284.28</v>
      </c>
      <c r="F22" s="41">
        <f>E22*F21</f>
        <v>2586.95</v>
      </c>
      <c r="G22" s="70"/>
      <c r="H22" s="41">
        <f>F22*G22</f>
        <v>0</v>
      </c>
      <c r="I22" s="157"/>
      <c r="J22" s="157"/>
      <c r="K22" s="75"/>
    </row>
    <row r="23" spans="1:14" s="58" customFormat="1" ht="69.75" customHeight="1">
      <c r="A23" s="24">
        <f>A21+1</f>
        <v>6</v>
      </c>
      <c r="B23" s="24" t="s">
        <v>140</v>
      </c>
      <c r="C23" s="24" t="s">
        <v>175</v>
      </c>
      <c r="D23" s="24" t="s">
        <v>68</v>
      </c>
      <c r="E23" s="30"/>
      <c r="F23" s="65">
        <f>3181/1000</f>
        <v>3.181</v>
      </c>
      <c r="G23" s="30"/>
      <c r="H23" s="26">
        <f>SUM(H24:H27)</f>
        <v>0</v>
      </c>
      <c r="I23" s="157"/>
      <c r="J23" s="157"/>
      <c r="K23" s="66">
        <f>H23</f>
        <v>0</v>
      </c>
      <c r="L23" s="67">
        <f>H24</f>
        <v>0</v>
      </c>
      <c r="M23" s="36">
        <f>H25</f>
        <v>0</v>
      </c>
      <c r="N23" s="55">
        <f>H26</f>
        <v>0</v>
      </c>
    </row>
    <row r="24" spans="1:10" ht="20.25" customHeight="1">
      <c r="A24" s="30">
        <f>A23+0.1</f>
        <v>6.1</v>
      </c>
      <c r="B24" s="30"/>
      <c r="C24" s="37" t="s">
        <v>9</v>
      </c>
      <c r="D24" s="37" t="s">
        <v>10</v>
      </c>
      <c r="E24" s="37">
        <v>119</v>
      </c>
      <c r="F24" s="32">
        <f>E24*F23</f>
        <v>379</v>
      </c>
      <c r="G24" s="37"/>
      <c r="H24" s="31">
        <f>F24*G24</f>
        <v>0</v>
      </c>
      <c r="I24" s="157"/>
      <c r="J24" s="157"/>
    </row>
    <row r="25" spans="1:10" ht="20.25" customHeight="1">
      <c r="A25" s="30">
        <f>A24+0.1</f>
        <v>6.2</v>
      </c>
      <c r="B25" s="30"/>
      <c r="C25" s="39" t="s">
        <v>11</v>
      </c>
      <c r="D25" s="39" t="s">
        <v>15</v>
      </c>
      <c r="E25" s="39">
        <v>67.5</v>
      </c>
      <c r="F25" s="34">
        <f>E25*F23</f>
        <v>215</v>
      </c>
      <c r="G25" s="39"/>
      <c r="H25" s="33">
        <f>F25*G25</f>
        <v>0</v>
      </c>
      <c r="I25" s="157"/>
      <c r="J25" s="157"/>
    </row>
    <row r="26" spans="1:10" ht="20.25" customHeight="1">
      <c r="A26" s="30">
        <f>A25+0.1</f>
        <v>6.3</v>
      </c>
      <c r="B26" s="30"/>
      <c r="C26" s="30" t="s">
        <v>141</v>
      </c>
      <c r="D26" s="30" t="s">
        <v>69</v>
      </c>
      <c r="E26" s="30">
        <v>1010</v>
      </c>
      <c r="F26" s="35">
        <f>E26*F23</f>
        <v>3213</v>
      </c>
      <c r="G26" s="76"/>
      <c r="H26" s="41">
        <f>F26*G26</f>
        <v>0</v>
      </c>
      <c r="I26" s="157"/>
      <c r="J26" s="157"/>
    </row>
    <row r="27" spans="1:10" ht="20.25" customHeight="1">
      <c r="A27" s="30">
        <f>A26+0.1</f>
        <v>6.4</v>
      </c>
      <c r="B27" s="30"/>
      <c r="C27" s="30" t="s">
        <v>23</v>
      </c>
      <c r="D27" s="30" t="s">
        <v>15</v>
      </c>
      <c r="E27" s="30">
        <v>2.16</v>
      </c>
      <c r="F27" s="35">
        <f>E27*F23</f>
        <v>7</v>
      </c>
      <c r="G27" s="30"/>
      <c r="H27" s="41">
        <f>F27*G27</f>
        <v>0</v>
      </c>
      <c r="I27" s="157"/>
      <c r="J27" s="157"/>
    </row>
    <row r="28" spans="1:14" ht="73.5" customHeight="1">
      <c r="A28" s="24">
        <f>A23+1</f>
        <v>7</v>
      </c>
      <c r="B28" s="24" t="s">
        <v>133</v>
      </c>
      <c r="C28" s="24" t="s">
        <v>155</v>
      </c>
      <c r="D28" s="24" t="s">
        <v>68</v>
      </c>
      <c r="E28" s="25"/>
      <c r="F28" s="65">
        <f>3472/1000</f>
        <v>3.472</v>
      </c>
      <c r="G28" s="25"/>
      <c r="H28" s="26">
        <f>SUM(H29:H32)</f>
        <v>0</v>
      </c>
      <c r="I28" s="157"/>
      <c r="J28" s="157"/>
      <c r="K28" s="27">
        <f>H28</f>
        <v>0</v>
      </c>
      <c r="L28" s="28">
        <f>H29</f>
        <v>0</v>
      </c>
      <c r="M28" s="36">
        <f>H30</f>
        <v>0</v>
      </c>
      <c r="N28" s="15">
        <f>H31</f>
        <v>0</v>
      </c>
    </row>
    <row r="29" spans="1:10" ht="18" customHeight="1">
      <c r="A29" s="30">
        <f>A28+0.1</f>
        <v>7.1</v>
      </c>
      <c r="B29" s="30"/>
      <c r="C29" s="37" t="s">
        <v>9</v>
      </c>
      <c r="D29" s="37" t="s">
        <v>10</v>
      </c>
      <c r="E29" s="37">
        <v>119</v>
      </c>
      <c r="F29" s="32">
        <f>E29*F28</f>
        <v>413</v>
      </c>
      <c r="G29" s="37"/>
      <c r="H29" s="31">
        <f>F29*G29</f>
        <v>0</v>
      </c>
      <c r="I29" s="157"/>
      <c r="J29" s="157"/>
    </row>
    <row r="30" spans="1:10" ht="18" customHeight="1">
      <c r="A30" s="30">
        <f>A29+0.1</f>
        <v>7.2</v>
      </c>
      <c r="B30" s="30"/>
      <c r="C30" s="39" t="s">
        <v>11</v>
      </c>
      <c r="D30" s="39" t="s">
        <v>15</v>
      </c>
      <c r="E30" s="39">
        <v>67.5</v>
      </c>
      <c r="F30" s="34">
        <f>E30*F28</f>
        <v>234</v>
      </c>
      <c r="G30" s="39"/>
      <c r="H30" s="33">
        <f>F30*G30</f>
        <v>0</v>
      </c>
      <c r="I30" s="157"/>
      <c r="J30" s="157"/>
    </row>
    <row r="31" spans="1:10" ht="18" customHeight="1">
      <c r="A31" s="30">
        <f>A30+0.1</f>
        <v>7.3</v>
      </c>
      <c r="B31" s="30"/>
      <c r="C31" s="30" t="s">
        <v>141</v>
      </c>
      <c r="D31" s="30" t="s">
        <v>69</v>
      </c>
      <c r="E31" s="30">
        <v>1010</v>
      </c>
      <c r="F31" s="35">
        <f>E31*F28</f>
        <v>3507</v>
      </c>
      <c r="G31" s="76"/>
      <c r="H31" s="41">
        <f>F31*G31</f>
        <v>0</v>
      </c>
      <c r="I31" s="157"/>
      <c r="J31" s="157"/>
    </row>
    <row r="32" spans="1:10" ht="18" customHeight="1">
      <c r="A32" s="30">
        <f>A31+0.1</f>
        <v>7.4</v>
      </c>
      <c r="B32" s="30"/>
      <c r="C32" s="30" t="s">
        <v>23</v>
      </c>
      <c r="D32" s="30" t="s">
        <v>15</v>
      </c>
      <c r="E32" s="30">
        <v>2.16</v>
      </c>
      <c r="F32" s="35">
        <f>E32*F28</f>
        <v>7</v>
      </c>
      <c r="G32" s="30"/>
      <c r="H32" s="41">
        <f>F32*G32</f>
        <v>0</v>
      </c>
      <c r="I32" s="157"/>
      <c r="J32" s="157"/>
    </row>
    <row r="33" spans="1:14" ht="75" customHeight="1">
      <c r="A33" s="24">
        <f>A28+1</f>
        <v>8</v>
      </c>
      <c r="B33" s="24" t="s">
        <v>138</v>
      </c>
      <c r="C33" s="24" t="s">
        <v>169</v>
      </c>
      <c r="D33" s="24" t="s">
        <v>68</v>
      </c>
      <c r="E33" s="25"/>
      <c r="F33" s="65">
        <f>2568/1000</f>
        <v>2.568</v>
      </c>
      <c r="G33" s="25"/>
      <c r="H33" s="26">
        <f>SUM(H34:H37)</f>
        <v>0</v>
      </c>
      <c r="I33" s="157"/>
      <c r="J33" s="157"/>
      <c r="K33" s="27">
        <f>H33</f>
        <v>0</v>
      </c>
      <c r="L33" s="28">
        <f>H34</f>
        <v>0</v>
      </c>
      <c r="M33" s="36">
        <f>H35</f>
        <v>0</v>
      </c>
      <c r="N33" s="15">
        <f>H36</f>
        <v>0</v>
      </c>
    </row>
    <row r="34" spans="1:10" ht="16.5">
      <c r="A34" s="30">
        <f>A33+0.1</f>
        <v>8.1</v>
      </c>
      <c r="B34" s="30"/>
      <c r="C34" s="37" t="s">
        <v>9</v>
      </c>
      <c r="D34" s="37" t="s">
        <v>10</v>
      </c>
      <c r="E34" s="37">
        <v>95.9</v>
      </c>
      <c r="F34" s="32">
        <f>E34*F33</f>
        <v>246</v>
      </c>
      <c r="G34" s="37"/>
      <c r="H34" s="31">
        <f>F34*G34</f>
        <v>0</v>
      </c>
      <c r="I34" s="157"/>
      <c r="J34" s="157"/>
    </row>
    <row r="35" spans="1:10" ht="16.5">
      <c r="A35" s="30">
        <f>A34+0.1</f>
        <v>8.2</v>
      </c>
      <c r="B35" s="30"/>
      <c r="C35" s="39" t="s">
        <v>11</v>
      </c>
      <c r="D35" s="39" t="s">
        <v>15</v>
      </c>
      <c r="E35" s="39">
        <v>45.2</v>
      </c>
      <c r="F35" s="34">
        <f>E35*F33</f>
        <v>116</v>
      </c>
      <c r="G35" s="39"/>
      <c r="H35" s="33">
        <f>F35*G35</f>
        <v>0</v>
      </c>
      <c r="I35" s="157"/>
      <c r="J35" s="157"/>
    </row>
    <row r="36" spans="1:10" ht="23.25" customHeight="1">
      <c r="A36" s="30">
        <f>A35+0.1</f>
        <v>8.3</v>
      </c>
      <c r="B36" s="30"/>
      <c r="C36" s="30" t="s">
        <v>141</v>
      </c>
      <c r="D36" s="30" t="s">
        <v>69</v>
      </c>
      <c r="E36" s="30">
        <v>1010</v>
      </c>
      <c r="F36" s="35">
        <f>E36*F33</f>
        <v>2594</v>
      </c>
      <c r="G36" s="76"/>
      <c r="H36" s="41">
        <f>F36*G36</f>
        <v>0</v>
      </c>
      <c r="I36" s="157"/>
      <c r="J36" s="157"/>
    </row>
    <row r="37" spans="1:10" ht="16.5">
      <c r="A37" s="30">
        <f>A36+0.1</f>
        <v>8.4</v>
      </c>
      <c r="B37" s="30"/>
      <c r="C37" s="30" t="s">
        <v>23</v>
      </c>
      <c r="D37" s="30" t="s">
        <v>15</v>
      </c>
      <c r="E37" s="30">
        <v>0.6</v>
      </c>
      <c r="F37" s="35">
        <f>E37*F33</f>
        <v>2</v>
      </c>
      <c r="G37" s="30"/>
      <c r="H37" s="41">
        <f>F37*G37</f>
        <v>0</v>
      </c>
      <c r="I37" s="157"/>
      <c r="J37" s="157"/>
    </row>
    <row r="38" spans="1:14" ht="89.25" customHeight="1">
      <c r="A38" s="24">
        <f>A33+1</f>
        <v>9</v>
      </c>
      <c r="B38" s="24" t="s">
        <v>136</v>
      </c>
      <c r="C38" s="24" t="s">
        <v>170</v>
      </c>
      <c r="D38" s="24" t="s">
        <v>68</v>
      </c>
      <c r="E38" s="25"/>
      <c r="F38" s="65">
        <f>468/1000</f>
        <v>0.468</v>
      </c>
      <c r="G38" s="25"/>
      <c r="H38" s="26">
        <f>SUM(H39:H42)</f>
        <v>0</v>
      </c>
      <c r="I38" s="157"/>
      <c r="J38" s="157"/>
      <c r="K38" s="27">
        <f>H38</f>
        <v>0</v>
      </c>
      <c r="L38" s="28">
        <f>H39</f>
        <v>0</v>
      </c>
      <c r="M38" s="36">
        <f>H40</f>
        <v>0</v>
      </c>
      <c r="N38" s="15">
        <f>H41</f>
        <v>0</v>
      </c>
    </row>
    <row r="39" spans="1:10" ht="16.5">
      <c r="A39" s="30">
        <f>A38+0.1</f>
        <v>9.1</v>
      </c>
      <c r="B39" s="30"/>
      <c r="C39" s="37" t="s">
        <v>9</v>
      </c>
      <c r="D39" s="37" t="s">
        <v>10</v>
      </c>
      <c r="E39" s="37">
        <v>105</v>
      </c>
      <c r="F39" s="32">
        <f>E39*F38</f>
        <v>49</v>
      </c>
      <c r="G39" s="37"/>
      <c r="H39" s="31">
        <f>F39*G39</f>
        <v>0</v>
      </c>
      <c r="I39" s="157"/>
      <c r="J39" s="157"/>
    </row>
    <row r="40" spans="1:10" ht="16.5">
      <c r="A40" s="30">
        <f>A39+0.1</f>
        <v>9.2</v>
      </c>
      <c r="B40" s="30"/>
      <c r="C40" s="39" t="s">
        <v>11</v>
      </c>
      <c r="D40" s="39" t="s">
        <v>15</v>
      </c>
      <c r="E40" s="39">
        <v>53.8</v>
      </c>
      <c r="F40" s="34">
        <f>E40*F38</f>
        <v>25</v>
      </c>
      <c r="G40" s="39"/>
      <c r="H40" s="33">
        <f>F40*G40</f>
        <v>0</v>
      </c>
      <c r="I40" s="157"/>
      <c r="J40" s="157"/>
    </row>
    <row r="41" spans="1:10" ht="30" customHeight="1">
      <c r="A41" s="30">
        <f>A40+0.1</f>
        <v>9.3</v>
      </c>
      <c r="B41" s="30"/>
      <c r="C41" s="30" t="s">
        <v>141</v>
      </c>
      <c r="D41" s="30" t="s">
        <v>69</v>
      </c>
      <c r="E41" s="30">
        <v>1010</v>
      </c>
      <c r="F41" s="35">
        <f>E41*F38</f>
        <v>473</v>
      </c>
      <c r="G41" s="76"/>
      <c r="H41" s="41">
        <f>F41*G41</f>
        <v>0</v>
      </c>
      <c r="I41" s="157"/>
      <c r="J41" s="157"/>
    </row>
    <row r="42" spans="1:10" ht="16.5">
      <c r="A42" s="30">
        <f>A41+0.1</f>
        <v>9.4</v>
      </c>
      <c r="B42" s="30"/>
      <c r="C42" s="30" t="s">
        <v>23</v>
      </c>
      <c r="D42" s="30" t="s">
        <v>15</v>
      </c>
      <c r="E42" s="30">
        <v>1.2</v>
      </c>
      <c r="F42" s="35">
        <f>E42*F38</f>
        <v>1</v>
      </c>
      <c r="G42" s="30"/>
      <c r="H42" s="41">
        <f>F42*G42</f>
        <v>0</v>
      </c>
      <c r="I42" s="157"/>
      <c r="J42" s="157"/>
    </row>
    <row r="43" spans="1:14" ht="75" customHeight="1">
      <c r="A43" s="24">
        <f>A38+1</f>
        <v>10</v>
      </c>
      <c r="B43" s="24" t="s">
        <v>138</v>
      </c>
      <c r="C43" s="24" t="s">
        <v>160</v>
      </c>
      <c r="D43" s="24" t="s">
        <v>68</v>
      </c>
      <c r="E43" s="25"/>
      <c r="F43" s="65">
        <f>404/1000</f>
        <v>0.404</v>
      </c>
      <c r="G43" s="25"/>
      <c r="H43" s="26">
        <f>SUM(H44:H47)</f>
        <v>0</v>
      </c>
      <c r="I43" s="157"/>
      <c r="J43" s="157"/>
      <c r="K43" s="27">
        <f>H43</f>
        <v>0</v>
      </c>
      <c r="L43" s="28">
        <f>H44</f>
        <v>0</v>
      </c>
      <c r="M43" s="36">
        <f>H45</f>
        <v>0</v>
      </c>
      <c r="N43" s="15">
        <f>H46</f>
        <v>0</v>
      </c>
    </row>
    <row r="44" spans="1:10" ht="16.5">
      <c r="A44" s="30">
        <f>A43+0.1</f>
        <v>10.1</v>
      </c>
      <c r="B44" s="30"/>
      <c r="C44" s="37" t="s">
        <v>9</v>
      </c>
      <c r="D44" s="37" t="s">
        <v>10</v>
      </c>
      <c r="E44" s="37">
        <v>95.9</v>
      </c>
      <c r="F44" s="32">
        <f>E44*F43</f>
        <v>39</v>
      </c>
      <c r="G44" s="37"/>
      <c r="H44" s="31">
        <f>F44*G44</f>
        <v>0</v>
      </c>
      <c r="I44" s="157"/>
      <c r="J44" s="157"/>
    </row>
    <row r="45" spans="1:10" ht="16.5">
      <c r="A45" s="30">
        <f>A44+0.1</f>
        <v>10.2</v>
      </c>
      <c r="B45" s="30"/>
      <c r="C45" s="39" t="s">
        <v>11</v>
      </c>
      <c r="D45" s="39" t="s">
        <v>15</v>
      </c>
      <c r="E45" s="39">
        <v>45.2</v>
      </c>
      <c r="F45" s="34">
        <f>E45*F43</f>
        <v>18</v>
      </c>
      <c r="G45" s="39"/>
      <c r="H45" s="33">
        <f>F45*G45</f>
        <v>0</v>
      </c>
      <c r="I45" s="157"/>
      <c r="J45" s="157"/>
    </row>
    <row r="46" spans="1:10" ht="23.25" customHeight="1">
      <c r="A46" s="30">
        <f>A45+0.1</f>
        <v>10.3</v>
      </c>
      <c r="B46" s="30"/>
      <c r="C46" s="30" t="s">
        <v>141</v>
      </c>
      <c r="D46" s="30" t="s">
        <v>69</v>
      </c>
      <c r="E46" s="30">
        <v>1010</v>
      </c>
      <c r="F46" s="35">
        <f>E46*F43</f>
        <v>408</v>
      </c>
      <c r="G46" s="76"/>
      <c r="H46" s="41">
        <f>F46*G46</f>
        <v>0</v>
      </c>
      <c r="I46" s="157"/>
      <c r="J46" s="157"/>
    </row>
    <row r="47" spans="1:10" ht="16.5">
      <c r="A47" s="30">
        <f>A46+0.1</f>
        <v>10.4</v>
      </c>
      <c r="B47" s="30"/>
      <c r="C47" s="30" t="s">
        <v>23</v>
      </c>
      <c r="D47" s="30" t="s">
        <v>15</v>
      </c>
      <c r="E47" s="30">
        <v>0.6</v>
      </c>
      <c r="F47" s="41">
        <f>E47*F43</f>
        <v>0.24</v>
      </c>
      <c r="G47" s="30"/>
      <c r="H47" s="41">
        <f>F47*G47</f>
        <v>0</v>
      </c>
      <c r="I47" s="157"/>
      <c r="J47" s="157"/>
    </row>
    <row r="48" spans="1:14" ht="75.75" customHeight="1">
      <c r="A48" s="24">
        <f>A43+1</f>
        <v>11</v>
      </c>
      <c r="B48" s="24" t="s">
        <v>135</v>
      </c>
      <c r="C48" s="24" t="s">
        <v>164</v>
      </c>
      <c r="D48" s="24" t="s">
        <v>68</v>
      </c>
      <c r="E48" s="25"/>
      <c r="F48" s="65">
        <v>0.5</v>
      </c>
      <c r="G48" s="25"/>
      <c r="H48" s="26">
        <f>SUM(H49:H52)</f>
        <v>0</v>
      </c>
      <c r="I48" s="157"/>
      <c r="J48" s="157"/>
      <c r="K48" s="27">
        <f>H48</f>
        <v>0</v>
      </c>
      <c r="L48" s="28">
        <f>H49</f>
        <v>0</v>
      </c>
      <c r="M48" s="36">
        <f>H50</f>
        <v>0</v>
      </c>
      <c r="N48" s="15">
        <f>H51</f>
        <v>0</v>
      </c>
    </row>
    <row r="49" spans="1:10" ht="16.5">
      <c r="A49" s="30">
        <f>A48+0.1</f>
        <v>11.1</v>
      </c>
      <c r="B49" s="30"/>
      <c r="C49" s="37" t="s">
        <v>9</v>
      </c>
      <c r="D49" s="37" t="s">
        <v>10</v>
      </c>
      <c r="E49" s="37">
        <v>95.9</v>
      </c>
      <c r="F49" s="32">
        <f>E49*F48</f>
        <v>48</v>
      </c>
      <c r="G49" s="37"/>
      <c r="H49" s="31">
        <f>F49*G49</f>
        <v>0</v>
      </c>
      <c r="I49" s="157"/>
      <c r="J49" s="157"/>
    </row>
    <row r="50" spans="1:10" ht="16.5">
      <c r="A50" s="30">
        <f>A49+0.1</f>
        <v>11.2</v>
      </c>
      <c r="B50" s="30"/>
      <c r="C50" s="39" t="s">
        <v>11</v>
      </c>
      <c r="D50" s="39" t="s">
        <v>15</v>
      </c>
      <c r="E50" s="39">
        <v>45.2</v>
      </c>
      <c r="F50" s="34">
        <f>E50*F48</f>
        <v>23</v>
      </c>
      <c r="G50" s="39"/>
      <c r="H50" s="33">
        <f>F50*G50</f>
        <v>0</v>
      </c>
      <c r="I50" s="157"/>
      <c r="J50" s="157"/>
    </row>
    <row r="51" spans="1:10" ht="19.5" customHeight="1">
      <c r="A51" s="30">
        <f>A50+0.1</f>
        <v>11.3</v>
      </c>
      <c r="B51" s="30"/>
      <c r="C51" s="30" t="s">
        <v>141</v>
      </c>
      <c r="D51" s="30" t="s">
        <v>69</v>
      </c>
      <c r="E51" s="30">
        <v>1010</v>
      </c>
      <c r="F51" s="35">
        <f>E51*F48</f>
        <v>505</v>
      </c>
      <c r="G51" s="76"/>
      <c r="H51" s="41">
        <f>F51*G51</f>
        <v>0</v>
      </c>
      <c r="I51" s="157"/>
      <c r="J51" s="157"/>
    </row>
    <row r="52" spans="1:10" ht="16.5">
      <c r="A52" s="30">
        <f>A51+0.1</f>
        <v>11.4</v>
      </c>
      <c r="B52" s="30"/>
      <c r="C52" s="30" t="s">
        <v>23</v>
      </c>
      <c r="D52" s="30" t="s">
        <v>15</v>
      </c>
      <c r="E52" s="30">
        <v>0.6</v>
      </c>
      <c r="F52" s="41">
        <f>E52*F48</f>
        <v>0.3</v>
      </c>
      <c r="G52" s="30"/>
      <c r="H52" s="41">
        <f>F52*G52</f>
        <v>0</v>
      </c>
      <c r="I52" s="157"/>
      <c r="J52" s="157"/>
    </row>
    <row r="53" spans="1:14" ht="72.75" customHeight="1">
      <c r="A53" s="24">
        <f>A48+1</f>
        <v>12</v>
      </c>
      <c r="B53" s="24" t="s">
        <v>135</v>
      </c>
      <c r="C53" s="24" t="s">
        <v>163</v>
      </c>
      <c r="D53" s="24" t="s">
        <v>68</v>
      </c>
      <c r="E53" s="25"/>
      <c r="F53" s="65">
        <v>0.488</v>
      </c>
      <c r="G53" s="25"/>
      <c r="H53" s="26">
        <f>SUM(H54:H57)</f>
        <v>0</v>
      </c>
      <c r="I53" s="157"/>
      <c r="J53" s="157"/>
      <c r="K53" s="27">
        <f>H53</f>
        <v>0</v>
      </c>
      <c r="L53" s="28">
        <f>H54</f>
        <v>0</v>
      </c>
      <c r="M53" s="36">
        <f>H55</f>
        <v>0</v>
      </c>
      <c r="N53" s="15">
        <f>H56</f>
        <v>0</v>
      </c>
    </row>
    <row r="54" spans="1:10" ht="16.5">
      <c r="A54" s="30">
        <f>A53+0.1</f>
        <v>12.1</v>
      </c>
      <c r="B54" s="30"/>
      <c r="C54" s="37" t="s">
        <v>9</v>
      </c>
      <c r="D54" s="37" t="s">
        <v>10</v>
      </c>
      <c r="E54" s="37">
        <v>95.9</v>
      </c>
      <c r="F54" s="32">
        <f>E54*F53</f>
        <v>47</v>
      </c>
      <c r="G54" s="37"/>
      <c r="H54" s="31">
        <f>F54*G54</f>
        <v>0</v>
      </c>
      <c r="I54" s="157"/>
      <c r="J54" s="157"/>
    </row>
    <row r="55" spans="1:10" ht="16.5">
      <c r="A55" s="30">
        <f>A54+0.1</f>
        <v>12.2</v>
      </c>
      <c r="B55" s="30"/>
      <c r="C55" s="39" t="s">
        <v>11</v>
      </c>
      <c r="D55" s="39" t="s">
        <v>15</v>
      </c>
      <c r="E55" s="39">
        <v>45.2</v>
      </c>
      <c r="F55" s="34">
        <f>E55*F53</f>
        <v>22</v>
      </c>
      <c r="G55" s="39"/>
      <c r="H55" s="33">
        <f>F55*G55</f>
        <v>0</v>
      </c>
      <c r="I55" s="157"/>
      <c r="J55" s="157"/>
    </row>
    <row r="56" spans="1:10" ht="30" customHeight="1">
      <c r="A56" s="30">
        <f>A55+0.1</f>
        <v>12.3</v>
      </c>
      <c r="B56" s="30"/>
      <c r="C56" s="30" t="s">
        <v>141</v>
      </c>
      <c r="D56" s="30" t="s">
        <v>69</v>
      </c>
      <c r="E56" s="30">
        <v>1010</v>
      </c>
      <c r="F56" s="35">
        <f>E56*F53</f>
        <v>493</v>
      </c>
      <c r="G56" s="76"/>
      <c r="H56" s="41">
        <f>F56*G56</f>
        <v>0</v>
      </c>
      <c r="I56" s="157"/>
      <c r="J56" s="157"/>
    </row>
    <row r="57" spans="1:10" ht="16.5">
      <c r="A57" s="30">
        <f>A56+0.1</f>
        <v>12.4</v>
      </c>
      <c r="B57" s="30"/>
      <c r="C57" s="30" t="s">
        <v>23</v>
      </c>
      <c r="D57" s="30" t="s">
        <v>15</v>
      </c>
      <c r="E57" s="30">
        <v>0.6</v>
      </c>
      <c r="F57" s="41">
        <f>E57*F53</f>
        <v>0.29</v>
      </c>
      <c r="G57" s="30"/>
      <c r="H57" s="41">
        <f>F57*G57</f>
        <v>0</v>
      </c>
      <c r="I57" s="157"/>
      <c r="J57" s="157"/>
    </row>
    <row r="58" spans="1:14" ht="75.75" customHeight="1">
      <c r="A58" s="24">
        <f>A53+1</f>
        <v>13</v>
      </c>
      <c r="B58" s="24" t="s">
        <v>134</v>
      </c>
      <c r="C58" s="24" t="s">
        <v>156</v>
      </c>
      <c r="D58" s="24" t="s">
        <v>68</v>
      </c>
      <c r="E58" s="25"/>
      <c r="F58" s="65">
        <v>3.654</v>
      </c>
      <c r="G58" s="25"/>
      <c r="H58" s="26">
        <f>SUM(H59:H62)</f>
        <v>0</v>
      </c>
      <c r="I58" s="157"/>
      <c r="J58" s="157"/>
      <c r="K58" s="27">
        <f>H58</f>
        <v>0</v>
      </c>
      <c r="L58" s="28">
        <f>H59</f>
        <v>0</v>
      </c>
      <c r="M58" s="36">
        <f>H60</f>
        <v>0</v>
      </c>
      <c r="N58" s="15">
        <f>H61</f>
        <v>0</v>
      </c>
    </row>
    <row r="59" spans="1:10" ht="16.5">
      <c r="A59" s="30">
        <f>A58+0.1</f>
        <v>13.1</v>
      </c>
      <c r="B59" s="30"/>
      <c r="C59" s="37" t="s">
        <v>9</v>
      </c>
      <c r="D59" s="37" t="s">
        <v>10</v>
      </c>
      <c r="E59" s="37">
        <v>105</v>
      </c>
      <c r="F59" s="32">
        <f>E59*F58</f>
        <v>384</v>
      </c>
      <c r="G59" s="37"/>
      <c r="H59" s="31">
        <f>F59*G59</f>
        <v>0</v>
      </c>
      <c r="I59" s="157"/>
      <c r="J59" s="157"/>
    </row>
    <row r="60" spans="1:10" ht="16.5">
      <c r="A60" s="30">
        <f>A59+0.1</f>
        <v>13.2</v>
      </c>
      <c r="B60" s="30"/>
      <c r="C60" s="39" t="s">
        <v>11</v>
      </c>
      <c r="D60" s="39" t="s">
        <v>15</v>
      </c>
      <c r="E60" s="39">
        <v>53.8</v>
      </c>
      <c r="F60" s="34">
        <f>E60*F58</f>
        <v>197</v>
      </c>
      <c r="G60" s="39"/>
      <c r="H60" s="33">
        <f>F60*G60</f>
        <v>0</v>
      </c>
      <c r="I60" s="157"/>
      <c r="J60" s="157"/>
    </row>
    <row r="61" spans="1:10" ht="30" customHeight="1">
      <c r="A61" s="30">
        <f>A60+0.1</f>
        <v>13.3</v>
      </c>
      <c r="B61" s="30"/>
      <c r="C61" s="30" t="s">
        <v>141</v>
      </c>
      <c r="D61" s="30" t="s">
        <v>69</v>
      </c>
      <c r="E61" s="30">
        <v>1010</v>
      </c>
      <c r="F61" s="35">
        <f>E61*F58</f>
        <v>3691</v>
      </c>
      <c r="G61" s="76"/>
      <c r="H61" s="41">
        <f>F61*G61</f>
        <v>0</v>
      </c>
      <c r="I61" s="157"/>
      <c r="J61" s="157"/>
    </row>
    <row r="62" spans="1:10" ht="16.5">
      <c r="A62" s="30">
        <f>A61+0.1</f>
        <v>13.4</v>
      </c>
      <c r="B62" s="30"/>
      <c r="C62" s="30" t="s">
        <v>23</v>
      </c>
      <c r="D62" s="30" t="s">
        <v>15</v>
      </c>
      <c r="E62" s="30">
        <v>1.2</v>
      </c>
      <c r="F62" s="35">
        <f>E62*F58</f>
        <v>4</v>
      </c>
      <c r="G62" s="30"/>
      <c r="H62" s="41">
        <f>F62*G62</f>
        <v>0</v>
      </c>
      <c r="I62" s="157"/>
      <c r="J62" s="157"/>
    </row>
    <row r="63" spans="1:14" ht="72.75" customHeight="1">
      <c r="A63" s="24">
        <f>A58+1</f>
        <v>14</v>
      </c>
      <c r="B63" s="24" t="s">
        <v>135</v>
      </c>
      <c r="C63" s="24" t="s">
        <v>157</v>
      </c>
      <c r="D63" s="24" t="s">
        <v>68</v>
      </c>
      <c r="E63" s="25"/>
      <c r="F63" s="65">
        <v>2.531</v>
      </c>
      <c r="G63" s="25"/>
      <c r="H63" s="26">
        <f>SUM(H64:H67)</f>
        <v>0</v>
      </c>
      <c r="I63" s="157"/>
      <c r="J63" s="157"/>
      <c r="K63" s="27">
        <f>H63</f>
        <v>0</v>
      </c>
      <c r="L63" s="28">
        <f>H64</f>
        <v>0</v>
      </c>
      <c r="M63" s="36">
        <f>H65</f>
        <v>0</v>
      </c>
      <c r="N63" s="15">
        <f>H66</f>
        <v>0</v>
      </c>
    </row>
    <row r="64" spans="1:10" ht="16.5">
      <c r="A64" s="30">
        <f>A63+0.1</f>
        <v>14.1</v>
      </c>
      <c r="B64" s="30"/>
      <c r="C64" s="37" t="s">
        <v>9</v>
      </c>
      <c r="D64" s="37" t="s">
        <v>10</v>
      </c>
      <c r="E64" s="37">
        <v>95.9</v>
      </c>
      <c r="F64" s="32">
        <f>E64*F63</f>
        <v>243</v>
      </c>
      <c r="G64" s="37"/>
      <c r="H64" s="31">
        <f>F64*G64</f>
        <v>0</v>
      </c>
      <c r="I64" s="157"/>
      <c r="J64" s="157"/>
    </row>
    <row r="65" spans="1:10" ht="16.5">
      <c r="A65" s="30">
        <f>A64+0.1</f>
        <v>14.2</v>
      </c>
      <c r="B65" s="30"/>
      <c r="C65" s="39" t="s">
        <v>11</v>
      </c>
      <c r="D65" s="39" t="s">
        <v>15</v>
      </c>
      <c r="E65" s="39">
        <v>45.2</v>
      </c>
      <c r="F65" s="34">
        <f>E65*F63</f>
        <v>114</v>
      </c>
      <c r="G65" s="39"/>
      <c r="H65" s="33">
        <f>F65*G65</f>
        <v>0</v>
      </c>
      <c r="I65" s="157"/>
      <c r="J65" s="157"/>
    </row>
    <row r="66" spans="1:10" ht="30" customHeight="1">
      <c r="A66" s="30">
        <f>A65+0.1</f>
        <v>14.3</v>
      </c>
      <c r="B66" s="30"/>
      <c r="C66" s="30" t="s">
        <v>141</v>
      </c>
      <c r="D66" s="30" t="s">
        <v>69</v>
      </c>
      <c r="E66" s="30">
        <v>1010</v>
      </c>
      <c r="F66" s="35">
        <f>E66*F63</f>
        <v>2556</v>
      </c>
      <c r="G66" s="76"/>
      <c r="H66" s="41">
        <f>F66*G66</f>
        <v>0</v>
      </c>
      <c r="I66" s="157"/>
      <c r="J66" s="157"/>
    </row>
    <row r="67" spans="1:10" ht="16.5">
      <c r="A67" s="30">
        <f>A66+0.1</f>
        <v>14.4</v>
      </c>
      <c r="B67" s="30"/>
      <c r="C67" s="30" t="s">
        <v>23</v>
      </c>
      <c r="D67" s="30" t="s">
        <v>15</v>
      </c>
      <c r="E67" s="30">
        <v>0.6</v>
      </c>
      <c r="F67" s="35">
        <f>E67*F63</f>
        <v>2</v>
      </c>
      <c r="G67" s="30"/>
      <c r="H67" s="41">
        <f>F67*G67</f>
        <v>0</v>
      </c>
      <c r="I67" s="157"/>
      <c r="J67" s="157"/>
    </row>
    <row r="68" spans="1:14" ht="73.5" customHeight="1">
      <c r="A68" s="24">
        <f>A63+1</f>
        <v>15</v>
      </c>
      <c r="B68" s="24" t="s">
        <v>132</v>
      </c>
      <c r="C68" s="24" t="s">
        <v>176</v>
      </c>
      <c r="D68" s="24" t="s">
        <v>68</v>
      </c>
      <c r="E68" s="30"/>
      <c r="F68" s="65">
        <v>0.631</v>
      </c>
      <c r="G68" s="30"/>
      <c r="H68" s="26">
        <f>SUM(H69:H72)</f>
        <v>0</v>
      </c>
      <c r="I68" s="157"/>
      <c r="J68" s="157"/>
      <c r="K68" s="27">
        <f>H68</f>
        <v>0</v>
      </c>
      <c r="L68" s="28">
        <f>H69</f>
        <v>0</v>
      </c>
      <c r="M68" s="36">
        <f>H70</f>
        <v>0</v>
      </c>
      <c r="N68" s="15">
        <f>H71</f>
        <v>0</v>
      </c>
    </row>
    <row r="69" spans="1:10" ht="16.5">
      <c r="A69" s="30">
        <f>A68+0.1</f>
        <v>15.1</v>
      </c>
      <c r="B69" s="30"/>
      <c r="C69" s="37" t="s">
        <v>9</v>
      </c>
      <c r="D69" s="37" t="s">
        <v>10</v>
      </c>
      <c r="E69" s="37">
        <v>323</v>
      </c>
      <c r="F69" s="32">
        <f>E69*F68</f>
        <v>204</v>
      </c>
      <c r="G69" s="37"/>
      <c r="H69" s="31">
        <f>F69*G69</f>
        <v>0</v>
      </c>
      <c r="I69" s="157"/>
      <c r="J69" s="157"/>
    </row>
    <row r="70" spans="1:10" ht="16.5">
      <c r="A70" s="30">
        <f>A69+0.1</f>
        <v>15.2</v>
      </c>
      <c r="B70" s="30"/>
      <c r="C70" s="39" t="s">
        <v>11</v>
      </c>
      <c r="D70" s="39" t="s">
        <v>15</v>
      </c>
      <c r="E70" s="39">
        <v>140</v>
      </c>
      <c r="F70" s="34">
        <f>E70*F68</f>
        <v>88</v>
      </c>
      <c r="G70" s="39"/>
      <c r="H70" s="33">
        <f>F70*G70</f>
        <v>0</v>
      </c>
      <c r="I70" s="157"/>
      <c r="J70" s="157"/>
    </row>
    <row r="71" spans="1:10" ht="22.5" customHeight="1">
      <c r="A71" s="30">
        <f>A70+0.1</f>
        <v>15.3</v>
      </c>
      <c r="B71" s="30"/>
      <c r="C71" s="57" t="s">
        <v>177</v>
      </c>
      <c r="D71" s="30" t="s">
        <v>69</v>
      </c>
      <c r="E71" s="30">
        <v>1010</v>
      </c>
      <c r="F71" s="35">
        <f>E71*F68</f>
        <v>637</v>
      </c>
      <c r="G71" s="76"/>
      <c r="H71" s="41">
        <f>F71*G71</f>
        <v>0</v>
      </c>
      <c r="I71" s="157"/>
      <c r="J71" s="157"/>
    </row>
    <row r="72" spans="1:10" ht="16.5">
      <c r="A72" s="30">
        <f>A71+0.1</f>
        <v>15.4</v>
      </c>
      <c r="B72" s="30"/>
      <c r="C72" s="30" t="s">
        <v>23</v>
      </c>
      <c r="D72" s="30" t="s">
        <v>15</v>
      </c>
      <c r="E72" s="30">
        <v>14.2</v>
      </c>
      <c r="F72" s="35">
        <f>E72*F68</f>
        <v>9</v>
      </c>
      <c r="G72" s="30"/>
      <c r="H72" s="41">
        <f>F72*G72</f>
        <v>0</v>
      </c>
      <c r="I72" s="157"/>
      <c r="J72" s="157"/>
    </row>
    <row r="73" spans="1:14" ht="78" customHeight="1">
      <c r="A73" s="24">
        <f>A68+1</f>
        <v>16</v>
      </c>
      <c r="B73" s="24" t="s">
        <v>139</v>
      </c>
      <c r="C73" s="24" t="s">
        <v>178</v>
      </c>
      <c r="D73" s="24" t="s">
        <v>68</v>
      </c>
      <c r="E73" s="25"/>
      <c r="F73" s="65">
        <f>1505/1000</f>
        <v>1.505</v>
      </c>
      <c r="G73" s="25"/>
      <c r="H73" s="26">
        <f>SUM(H74:H77)</f>
        <v>0</v>
      </c>
      <c r="I73" s="157"/>
      <c r="J73" s="157"/>
      <c r="K73" s="27">
        <f>H73</f>
        <v>0</v>
      </c>
      <c r="L73" s="28">
        <f>H74</f>
        <v>0</v>
      </c>
      <c r="M73" s="36">
        <f>H75</f>
        <v>0</v>
      </c>
      <c r="N73" s="15">
        <f>H76</f>
        <v>0</v>
      </c>
    </row>
    <row r="74" spans="1:10" ht="16.5">
      <c r="A74" s="30">
        <f>A73+0.1</f>
        <v>16.1</v>
      </c>
      <c r="B74" s="30"/>
      <c r="C74" s="37" t="s">
        <v>9</v>
      </c>
      <c r="D74" s="37" t="s">
        <v>10</v>
      </c>
      <c r="E74" s="37">
        <v>170</v>
      </c>
      <c r="F74" s="32">
        <f>E74*F73</f>
        <v>256</v>
      </c>
      <c r="G74" s="37"/>
      <c r="H74" s="31">
        <f>F74*G74</f>
        <v>0</v>
      </c>
      <c r="I74" s="157"/>
      <c r="J74" s="157"/>
    </row>
    <row r="75" spans="1:10" ht="16.5">
      <c r="A75" s="30">
        <f>A74+0.1</f>
        <v>16.2</v>
      </c>
      <c r="B75" s="30"/>
      <c r="C75" s="39" t="s">
        <v>11</v>
      </c>
      <c r="D75" s="39" t="s">
        <v>15</v>
      </c>
      <c r="E75" s="39">
        <v>81.5</v>
      </c>
      <c r="F75" s="34">
        <f>E75*F73</f>
        <v>123</v>
      </c>
      <c r="G75" s="39"/>
      <c r="H75" s="33">
        <f>F75*G75</f>
        <v>0</v>
      </c>
      <c r="I75" s="157"/>
      <c r="J75" s="157"/>
    </row>
    <row r="76" spans="1:10" ht="24" customHeight="1">
      <c r="A76" s="30">
        <f>A75+0.1</f>
        <v>16.3</v>
      </c>
      <c r="B76" s="30"/>
      <c r="C76" s="30" t="s">
        <v>141</v>
      </c>
      <c r="D76" s="30" t="s">
        <v>69</v>
      </c>
      <c r="E76" s="30">
        <v>1010</v>
      </c>
      <c r="F76" s="35">
        <f>E76*F73</f>
        <v>1520</v>
      </c>
      <c r="G76" s="76"/>
      <c r="H76" s="41">
        <f>F76*G76</f>
        <v>0</v>
      </c>
      <c r="I76" s="157"/>
      <c r="J76" s="157"/>
    </row>
    <row r="77" spans="1:10" ht="16.5">
      <c r="A77" s="30">
        <f>A76+0.1</f>
        <v>16.4</v>
      </c>
      <c r="B77" s="30"/>
      <c r="C77" s="30" t="s">
        <v>23</v>
      </c>
      <c r="D77" s="30" t="s">
        <v>15</v>
      </c>
      <c r="E77" s="30">
        <v>3.48</v>
      </c>
      <c r="F77" s="35">
        <f>E77*F73</f>
        <v>5</v>
      </c>
      <c r="G77" s="30"/>
      <c r="H77" s="41">
        <f>F77*G77</f>
        <v>0</v>
      </c>
      <c r="I77" s="157"/>
      <c r="J77" s="157"/>
    </row>
    <row r="78" spans="1:14" ht="75.75" customHeight="1">
      <c r="A78" s="24">
        <f>A73+1</f>
        <v>17</v>
      </c>
      <c r="B78" s="24" t="s">
        <v>135</v>
      </c>
      <c r="C78" s="24" t="s">
        <v>158</v>
      </c>
      <c r="D78" s="24" t="s">
        <v>68</v>
      </c>
      <c r="E78" s="25"/>
      <c r="F78" s="65">
        <v>0.912</v>
      </c>
      <c r="G78" s="25"/>
      <c r="H78" s="26">
        <f>SUM(H79:H82)</f>
        <v>0</v>
      </c>
      <c r="I78" s="157"/>
      <c r="J78" s="157"/>
      <c r="K78" s="27">
        <f>H78</f>
        <v>0</v>
      </c>
      <c r="L78" s="28">
        <f>H79</f>
        <v>0</v>
      </c>
      <c r="M78" s="36">
        <f>H80</f>
        <v>0</v>
      </c>
      <c r="N78" s="15">
        <f>H81</f>
        <v>0</v>
      </c>
    </row>
    <row r="79" spans="1:10" ht="16.5">
      <c r="A79" s="30">
        <f>A78+0.1</f>
        <v>17.1</v>
      </c>
      <c r="B79" s="30"/>
      <c r="C79" s="37" t="s">
        <v>9</v>
      </c>
      <c r="D79" s="37" t="s">
        <v>10</v>
      </c>
      <c r="E79" s="37">
        <v>95.9</v>
      </c>
      <c r="F79" s="32">
        <f>E79*F78</f>
        <v>87</v>
      </c>
      <c r="G79" s="37"/>
      <c r="H79" s="31">
        <f>F79*G79</f>
        <v>0</v>
      </c>
      <c r="I79" s="157"/>
      <c r="J79" s="157"/>
    </row>
    <row r="80" spans="1:10" ht="16.5">
      <c r="A80" s="30">
        <f>A79+0.1</f>
        <v>17.2</v>
      </c>
      <c r="B80" s="30"/>
      <c r="C80" s="39" t="s">
        <v>11</v>
      </c>
      <c r="D80" s="39" t="s">
        <v>15</v>
      </c>
      <c r="E80" s="39">
        <v>45.2</v>
      </c>
      <c r="F80" s="34">
        <f>E80*F78</f>
        <v>41</v>
      </c>
      <c r="G80" s="39"/>
      <c r="H80" s="33">
        <f>F80*G80</f>
        <v>0</v>
      </c>
      <c r="I80" s="157"/>
      <c r="J80" s="157"/>
    </row>
    <row r="81" spans="1:10" ht="19.5" customHeight="1">
      <c r="A81" s="30">
        <f>A80+0.1</f>
        <v>17.3</v>
      </c>
      <c r="B81" s="30"/>
      <c r="C81" s="30" t="s">
        <v>141</v>
      </c>
      <c r="D81" s="30" t="s">
        <v>69</v>
      </c>
      <c r="E81" s="30">
        <v>1010</v>
      </c>
      <c r="F81" s="35">
        <f>E81*F78</f>
        <v>921</v>
      </c>
      <c r="G81" s="76"/>
      <c r="H81" s="41">
        <f>F81*G81</f>
        <v>0</v>
      </c>
      <c r="I81" s="157"/>
      <c r="J81" s="157"/>
    </row>
    <row r="82" spans="1:10" ht="16.5">
      <c r="A82" s="30">
        <f>A81+0.1</f>
        <v>17.4</v>
      </c>
      <c r="B82" s="30"/>
      <c r="C82" s="30" t="s">
        <v>23</v>
      </c>
      <c r="D82" s="30" t="s">
        <v>15</v>
      </c>
      <c r="E82" s="30">
        <v>0.6</v>
      </c>
      <c r="F82" s="35">
        <f>E82*F78</f>
        <v>1</v>
      </c>
      <c r="G82" s="30"/>
      <c r="H82" s="41">
        <f>F82*G82</f>
        <v>0</v>
      </c>
      <c r="I82" s="157"/>
      <c r="J82" s="157"/>
    </row>
    <row r="83" spans="1:14" ht="72" customHeight="1">
      <c r="A83" s="24">
        <f>A78+1</f>
        <v>18</v>
      </c>
      <c r="B83" s="24" t="s">
        <v>139</v>
      </c>
      <c r="C83" s="24" t="s">
        <v>171</v>
      </c>
      <c r="D83" s="24" t="s">
        <v>68</v>
      </c>
      <c r="E83" s="25"/>
      <c r="F83" s="65">
        <v>0.18</v>
      </c>
      <c r="G83" s="25"/>
      <c r="H83" s="26">
        <f>SUM(H84:H87)</f>
        <v>0</v>
      </c>
      <c r="I83" s="157"/>
      <c r="J83" s="157"/>
      <c r="K83" s="27">
        <f>H83</f>
        <v>0</v>
      </c>
      <c r="L83" s="28">
        <f>H84</f>
        <v>0</v>
      </c>
      <c r="M83" s="36">
        <f>H85</f>
        <v>0</v>
      </c>
      <c r="N83" s="15">
        <f>H86</f>
        <v>0</v>
      </c>
    </row>
    <row r="84" spans="1:10" ht="16.5">
      <c r="A84" s="30">
        <f>A83+0.1</f>
        <v>18.1</v>
      </c>
      <c r="B84" s="30"/>
      <c r="C84" s="37" t="s">
        <v>9</v>
      </c>
      <c r="D84" s="37" t="s">
        <v>10</v>
      </c>
      <c r="E84" s="37">
        <v>170</v>
      </c>
      <c r="F84" s="32">
        <f>E84*F83</f>
        <v>31</v>
      </c>
      <c r="G84" s="37"/>
      <c r="H84" s="31">
        <f>F84*G84</f>
        <v>0</v>
      </c>
      <c r="I84" s="157"/>
      <c r="J84" s="157"/>
    </row>
    <row r="85" spans="1:10" ht="16.5">
      <c r="A85" s="30">
        <f>A84+0.1</f>
        <v>18.2</v>
      </c>
      <c r="B85" s="30"/>
      <c r="C85" s="39" t="s">
        <v>11</v>
      </c>
      <c r="D85" s="39" t="s">
        <v>15</v>
      </c>
      <c r="E85" s="39">
        <v>81.5</v>
      </c>
      <c r="F85" s="34">
        <f>E85*F83</f>
        <v>15</v>
      </c>
      <c r="G85" s="39"/>
      <c r="H85" s="33">
        <f>F85*G85</f>
        <v>0</v>
      </c>
      <c r="I85" s="157"/>
      <c r="J85" s="157"/>
    </row>
    <row r="86" spans="1:10" ht="23.25" customHeight="1">
      <c r="A86" s="30">
        <f>A85+0.1</f>
        <v>18.3</v>
      </c>
      <c r="B86" s="30"/>
      <c r="C86" s="30" t="s">
        <v>141</v>
      </c>
      <c r="D86" s="30" t="s">
        <v>69</v>
      </c>
      <c r="E86" s="30">
        <v>1010</v>
      </c>
      <c r="F86" s="35">
        <f>E86*F83</f>
        <v>182</v>
      </c>
      <c r="G86" s="76"/>
      <c r="H86" s="41">
        <f>F86*G86</f>
        <v>0</v>
      </c>
      <c r="I86" s="157"/>
      <c r="J86" s="157"/>
    </row>
    <row r="87" spans="1:10" ht="16.5">
      <c r="A87" s="30">
        <f>A86+0.1</f>
        <v>18.4</v>
      </c>
      <c r="B87" s="30"/>
      <c r="C87" s="30" t="s">
        <v>23</v>
      </c>
      <c r="D87" s="30" t="s">
        <v>15</v>
      </c>
      <c r="E87" s="30">
        <v>3.48</v>
      </c>
      <c r="F87" s="35">
        <f>E87*F83</f>
        <v>1</v>
      </c>
      <c r="G87" s="30"/>
      <c r="H87" s="41">
        <f>F87*G87</f>
        <v>0</v>
      </c>
      <c r="I87" s="157"/>
      <c r="J87" s="157"/>
    </row>
    <row r="88" spans="1:14" ht="72" customHeight="1">
      <c r="A88" s="24">
        <f>A83+1</f>
        <v>19</v>
      </c>
      <c r="B88" s="24" t="s">
        <v>139</v>
      </c>
      <c r="C88" s="24" t="s">
        <v>172</v>
      </c>
      <c r="D88" s="24" t="s">
        <v>68</v>
      </c>
      <c r="E88" s="25"/>
      <c r="F88" s="65">
        <v>0.434</v>
      </c>
      <c r="G88" s="25"/>
      <c r="H88" s="26">
        <f>SUM(H89:H92)</f>
        <v>0</v>
      </c>
      <c r="I88" s="157"/>
      <c r="J88" s="157"/>
      <c r="K88" s="27">
        <f>H88</f>
        <v>0</v>
      </c>
      <c r="L88" s="28">
        <f>H89</f>
        <v>0</v>
      </c>
      <c r="M88" s="36">
        <f>H90</f>
        <v>0</v>
      </c>
      <c r="N88" s="15">
        <f>H91</f>
        <v>0</v>
      </c>
    </row>
    <row r="89" spans="1:10" ht="16.5">
      <c r="A89" s="30">
        <f>A88+0.1</f>
        <v>19.1</v>
      </c>
      <c r="B89" s="30"/>
      <c r="C89" s="37" t="s">
        <v>9</v>
      </c>
      <c r="D89" s="37" t="s">
        <v>10</v>
      </c>
      <c r="E89" s="37">
        <v>170</v>
      </c>
      <c r="F89" s="32">
        <f>E89*F88</f>
        <v>74</v>
      </c>
      <c r="G89" s="37"/>
      <c r="H89" s="31">
        <f>F89*G89</f>
        <v>0</v>
      </c>
      <c r="I89" s="157"/>
      <c r="J89" s="157"/>
    </row>
    <row r="90" spans="1:10" ht="16.5">
      <c r="A90" s="30">
        <f>A89+0.1</f>
        <v>19.2</v>
      </c>
      <c r="B90" s="30"/>
      <c r="C90" s="39" t="s">
        <v>11</v>
      </c>
      <c r="D90" s="39" t="s">
        <v>15</v>
      </c>
      <c r="E90" s="39">
        <v>81.5</v>
      </c>
      <c r="F90" s="34">
        <f>E90*F88</f>
        <v>35</v>
      </c>
      <c r="G90" s="39"/>
      <c r="H90" s="33">
        <f>F90*G90</f>
        <v>0</v>
      </c>
      <c r="I90" s="157"/>
      <c r="J90" s="157"/>
    </row>
    <row r="91" spans="1:10" ht="23.25" customHeight="1">
      <c r="A91" s="30">
        <f>A90+0.1</f>
        <v>19.3</v>
      </c>
      <c r="B91" s="30"/>
      <c r="C91" s="30" t="s">
        <v>141</v>
      </c>
      <c r="D91" s="30" t="s">
        <v>69</v>
      </c>
      <c r="E91" s="30">
        <v>1010</v>
      </c>
      <c r="F91" s="35">
        <f>E91*F88</f>
        <v>438</v>
      </c>
      <c r="G91" s="76"/>
      <c r="H91" s="41">
        <f>F91*G91</f>
        <v>0</v>
      </c>
      <c r="I91" s="157"/>
      <c r="J91" s="157"/>
    </row>
    <row r="92" spans="1:10" ht="16.5">
      <c r="A92" s="30">
        <f>A91+0.1</f>
        <v>19.4</v>
      </c>
      <c r="B92" s="30"/>
      <c r="C92" s="30" t="s">
        <v>23</v>
      </c>
      <c r="D92" s="30" t="s">
        <v>15</v>
      </c>
      <c r="E92" s="30">
        <v>3.48</v>
      </c>
      <c r="F92" s="35">
        <f>E92*F88</f>
        <v>2</v>
      </c>
      <c r="G92" s="30"/>
      <c r="H92" s="41">
        <f>F92*G92</f>
        <v>0</v>
      </c>
      <c r="I92" s="157"/>
      <c r="J92" s="157"/>
    </row>
    <row r="93" spans="1:14" ht="78" customHeight="1">
      <c r="A93" s="24">
        <f>A88+1</f>
        <v>20</v>
      </c>
      <c r="B93" s="24" t="s">
        <v>140</v>
      </c>
      <c r="C93" s="24" t="s">
        <v>179</v>
      </c>
      <c r="D93" s="24" t="s">
        <v>68</v>
      </c>
      <c r="E93" s="25"/>
      <c r="F93" s="65">
        <v>0.663</v>
      </c>
      <c r="G93" s="25"/>
      <c r="H93" s="26">
        <f>SUM(H94:H97)</f>
        <v>0</v>
      </c>
      <c r="I93" s="157"/>
      <c r="J93" s="157"/>
      <c r="K93" s="27">
        <f>H93</f>
        <v>0</v>
      </c>
      <c r="L93" s="28">
        <f>H94</f>
        <v>0</v>
      </c>
      <c r="M93" s="36">
        <f>H95</f>
        <v>0</v>
      </c>
      <c r="N93" s="15">
        <f>H96</f>
        <v>0</v>
      </c>
    </row>
    <row r="94" spans="1:10" ht="20.25" customHeight="1">
      <c r="A94" s="30">
        <f>A93+0.1</f>
        <v>20.1</v>
      </c>
      <c r="B94" s="30"/>
      <c r="C94" s="37" t="s">
        <v>9</v>
      </c>
      <c r="D94" s="37" t="s">
        <v>10</v>
      </c>
      <c r="E94" s="37">
        <v>119</v>
      </c>
      <c r="F94" s="32">
        <f>E94*F93</f>
        <v>79</v>
      </c>
      <c r="G94" s="37"/>
      <c r="H94" s="31">
        <f>F94*G94</f>
        <v>0</v>
      </c>
      <c r="I94" s="157"/>
      <c r="J94" s="157"/>
    </row>
    <row r="95" spans="1:10" ht="20.25" customHeight="1">
      <c r="A95" s="30">
        <f>A94+0.1</f>
        <v>20.2</v>
      </c>
      <c r="B95" s="30"/>
      <c r="C95" s="39" t="s">
        <v>11</v>
      </c>
      <c r="D95" s="39" t="s">
        <v>15</v>
      </c>
      <c r="E95" s="39">
        <v>67.5</v>
      </c>
      <c r="F95" s="34">
        <f>E95*F93</f>
        <v>45</v>
      </c>
      <c r="G95" s="39"/>
      <c r="H95" s="33">
        <f>F95*G95</f>
        <v>0</v>
      </c>
      <c r="I95" s="157"/>
      <c r="J95" s="157"/>
    </row>
    <row r="96" spans="1:10" ht="20.25" customHeight="1">
      <c r="A96" s="30">
        <f>A95+0.1</f>
        <v>20.3</v>
      </c>
      <c r="B96" s="30"/>
      <c r="C96" s="30" t="s">
        <v>141</v>
      </c>
      <c r="D96" s="30" t="s">
        <v>69</v>
      </c>
      <c r="E96" s="30">
        <v>1010</v>
      </c>
      <c r="F96" s="35">
        <f>E96*F93</f>
        <v>670</v>
      </c>
      <c r="G96" s="76"/>
      <c r="H96" s="41">
        <f>F96*G96</f>
        <v>0</v>
      </c>
      <c r="I96" s="157"/>
      <c r="J96" s="157"/>
    </row>
    <row r="97" spans="1:10" ht="20.25" customHeight="1">
      <c r="A97" s="30">
        <f>A96+0.1</f>
        <v>20.4</v>
      </c>
      <c r="B97" s="30"/>
      <c r="C97" s="30" t="s">
        <v>23</v>
      </c>
      <c r="D97" s="30" t="s">
        <v>15</v>
      </c>
      <c r="E97" s="30">
        <v>2.16</v>
      </c>
      <c r="F97" s="35">
        <f>E97*F93</f>
        <v>1</v>
      </c>
      <c r="G97" s="30"/>
      <c r="H97" s="41">
        <f>F97*G97</f>
        <v>0</v>
      </c>
      <c r="I97" s="157"/>
      <c r="J97" s="157"/>
    </row>
    <row r="98" spans="1:14" ht="78" customHeight="1">
      <c r="A98" s="24">
        <f>A93+1</f>
        <v>21</v>
      </c>
      <c r="B98" s="24" t="s">
        <v>137</v>
      </c>
      <c r="C98" s="24" t="s">
        <v>180</v>
      </c>
      <c r="D98" s="24" t="s">
        <v>68</v>
      </c>
      <c r="E98" s="25"/>
      <c r="F98" s="65">
        <v>0.994</v>
      </c>
      <c r="G98" s="25"/>
      <c r="H98" s="26">
        <f>SUM(H99:H102)</f>
        <v>0</v>
      </c>
      <c r="I98" s="157"/>
      <c r="J98" s="157"/>
      <c r="K98" s="27">
        <f>H98</f>
        <v>0</v>
      </c>
      <c r="L98" s="28">
        <f>H99</f>
        <v>0</v>
      </c>
      <c r="M98" s="36">
        <f>H100</f>
        <v>0</v>
      </c>
      <c r="N98" s="15">
        <f>H101</f>
        <v>0</v>
      </c>
    </row>
    <row r="99" spans="1:10" ht="16.5">
      <c r="A99" s="30">
        <f>A98+0.1</f>
        <v>21.1</v>
      </c>
      <c r="B99" s="30"/>
      <c r="C99" s="37" t="s">
        <v>9</v>
      </c>
      <c r="D99" s="37" t="s">
        <v>10</v>
      </c>
      <c r="E99" s="37">
        <v>245</v>
      </c>
      <c r="F99" s="32">
        <f>E99*F98</f>
        <v>244</v>
      </c>
      <c r="G99" s="37"/>
      <c r="H99" s="31">
        <f>F99*G99</f>
        <v>0</v>
      </c>
      <c r="I99" s="157"/>
      <c r="J99" s="157"/>
    </row>
    <row r="100" spans="1:10" ht="16.5">
      <c r="A100" s="30">
        <f>A99+0.1</f>
        <v>21.2</v>
      </c>
      <c r="B100" s="30"/>
      <c r="C100" s="39" t="s">
        <v>11</v>
      </c>
      <c r="D100" s="39" t="s">
        <v>15</v>
      </c>
      <c r="E100" s="39">
        <v>109</v>
      </c>
      <c r="F100" s="34">
        <f>E100*F98</f>
        <v>108</v>
      </c>
      <c r="G100" s="39"/>
      <c r="H100" s="33">
        <f>F100*G100</f>
        <v>0</v>
      </c>
      <c r="I100" s="157"/>
      <c r="J100" s="157"/>
    </row>
    <row r="101" spans="1:10" ht="23.25" customHeight="1">
      <c r="A101" s="30">
        <f>A100+0.1</f>
        <v>21.3</v>
      </c>
      <c r="B101" s="30"/>
      <c r="C101" s="30" t="s">
        <v>141</v>
      </c>
      <c r="D101" s="30" t="s">
        <v>69</v>
      </c>
      <c r="E101" s="30">
        <v>1010</v>
      </c>
      <c r="F101" s="35">
        <f>E101*F98</f>
        <v>1004</v>
      </c>
      <c r="G101" s="76"/>
      <c r="H101" s="41">
        <f>F101*G101</f>
        <v>0</v>
      </c>
      <c r="I101" s="157"/>
      <c r="J101" s="157"/>
    </row>
    <row r="102" spans="1:10" ht="16.5">
      <c r="A102" s="30">
        <f>A101+0.1</f>
        <v>21.4</v>
      </c>
      <c r="B102" s="30"/>
      <c r="C102" s="30" t="s">
        <v>23</v>
      </c>
      <c r="D102" s="30" t="s">
        <v>15</v>
      </c>
      <c r="E102" s="30">
        <v>8.88</v>
      </c>
      <c r="F102" s="35">
        <f>E102*F98</f>
        <v>9</v>
      </c>
      <c r="G102" s="30"/>
      <c r="H102" s="41">
        <f>F102*G102</f>
        <v>0</v>
      </c>
      <c r="I102" s="157"/>
      <c r="J102" s="157"/>
    </row>
    <row r="103" spans="1:14" ht="75.75" customHeight="1">
      <c r="A103" s="24">
        <f>A98+1</f>
        <v>22</v>
      </c>
      <c r="B103" s="24" t="s">
        <v>138</v>
      </c>
      <c r="C103" s="24" t="s">
        <v>173</v>
      </c>
      <c r="D103" s="24" t="s">
        <v>68</v>
      </c>
      <c r="E103" s="25"/>
      <c r="F103" s="65">
        <v>0.517</v>
      </c>
      <c r="G103" s="25"/>
      <c r="H103" s="26">
        <f>SUM(H104:H107)</f>
        <v>0</v>
      </c>
      <c r="I103" s="157"/>
      <c r="J103" s="157"/>
      <c r="K103" s="27">
        <f>H103</f>
        <v>0</v>
      </c>
      <c r="L103" s="28">
        <f>H104</f>
        <v>0</v>
      </c>
      <c r="M103" s="36">
        <f>H105</f>
        <v>0</v>
      </c>
      <c r="N103" s="15">
        <f>H106</f>
        <v>0</v>
      </c>
    </row>
    <row r="104" spans="1:10" ht="16.5">
      <c r="A104" s="30">
        <f>A103+0.1</f>
        <v>22.1</v>
      </c>
      <c r="B104" s="30"/>
      <c r="C104" s="37" t="s">
        <v>9</v>
      </c>
      <c r="D104" s="37" t="s">
        <v>10</v>
      </c>
      <c r="E104" s="37">
        <v>95.9</v>
      </c>
      <c r="F104" s="32">
        <f>E104*F103</f>
        <v>50</v>
      </c>
      <c r="G104" s="37"/>
      <c r="H104" s="31">
        <f>F104*G104</f>
        <v>0</v>
      </c>
      <c r="I104" s="157"/>
      <c r="J104" s="157"/>
    </row>
    <row r="105" spans="1:10" ht="16.5">
      <c r="A105" s="30">
        <f>A104+0.1</f>
        <v>22.2</v>
      </c>
      <c r="B105" s="30"/>
      <c r="C105" s="39" t="s">
        <v>11</v>
      </c>
      <c r="D105" s="39" t="s">
        <v>15</v>
      </c>
      <c r="E105" s="39">
        <v>45.2</v>
      </c>
      <c r="F105" s="34">
        <f>E105*F103</f>
        <v>23</v>
      </c>
      <c r="G105" s="39"/>
      <c r="H105" s="33">
        <f>F105*G105</f>
        <v>0</v>
      </c>
      <c r="I105" s="157"/>
      <c r="J105" s="157"/>
    </row>
    <row r="106" spans="1:10" ht="17.25" customHeight="1">
      <c r="A106" s="30">
        <f>A105+0.1</f>
        <v>22.3</v>
      </c>
      <c r="B106" s="30"/>
      <c r="C106" s="30" t="s">
        <v>141</v>
      </c>
      <c r="D106" s="30" t="s">
        <v>69</v>
      </c>
      <c r="E106" s="30">
        <v>1010</v>
      </c>
      <c r="F106" s="35">
        <f>E106*F103</f>
        <v>522</v>
      </c>
      <c r="G106" s="76"/>
      <c r="H106" s="41">
        <f>F106*G106</f>
        <v>0</v>
      </c>
      <c r="I106" s="157"/>
      <c r="J106" s="157"/>
    </row>
    <row r="107" spans="1:10" ht="16.5">
      <c r="A107" s="30">
        <f>A106+0.1</f>
        <v>22.4</v>
      </c>
      <c r="B107" s="30"/>
      <c r="C107" s="30" t="s">
        <v>23</v>
      </c>
      <c r="D107" s="30" t="s">
        <v>15</v>
      </c>
      <c r="E107" s="30">
        <v>0.6</v>
      </c>
      <c r="F107" s="41">
        <f>E107*F103</f>
        <v>0.31</v>
      </c>
      <c r="G107" s="30"/>
      <c r="H107" s="41">
        <f>F107*G107</f>
        <v>0</v>
      </c>
      <c r="I107" s="157"/>
      <c r="J107" s="157"/>
    </row>
    <row r="108" spans="1:14" ht="72.75" customHeight="1">
      <c r="A108" s="24">
        <f>A103+1</f>
        <v>23</v>
      </c>
      <c r="B108" s="24" t="s">
        <v>136</v>
      </c>
      <c r="C108" s="24" t="s">
        <v>181</v>
      </c>
      <c r="D108" s="24" t="s">
        <v>68</v>
      </c>
      <c r="E108" s="25"/>
      <c r="F108" s="65">
        <v>0.835</v>
      </c>
      <c r="G108" s="25"/>
      <c r="H108" s="26">
        <f>SUM(H109:H112)</f>
        <v>0</v>
      </c>
      <c r="I108" s="157"/>
      <c r="J108" s="157"/>
      <c r="K108" s="27">
        <f>H108</f>
        <v>0</v>
      </c>
      <c r="L108" s="28">
        <f>H109</f>
        <v>0</v>
      </c>
      <c r="M108" s="36">
        <f>H110</f>
        <v>0</v>
      </c>
      <c r="N108" s="15">
        <f>H111</f>
        <v>0</v>
      </c>
    </row>
    <row r="109" spans="1:10" ht="16.5">
      <c r="A109" s="30">
        <f>A108+0.1</f>
        <v>23.1</v>
      </c>
      <c r="B109" s="30"/>
      <c r="C109" s="37" t="s">
        <v>9</v>
      </c>
      <c r="D109" s="37" t="s">
        <v>10</v>
      </c>
      <c r="E109" s="37">
        <v>105</v>
      </c>
      <c r="F109" s="32">
        <f>E109*F108</f>
        <v>88</v>
      </c>
      <c r="G109" s="37"/>
      <c r="H109" s="31">
        <f>F109*G109</f>
        <v>0</v>
      </c>
      <c r="I109" s="157"/>
      <c r="J109" s="157"/>
    </row>
    <row r="110" spans="1:10" ht="16.5">
      <c r="A110" s="30">
        <f>A109+0.1</f>
        <v>23.2</v>
      </c>
      <c r="B110" s="30"/>
      <c r="C110" s="39" t="s">
        <v>11</v>
      </c>
      <c r="D110" s="39" t="s">
        <v>15</v>
      </c>
      <c r="E110" s="39">
        <v>53.8</v>
      </c>
      <c r="F110" s="34">
        <f>E110*F108</f>
        <v>45</v>
      </c>
      <c r="G110" s="39"/>
      <c r="H110" s="33">
        <f>F110*G110</f>
        <v>0</v>
      </c>
      <c r="I110" s="157"/>
      <c r="J110" s="157"/>
    </row>
    <row r="111" spans="1:10" ht="21" customHeight="1">
      <c r="A111" s="30">
        <f>A110+0.1</f>
        <v>23.3</v>
      </c>
      <c r="B111" s="30"/>
      <c r="C111" s="30" t="s">
        <v>141</v>
      </c>
      <c r="D111" s="30" t="s">
        <v>69</v>
      </c>
      <c r="E111" s="30">
        <v>1010</v>
      </c>
      <c r="F111" s="35">
        <f>E111*F108</f>
        <v>843</v>
      </c>
      <c r="G111" s="76"/>
      <c r="H111" s="41">
        <f>F111*G111</f>
        <v>0</v>
      </c>
      <c r="I111" s="157"/>
      <c r="J111" s="157"/>
    </row>
    <row r="112" spans="1:10" ht="16.5">
      <c r="A112" s="30">
        <f>A111+0.1</f>
        <v>23.4</v>
      </c>
      <c r="B112" s="30"/>
      <c r="C112" s="30" t="s">
        <v>23</v>
      </c>
      <c r="D112" s="30" t="s">
        <v>15</v>
      </c>
      <c r="E112" s="30">
        <v>1.2</v>
      </c>
      <c r="F112" s="35">
        <f>E112*F108</f>
        <v>1</v>
      </c>
      <c r="G112" s="30"/>
      <c r="H112" s="41">
        <f>F112*G112</f>
        <v>0</v>
      </c>
      <c r="I112" s="157"/>
      <c r="J112" s="157"/>
    </row>
    <row r="113" spans="1:14" ht="76.5" customHeight="1">
      <c r="A113" s="24">
        <f>A108+1</f>
        <v>24</v>
      </c>
      <c r="B113" s="24" t="s">
        <v>138</v>
      </c>
      <c r="C113" s="24" t="s">
        <v>174</v>
      </c>
      <c r="D113" s="24" t="s">
        <v>68</v>
      </c>
      <c r="E113" s="25"/>
      <c r="F113" s="65">
        <v>0.519</v>
      </c>
      <c r="G113" s="25"/>
      <c r="H113" s="26">
        <f>SUM(H114:H117)</f>
        <v>0</v>
      </c>
      <c r="I113" s="157"/>
      <c r="J113" s="157"/>
      <c r="K113" s="27">
        <f>H113</f>
        <v>0</v>
      </c>
      <c r="L113" s="28">
        <f>H114</f>
        <v>0</v>
      </c>
      <c r="M113" s="36">
        <f>H115</f>
        <v>0</v>
      </c>
      <c r="N113" s="15">
        <f>H116</f>
        <v>0</v>
      </c>
    </row>
    <row r="114" spans="1:10" ht="16.5">
      <c r="A114" s="30">
        <f>A113+0.1</f>
        <v>24.1</v>
      </c>
      <c r="B114" s="30"/>
      <c r="C114" s="37" t="s">
        <v>9</v>
      </c>
      <c r="D114" s="37" t="s">
        <v>10</v>
      </c>
      <c r="E114" s="37">
        <v>95.9</v>
      </c>
      <c r="F114" s="32">
        <f>E114*F113</f>
        <v>50</v>
      </c>
      <c r="G114" s="37"/>
      <c r="H114" s="31">
        <f>F114*G114</f>
        <v>0</v>
      </c>
      <c r="I114" s="157"/>
      <c r="J114" s="157"/>
    </row>
    <row r="115" spans="1:10" ht="16.5">
      <c r="A115" s="30">
        <f>A114+0.1</f>
        <v>24.2</v>
      </c>
      <c r="B115" s="30"/>
      <c r="C115" s="39" t="s">
        <v>11</v>
      </c>
      <c r="D115" s="39" t="s">
        <v>15</v>
      </c>
      <c r="E115" s="39">
        <v>45.2</v>
      </c>
      <c r="F115" s="34">
        <f>E115*F113</f>
        <v>23</v>
      </c>
      <c r="G115" s="39"/>
      <c r="H115" s="33">
        <f>F115*G115</f>
        <v>0</v>
      </c>
      <c r="I115" s="157"/>
      <c r="J115" s="157"/>
    </row>
    <row r="116" spans="1:10" ht="18.75" customHeight="1">
      <c r="A116" s="30">
        <f>A115+0.1</f>
        <v>24.3</v>
      </c>
      <c r="B116" s="30"/>
      <c r="C116" s="30" t="s">
        <v>141</v>
      </c>
      <c r="D116" s="30" t="s">
        <v>69</v>
      </c>
      <c r="E116" s="30">
        <v>1010</v>
      </c>
      <c r="F116" s="35">
        <f>E116*F113</f>
        <v>524</v>
      </c>
      <c r="G116" s="76"/>
      <c r="H116" s="41">
        <f>F116*G116</f>
        <v>0</v>
      </c>
      <c r="I116" s="157"/>
      <c r="J116" s="157"/>
    </row>
    <row r="117" spans="1:10" ht="16.5">
      <c r="A117" s="30">
        <f>A116+0.1</f>
        <v>24.4</v>
      </c>
      <c r="B117" s="30"/>
      <c r="C117" s="30" t="s">
        <v>23</v>
      </c>
      <c r="D117" s="30" t="s">
        <v>15</v>
      </c>
      <c r="E117" s="30">
        <v>0.6</v>
      </c>
      <c r="F117" s="41">
        <f>E117*F113</f>
        <v>0.31</v>
      </c>
      <c r="G117" s="30"/>
      <c r="H117" s="41">
        <f>F117*G117</f>
        <v>0</v>
      </c>
      <c r="I117" s="157"/>
      <c r="J117" s="157"/>
    </row>
    <row r="118" spans="1:14" ht="76.5" customHeight="1">
      <c r="A118" s="24">
        <f>A113+1</f>
        <v>25</v>
      </c>
      <c r="B118" s="24" t="s">
        <v>135</v>
      </c>
      <c r="C118" s="24" t="s">
        <v>182</v>
      </c>
      <c r="D118" s="24" t="s">
        <v>68</v>
      </c>
      <c r="E118" s="25"/>
      <c r="F118" s="65">
        <v>0.9</v>
      </c>
      <c r="G118" s="25"/>
      <c r="H118" s="26">
        <f>SUM(H119:H122)</f>
        <v>0</v>
      </c>
      <c r="I118" s="157"/>
      <c r="J118" s="157"/>
      <c r="K118" s="27">
        <f>H118</f>
        <v>0</v>
      </c>
      <c r="L118" s="28">
        <f>H119</f>
        <v>0</v>
      </c>
      <c r="M118" s="36">
        <f>H120</f>
        <v>0</v>
      </c>
      <c r="N118" s="15">
        <f>H121</f>
        <v>0</v>
      </c>
    </row>
    <row r="119" spans="1:10" ht="16.5">
      <c r="A119" s="30">
        <f>A118+0.1</f>
        <v>25.1</v>
      </c>
      <c r="B119" s="30"/>
      <c r="C119" s="37" t="s">
        <v>9</v>
      </c>
      <c r="D119" s="37" t="s">
        <v>10</v>
      </c>
      <c r="E119" s="37">
        <v>95.9</v>
      </c>
      <c r="F119" s="32">
        <f>E119*F118</f>
        <v>86</v>
      </c>
      <c r="G119" s="37"/>
      <c r="H119" s="31">
        <f>F119*G119</f>
        <v>0</v>
      </c>
      <c r="I119" s="157"/>
      <c r="J119" s="157"/>
    </row>
    <row r="120" spans="1:10" ht="16.5">
      <c r="A120" s="30">
        <f>A119+0.1</f>
        <v>25.2</v>
      </c>
      <c r="B120" s="30"/>
      <c r="C120" s="39" t="s">
        <v>11</v>
      </c>
      <c r="D120" s="39" t="s">
        <v>15</v>
      </c>
      <c r="E120" s="39">
        <v>45.2</v>
      </c>
      <c r="F120" s="34">
        <f>E120*F118</f>
        <v>41</v>
      </c>
      <c r="G120" s="39"/>
      <c r="H120" s="33">
        <f>F120*G120</f>
        <v>0</v>
      </c>
      <c r="I120" s="157"/>
      <c r="J120" s="157"/>
    </row>
    <row r="121" spans="1:10" ht="22.5" customHeight="1">
      <c r="A121" s="30">
        <f>A120+0.1</f>
        <v>25.3</v>
      </c>
      <c r="B121" s="30"/>
      <c r="C121" s="30" t="s">
        <v>141</v>
      </c>
      <c r="D121" s="30" t="s">
        <v>69</v>
      </c>
      <c r="E121" s="30">
        <v>1010</v>
      </c>
      <c r="F121" s="35">
        <f>E121*F118</f>
        <v>909</v>
      </c>
      <c r="G121" s="76"/>
      <c r="H121" s="41">
        <f>F121*G121</f>
        <v>0</v>
      </c>
      <c r="I121" s="157"/>
      <c r="J121" s="157"/>
    </row>
    <row r="122" spans="1:10" ht="16.5">
      <c r="A122" s="30">
        <f>A121+0.1</f>
        <v>25.4</v>
      </c>
      <c r="B122" s="30"/>
      <c r="C122" s="30" t="s">
        <v>23</v>
      </c>
      <c r="D122" s="30" t="s">
        <v>15</v>
      </c>
      <c r="E122" s="30">
        <v>0.6</v>
      </c>
      <c r="F122" s="35">
        <f>E122*F118</f>
        <v>1</v>
      </c>
      <c r="G122" s="30"/>
      <c r="H122" s="41">
        <f>F122*G122</f>
        <v>0</v>
      </c>
      <c r="I122" s="157"/>
      <c r="J122" s="157"/>
    </row>
    <row r="123" spans="1:14" ht="72" customHeight="1">
      <c r="A123" s="24">
        <f>A118+1</f>
        <v>26</v>
      </c>
      <c r="B123" s="24" t="s">
        <v>139</v>
      </c>
      <c r="C123" s="24" t="s">
        <v>183</v>
      </c>
      <c r="D123" s="24" t="s">
        <v>68</v>
      </c>
      <c r="E123" s="25"/>
      <c r="F123" s="65">
        <v>0.46</v>
      </c>
      <c r="G123" s="25"/>
      <c r="H123" s="26">
        <f>H124+H125+H126+H127</f>
        <v>0</v>
      </c>
      <c r="I123" s="157"/>
      <c r="J123" s="157"/>
      <c r="K123" s="27">
        <f>H123</f>
        <v>0</v>
      </c>
      <c r="L123" s="28">
        <f>H124</f>
        <v>0</v>
      </c>
      <c r="M123" s="36">
        <f>H125</f>
        <v>0</v>
      </c>
      <c r="N123" s="15">
        <f>H126</f>
        <v>0</v>
      </c>
    </row>
    <row r="124" spans="1:10" ht="16.5">
      <c r="A124" s="30">
        <f>A123+0.1</f>
        <v>26.1</v>
      </c>
      <c r="B124" s="30"/>
      <c r="C124" s="37" t="s">
        <v>9</v>
      </c>
      <c r="D124" s="37" t="s">
        <v>10</v>
      </c>
      <c r="E124" s="37">
        <v>170</v>
      </c>
      <c r="F124" s="32">
        <f>E124*F123</f>
        <v>78</v>
      </c>
      <c r="G124" s="37"/>
      <c r="H124" s="31">
        <f>F124*G124</f>
        <v>0</v>
      </c>
      <c r="I124" s="157"/>
      <c r="J124" s="157"/>
    </row>
    <row r="125" spans="1:10" ht="16.5">
      <c r="A125" s="30">
        <f>A124+0.1</f>
        <v>26.2</v>
      </c>
      <c r="B125" s="30"/>
      <c r="C125" s="39" t="s">
        <v>11</v>
      </c>
      <c r="D125" s="39" t="s">
        <v>15</v>
      </c>
      <c r="E125" s="39">
        <v>81.5</v>
      </c>
      <c r="F125" s="34">
        <f>E125*F123</f>
        <v>37</v>
      </c>
      <c r="G125" s="39"/>
      <c r="H125" s="33">
        <f>F125*G125</f>
        <v>0</v>
      </c>
      <c r="I125" s="157"/>
      <c r="J125" s="157"/>
    </row>
    <row r="126" spans="1:10" ht="22.5" customHeight="1">
      <c r="A126" s="30">
        <f>A125+0.1</f>
        <v>26.3</v>
      </c>
      <c r="B126" s="30"/>
      <c r="C126" s="30" t="s">
        <v>141</v>
      </c>
      <c r="D126" s="30" t="s">
        <v>69</v>
      </c>
      <c r="E126" s="30">
        <v>1010</v>
      </c>
      <c r="F126" s="35">
        <f>E126*F123</f>
        <v>465</v>
      </c>
      <c r="G126" s="76"/>
      <c r="H126" s="41">
        <f>F126*G126</f>
        <v>0</v>
      </c>
      <c r="I126" s="157"/>
      <c r="J126" s="157"/>
    </row>
    <row r="127" spans="1:10" ht="16.5">
      <c r="A127" s="30">
        <f>A126+0.1</f>
        <v>26.4</v>
      </c>
      <c r="B127" s="30"/>
      <c r="C127" s="30" t="s">
        <v>23</v>
      </c>
      <c r="D127" s="30" t="s">
        <v>15</v>
      </c>
      <c r="E127" s="30">
        <v>3.48</v>
      </c>
      <c r="F127" s="35">
        <f>E127*F123</f>
        <v>2</v>
      </c>
      <c r="G127" s="30"/>
      <c r="H127" s="41">
        <f>F127*G127</f>
        <v>0</v>
      </c>
      <c r="I127" s="157"/>
      <c r="J127" s="157"/>
    </row>
    <row r="128" spans="1:14" ht="72" customHeight="1">
      <c r="A128" s="24">
        <f>A123+1</f>
        <v>27</v>
      </c>
      <c r="B128" s="24" t="s">
        <v>138</v>
      </c>
      <c r="C128" s="24" t="s">
        <v>184</v>
      </c>
      <c r="D128" s="24" t="s">
        <v>68</v>
      </c>
      <c r="E128" s="25"/>
      <c r="F128" s="65">
        <v>0.737</v>
      </c>
      <c r="G128" s="25"/>
      <c r="H128" s="26">
        <f>SUM(H129:H132)</f>
        <v>0</v>
      </c>
      <c r="I128" s="157"/>
      <c r="J128" s="157"/>
      <c r="K128" s="27">
        <f>H128</f>
        <v>0</v>
      </c>
      <c r="L128" s="28">
        <f>H129</f>
        <v>0</v>
      </c>
      <c r="M128" s="36">
        <f>H130</f>
        <v>0</v>
      </c>
      <c r="N128" s="15">
        <f>H131</f>
        <v>0</v>
      </c>
    </row>
    <row r="129" spans="1:10" ht="16.5">
      <c r="A129" s="30">
        <f>A128+0.1</f>
        <v>27.1</v>
      </c>
      <c r="B129" s="30"/>
      <c r="C129" s="37" t="s">
        <v>9</v>
      </c>
      <c r="D129" s="37" t="s">
        <v>10</v>
      </c>
      <c r="E129" s="37">
        <v>95.9</v>
      </c>
      <c r="F129" s="32">
        <f>E129*F128</f>
        <v>71</v>
      </c>
      <c r="G129" s="37"/>
      <c r="H129" s="31">
        <f>F129*G129</f>
        <v>0</v>
      </c>
      <c r="I129" s="157"/>
      <c r="J129" s="157"/>
    </row>
    <row r="130" spans="1:10" ht="16.5">
      <c r="A130" s="30">
        <f>A129+0.1</f>
        <v>27.2</v>
      </c>
      <c r="B130" s="30"/>
      <c r="C130" s="39" t="s">
        <v>11</v>
      </c>
      <c r="D130" s="39" t="s">
        <v>15</v>
      </c>
      <c r="E130" s="39">
        <v>45.2</v>
      </c>
      <c r="F130" s="34">
        <f>E130*F128</f>
        <v>33</v>
      </c>
      <c r="G130" s="39"/>
      <c r="H130" s="33">
        <f>F130*G130</f>
        <v>0</v>
      </c>
      <c r="I130" s="157"/>
      <c r="J130" s="157"/>
    </row>
    <row r="131" spans="1:10" ht="24.75" customHeight="1">
      <c r="A131" s="30">
        <f>A130+0.1</f>
        <v>27.3</v>
      </c>
      <c r="B131" s="30"/>
      <c r="C131" s="30" t="s">
        <v>141</v>
      </c>
      <c r="D131" s="30" t="s">
        <v>69</v>
      </c>
      <c r="E131" s="30">
        <v>1010</v>
      </c>
      <c r="F131" s="35">
        <f>E131*F128</f>
        <v>744</v>
      </c>
      <c r="G131" s="76"/>
      <c r="H131" s="41">
        <f>F131*G131</f>
        <v>0</v>
      </c>
      <c r="I131" s="157"/>
      <c r="J131" s="157"/>
    </row>
    <row r="132" spans="1:10" ht="16.5">
      <c r="A132" s="30">
        <f>A131+0.1</f>
        <v>27.4</v>
      </c>
      <c r="B132" s="30"/>
      <c r="C132" s="30" t="s">
        <v>23</v>
      </c>
      <c r="D132" s="30" t="s">
        <v>15</v>
      </c>
      <c r="E132" s="30">
        <v>0.6</v>
      </c>
      <c r="F132" s="41">
        <f>E132*F128</f>
        <v>0.44</v>
      </c>
      <c r="G132" s="30"/>
      <c r="H132" s="41">
        <f>F132*G132</f>
        <v>0</v>
      </c>
      <c r="I132" s="157"/>
      <c r="J132" s="157"/>
    </row>
    <row r="133" spans="1:14" ht="72.75" customHeight="1">
      <c r="A133" s="24">
        <f>A128+1</f>
        <v>28</v>
      </c>
      <c r="B133" s="24" t="s">
        <v>138</v>
      </c>
      <c r="C133" s="24" t="s">
        <v>185</v>
      </c>
      <c r="D133" s="24" t="s">
        <v>68</v>
      </c>
      <c r="E133" s="25"/>
      <c r="F133" s="65">
        <v>0.107</v>
      </c>
      <c r="G133" s="25"/>
      <c r="H133" s="26">
        <f>SUM(H134:H137)</f>
        <v>0</v>
      </c>
      <c r="I133" s="157"/>
      <c r="J133" s="157"/>
      <c r="K133" s="27">
        <f>H133</f>
        <v>0</v>
      </c>
      <c r="L133" s="28">
        <f>H134</f>
        <v>0</v>
      </c>
      <c r="M133" s="36">
        <f>H135</f>
        <v>0</v>
      </c>
      <c r="N133" s="15">
        <f>H136</f>
        <v>0</v>
      </c>
    </row>
    <row r="134" spans="1:10" ht="16.5">
      <c r="A134" s="30">
        <f>A133+0.1</f>
        <v>28.1</v>
      </c>
      <c r="B134" s="30"/>
      <c r="C134" s="37" t="s">
        <v>9</v>
      </c>
      <c r="D134" s="37" t="s">
        <v>10</v>
      </c>
      <c r="E134" s="37">
        <v>95.9</v>
      </c>
      <c r="F134" s="32">
        <f>E134*F133</f>
        <v>10</v>
      </c>
      <c r="G134" s="37"/>
      <c r="H134" s="31">
        <f>F134*G134</f>
        <v>0</v>
      </c>
      <c r="I134" s="157"/>
      <c r="J134" s="157"/>
    </row>
    <row r="135" spans="1:10" ht="16.5">
      <c r="A135" s="30">
        <f>A134+0.1</f>
        <v>28.2</v>
      </c>
      <c r="B135" s="30"/>
      <c r="C135" s="39" t="s">
        <v>11</v>
      </c>
      <c r="D135" s="39" t="s">
        <v>15</v>
      </c>
      <c r="E135" s="39">
        <v>45.2</v>
      </c>
      <c r="F135" s="34">
        <f>E135*F133</f>
        <v>5</v>
      </c>
      <c r="G135" s="39"/>
      <c r="H135" s="33">
        <f>F135*G135</f>
        <v>0</v>
      </c>
      <c r="I135" s="157"/>
      <c r="J135" s="157"/>
    </row>
    <row r="136" spans="1:10" ht="20.25" customHeight="1">
      <c r="A136" s="30">
        <f>A135+0.1</f>
        <v>28.3</v>
      </c>
      <c r="B136" s="30"/>
      <c r="C136" s="30" t="s">
        <v>141</v>
      </c>
      <c r="D136" s="30" t="s">
        <v>69</v>
      </c>
      <c r="E136" s="30">
        <v>1010</v>
      </c>
      <c r="F136" s="35">
        <f>E136*F133</f>
        <v>108</v>
      </c>
      <c r="G136" s="76"/>
      <c r="H136" s="41">
        <f>F136*G136</f>
        <v>0</v>
      </c>
      <c r="I136" s="157"/>
      <c r="J136" s="157"/>
    </row>
    <row r="137" spans="1:10" ht="16.5">
      <c r="A137" s="30">
        <f>A136+0.1</f>
        <v>28.4</v>
      </c>
      <c r="B137" s="30"/>
      <c r="C137" s="30" t="s">
        <v>23</v>
      </c>
      <c r="D137" s="30" t="s">
        <v>15</v>
      </c>
      <c r="E137" s="30">
        <v>0.6</v>
      </c>
      <c r="F137" s="41">
        <f>E137*F133</f>
        <v>0.06</v>
      </c>
      <c r="G137" s="30"/>
      <c r="H137" s="41">
        <f>F137*G137</f>
        <v>0</v>
      </c>
      <c r="I137" s="157"/>
      <c r="J137" s="157"/>
    </row>
    <row r="138" spans="1:13" s="58" customFormat="1" ht="38.25" customHeight="1">
      <c r="A138" s="24">
        <f>A133+1</f>
        <v>29</v>
      </c>
      <c r="B138" s="24" t="s">
        <v>148</v>
      </c>
      <c r="C138" s="24" t="s">
        <v>147</v>
      </c>
      <c r="D138" s="24" t="s">
        <v>53</v>
      </c>
      <c r="E138" s="30"/>
      <c r="F138" s="26">
        <v>3</v>
      </c>
      <c r="G138" s="30"/>
      <c r="H138" s="26">
        <f>SUM(H139:H143)</f>
        <v>0</v>
      </c>
      <c r="I138" s="157"/>
      <c r="J138" s="157"/>
      <c r="K138" s="66">
        <f>H138</f>
        <v>0</v>
      </c>
      <c r="L138" s="66">
        <f>H139</f>
        <v>0</v>
      </c>
      <c r="M138" s="66">
        <f>H140</f>
        <v>0</v>
      </c>
    </row>
    <row r="139" spans="1:10" ht="20.25" customHeight="1">
      <c r="A139" s="30">
        <f>A138+0.1</f>
        <v>29.1</v>
      </c>
      <c r="B139" s="30"/>
      <c r="C139" s="37" t="s">
        <v>9</v>
      </c>
      <c r="D139" s="37" t="s">
        <v>10</v>
      </c>
      <c r="E139" s="37">
        <v>12.6</v>
      </c>
      <c r="F139" s="32">
        <f>E139*F138</f>
        <v>38</v>
      </c>
      <c r="G139" s="37"/>
      <c r="H139" s="31">
        <f>F139*G139</f>
        <v>0</v>
      </c>
      <c r="I139" s="157"/>
      <c r="J139" s="157"/>
    </row>
    <row r="140" spans="1:10" ht="20.25" customHeight="1">
      <c r="A140" s="30">
        <f>A139+0.1</f>
        <v>29.2</v>
      </c>
      <c r="B140" s="30"/>
      <c r="C140" s="39" t="s">
        <v>11</v>
      </c>
      <c r="D140" s="39" t="s">
        <v>15</v>
      </c>
      <c r="E140" s="39">
        <v>5.5</v>
      </c>
      <c r="F140" s="34">
        <f>E140*F138</f>
        <v>17</v>
      </c>
      <c r="G140" s="39"/>
      <c r="H140" s="33">
        <f>F140*G140</f>
        <v>0</v>
      </c>
      <c r="I140" s="157"/>
      <c r="J140" s="157"/>
    </row>
    <row r="141" spans="1:10" ht="29.25" customHeight="1">
      <c r="A141" s="30">
        <f>A140+0.1</f>
        <v>29.3</v>
      </c>
      <c r="B141" s="30"/>
      <c r="C141" s="30" t="s">
        <v>150</v>
      </c>
      <c r="D141" s="30" t="s">
        <v>14</v>
      </c>
      <c r="E141" s="30">
        <v>1</v>
      </c>
      <c r="F141" s="35">
        <f>E141*F138</f>
        <v>3</v>
      </c>
      <c r="G141" s="76"/>
      <c r="H141" s="41">
        <f>F141*G141</f>
        <v>0</v>
      </c>
      <c r="I141" s="157"/>
      <c r="J141" s="157"/>
    </row>
    <row r="142" spans="1:10" ht="19.5" customHeight="1">
      <c r="A142" s="30">
        <f>A141+0.1</f>
        <v>29.4</v>
      </c>
      <c r="B142" s="30"/>
      <c r="C142" s="30" t="s">
        <v>151</v>
      </c>
      <c r="D142" s="30" t="s">
        <v>47</v>
      </c>
      <c r="E142" s="30">
        <v>0.3</v>
      </c>
      <c r="F142" s="41">
        <f>E142*F138</f>
        <v>0.9</v>
      </c>
      <c r="G142" s="42"/>
      <c r="H142" s="41">
        <f>F142*G142</f>
        <v>0</v>
      </c>
      <c r="I142" s="157"/>
      <c r="J142" s="157"/>
    </row>
    <row r="143" spans="1:10" ht="20.25" customHeight="1">
      <c r="A143" s="30">
        <f>A142+0.1</f>
        <v>29.5</v>
      </c>
      <c r="B143" s="30"/>
      <c r="C143" s="30" t="s">
        <v>23</v>
      </c>
      <c r="D143" s="30" t="s">
        <v>15</v>
      </c>
      <c r="E143" s="30">
        <v>2.16</v>
      </c>
      <c r="F143" s="35">
        <f>E143*F138</f>
        <v>6</v>
      </c>
      <c r="G143" s="30"/>
      <c r="H143" s="41">
        <f>F143*G143</f>
        <v>0</v>
      </c>
      <c r="I143" s="157"/>
      <c r="J143" s="157"/>
    </row>
    <row r="144" spans="1:13" ht="32.25" customHeight="1">
      <c r="A144" s="24">
        <f>A138+1</f>
        <v>30</v>
      </c>
      <c r="B144" s="24" t="s">
        <v>154</v>
      </c>
      <c r="C144" s="24" t="s">
        <v>153</v>
      </c>
      <c r="D144" s="24" t="s">
        <v>53</v>
      </c>
      <c r="E144" s="25"/>
      <c r="F144" s="65">
        <v>3</v>
      </c>
      <c r="G144" s="25"/>
      <c r="H144" s="26">
        <f>SUM(H145:H148)</f>
        <v>0</v>
      </c>
      <c r="I144" s="157"/>
      <c r="J144" s="157"/>
      <c r="K144" s="27">
        <f>H144</f>
        <v>0</v>
      </c>
      <c r="L144" s="28">
        <f>H145</f>
        <v>0</v>
      </c>
      <c r="M144" s="36">
        <f>H146</f>
        <v>0</v>
      </c>
    </row>
    <row r="145" spans="1:10" ht="20.25" customHeight="1">
      <c r="A145" s="30">
        <f>A144+0.1</f>
        <v>30.1</v>
      </c>
      <c r="B145" s="30"/>
      <c r="C145" s="37" t="s">
        <v>9</v>
      </c>
      <c r="D145" s="37" t="s">
        <v>10</v>
      </c>
      <c r="E145" s="37">
        <v>1.54</v>
      </c>
      <c r="F145" s="32">
        <f>E145*F144</f>
        <v>5</v>
      </c>
      <c r="G145" s="37"/>
      <c r="H145" s="31">
        <f>F145*G145</f>
        <v>0</v>
      </c>
      <c r="I145" s="157"/>
      <c r="J145" s="157"/>
    </row>
    <row r="146" spans="1:10" ht="20.25" customHeight="1">
      <c r="A146" s="30">
        <f>A145+0.1</f>
        <v>30.2</v>
      </c>
      <c r="B146" s="30"/>
      <c r="C146" s="39" t="s">
        <v>11</v>
      </c>
      <c r="D146" s="39" t="s">
        <v>15</v>
      </c>
      <c r="E146" s="39">
        <v>0.09</v>
      </c>
      <c r="F146" s="33">
        <f>E146*F144</f>
        <v>0.27</v>
      </c>
      <c r="G146" s="39"/>
      <c r="H146" s="33">
        <f>F146*G146</f>
        <v>0</v>
      </c>
      <c r="I146" s="157"/>
      <c r="J146" s="157"/>
    </row>
    <row r="147" spans="1:10" ht="29.25" customHeight="1">
      <c r="A147" s="30">
        <f>A146+0.1</f>
        <v>30.3</v>
      </c>
      <c r="B147" s="30"/>
      <c r="C147" s="30" t="s">
        <v>152</v>
      </c>
      <c r="D147" s="30" t="s">
        <v>14</v>
      </c>
      <c r="E147" s="30">
        <v>1</v>
      </c>
      <c r="F147" s="35">
        <f>E147*F144</f>
        <v>3</v>
      </c>
      <c r="G147" s="76"/>
      <c r="H147" s="41">
        <f>F147*G147</f>
        <v>0</v>
      </c>
      <c r="I147" s="157"/>
      <c r="J147" s="157"/>
    </row>
    <row r="148" spans="1:10" ht="20.25" customHeight="1">
      <c r="A148" s="30">
        <f>A147+0.1</f>
        <v>30.4</v>
      </c>
      <c r="B148" s="30"/>
      <c r="C148" s="30" t="s">
        <v>23</v>
      </c>
      <c r="D148" s="30" t="s">
        <v>15</v>
      </c>
      <c r="E148" s="30">
        <v>1</v>
      </c>
      <c r="F148" s="35">
        <f>E148*F144</f>
        <v>3</v>
      </c>
      <c r="G148" s="30"/>
      <c r="H148" s="41">
        <f>F148*G148</f>
        <v>0</v>
      </c>
      <c r="I148" s="157"/>
      <c r="J148" s="157"/>
    </row>
    <row r="149" spans="1:16" ht="30" customHeight="1">
      <c r="A149" s="24">
        <f>A144+1</f>
        <v>31</v>
      </c>
      <c r="B149" s="24" t="s">
        <v>97</v>
      </c>
      <c r="C149" s="51" t="s">
        <v>144</v>
      </c>
      <c r="D149" s="24" t="s">
        <v>55</v>
      </c>
      <c r="E149" s="39"/>
      <c r="F149" s="26">
        <v>330</v>
      </c>
      <c r="G149" s="41"/>
      <c r="H149" s="26">
        <f>SUM(H150:H155)</f>
        <v>0</v>
      </c>
      <c r="I149" s="157"/>
      <c r="J149" s="157"/>
      <c r="K149" s="27">
        <f>H149</f>
        <v>0</v>
      </c>
      <c r="L149" s="28">
        <f>H150</f>
        <v>0</v>
      </c>
      <c r="M149" s="36">
        <f>H151</f>
        <v>0</v>
      </c>
      <c r="N149" s="29"/>
      <c r="O149" s="14"/>
      <c r="P149" s="77"/>
    </row>
    <row r="150" spans="1:16" ht="22.5" customHeight="1">
      <c r="A150" s="30">
        <f aca="true" t="shared" si="0" ref="A150:A155">A149+0.1</f>
        <v>31.1</v>
      </c>
      <c r="B150" s="30"/>
      <c r="C150" s="48" t="s">
        <v>9</v>
      </c>
      <c r="D150" s="37" t="s">
        <v>10</v>
      </c>
      <c r="E150" s="37">
        <v>5.68</v>
      </c>
      <c r="F150" s="31">
        <f>F149*E150</f>
        <v>1874.4</v>
      </c>
      <c r="G150" s="37"/>
      <c r="H150" s="31">
        <f aca="true" t="shared" si="1" ref="H150:H155">F150*G150</f>
        <v>0</v>
      </c>
      <c r="I150" s="157"/>
      <c r="J150" s="157"/>
      <c r="K150" s="47"/>
      <c r="P150" s="77"/>
    </row>
    <row r="151" spans="1:16" ht="22.5" customHeight="1">
      <c r="A151" s="30">
        <f t="shared" si="0"/>
        <v>31.2</v>
      </c>
      <c r="B151" s="30"/>
      <c r="C151" s="49" t="s">
        <v>11</v>
      </c>
      <c r="D151" s="39" t="s">
        <v>17</v>
      </c>
      <c r="E151" s="39">
        <v>0.33</v>
      </c>
      <c r="F151" s="33">
        <f>E151*F149</f>
        <v>108.9</v>
      </c>
      <c r="G151" s="39"/>
      <c r="H151" s="33">
        <f t="shared" si="1"/>
        <v>0</v>
      </c>
      <c r="I151" s="157"/>
      <c r="J151" s="157"/>
      <c r="K151" s="47"/>
      <c r="P151" s="77"/>
    </row>
    <row r="152" spans="1:16" ht="22.5" customHeight="1">
      <c r="A152" s="30">
        <f t="shared" si="0"/>
        <v>31.3</v>
      </c>
      <c r="B152" s="30"/>
      <c r="C152" s="30" t="s">
        <v>142</v>
      </c>
      <c r="D152" s="30" t="s">
        <v>14</v>
      </c>
      <c r="E152" s="30">
        <v>1</v>
      </c>
      <c r="F152" s="35">
        <f>E152*F149</f>
        <v>330</v>
      </c>
      <c r="G152" s="41"/>
      <c r="H152" s="41">
        <f t="shared" si="1"/>
        <v>0</v>
      </c>
      <c r="I152" s="157"/>
      <c r="J152" s="157"/>
      <c r="K152" s="47"/>
      <c r="L152" s="47"/>
      <c r="P152" s="77"/>
    </row>
    <row r="153" spans="1:16" ht="22.5" customHeight="1">
      <c r="A153" s="30">
        <f t="shared" si="0"/>
        <v>31.4</v>
      </c>
      <c r="B153" s="30"/>
      <c r="C153" s="30" t="s">
        <v>143</v>
      </c>
      <c r="D153" s="30" t="s">
        <v>14</v>
      </c>
      <c r="E153" s="30">
        <v>2</v>
      </c>
      <c r="F153" s="35">
        <f>E153*F149</f>
        <v>660</v>
      </c>
      <c r="G153" s="41"/>
      <c r="H153" s="41">
        <f t="shared" si="1"/>
        <v>0</v>
      </c>
      <c r="I153" s="157"/>
      <c r="J153" s="157"/>
      <c r="K153" s="47"/>
      <c r="L153" s="47"/>
      <c r="P153" s="77"/>
    </row>
    <row r="154" spans="1:16" ht="22.5" customHeight="1">
      <c r="A154" s="30">
        <f t="shared" si="0"/>
        <v>31.5</v>
      </c>
      <c r="B154" s="30"/>
      <c r="C154" s="50" t="s">
        <v>227</v>
      </c>
      <c r="D154" s="30" t="s">
        <v>14</v>
      </c>
      <c r="E154" s="30">
        <v>2</v>
      </c>
      <c r="F154" s="35">
        <f>E154*F149</f>
        <v>660</v>
      </c>
      <c r="G154" s="41"/>
      <c r="H154" s="41">
        <f t="shared" si="1"/>
        <v>0</v>
      </c>
      <c r="I154" s="157"/>
      <c r="J154" s="157"/>
      <c r="K154" s="47"/>
      <c r="L154" s="47"/>
      <c r="P154" s="77"/>
    </row>
    <row r="155" spans="1:16" ht="22.5" customHeight="1">
      <c r="A155" s="30">
        <f t="shared" si="0"/>
        <v>31.6</v>
      </c>
      <c r="B155" s="30"/>
      <c r="C155" s="50" t="s">
        <v>12</v>
      </c>
      <c r="D155" s="30" t="s">
        <v>17</v>
      </c>
      <c r="E155" s="30">
        <v>1.3</v>
      </c>
      <c r="F155" s="41">
        <f>E155*F149</f>
        <v>429</v>
      </c>
      <c r="G155" s="30"/>
      <c r="H155" s="41">
        <f t="shared" si="1"/>
        <v>0</v>
      </c>
      <c r="I155" s="157"/>
      <c r="J155" s="157"/>
      <c r="K155" s="47"/>
      <c r="P155" s="77"/>
    </row>
    <row r="156" spans="1:13" s="2" customFormat="1" ht="30.75" customHeight="1">
      <c r="A156" s="6">
        <f>A149+1</f>
        <v>32</v>
      </c>
      <c r="B156" s="6" t="s">
        <v>222</v>
      </c>
      <c r="C156" s="51" t="s">
        <v>225</v>
      </c>
      <c r="D156" s="6" t="s">
        <v>71</v>
      </c>
      <c r="E156" s="3"/>
      <c r="F156" s="8">
        <f>F149/10</f>
        <v>33</v>
      </c>
      <c r="G156" s="3"/>
      <c r="H156" s="26">
        <f>SUM(H157:H161)</f>
        <v>0</v>
      </c>
      <c r="I156" s="157"/>
      <c r="J156" s="157"/>
      <c r="K156" s="9">
        <f>H156</f>
        <v>0</v>
      </c>
      <c r="L156" s="10">
        <f>H157</f>
        <v>0</v>
      </c>
      <c r="M156" s="7">
        <f>H158</f>
        <v>0</v>
      </c>
    </row>
    <row r="157" spans="1:11" s="2" customFormat="1" ht="16.5">
      <c r="A157" s="3">
        <f>A156+0.1</f>
        <v>32.1</v>
      </c>
      <c r="B157" s="3"/>
      <c r="C157" s="117" t="s">
        <v>9</v>
      </c>
      <c r="D157" s="4" t="s">
        <v>10</v>
      </c>
      <c r="E157" s="4">
        <v>5.84</v>
      </c>
      <c r="F157" s="4">
        <f>E157*F156</f>
        <v>192.72</v>
      </c>
      <c r="G157" s="4"/>
      <c r="H157" s="159">
        <f>F157*G157</f>
        <v>0</v>
      </c>
      <c r="I157" s="157"/>
      <c r="J157" s="157"/>
      <c r="K157" s="45"/>
    </row>
    <row r="158" spans="1:11" s="2" customFormat="1" ht="16.5">
      <c r="A158" s="3">
        <f>A157+0.1</f>
        <v>32.2</v>
      </c>
      <c r="B158" s="3"/>
      <c r="C158" s="117" t="s">
        <v>11</v>
      </c>
      <c r="D158" s="5" t="s">
        <v>15</v>
      </c>
      <c r="E158" s="5">
        <v>2.27</v>
      </c>
      <c r="F158" s="5">
        <f>E158*F156</f>
        <v>74.91</v>
      </c>
      <c r="G158" s="5"/>
      <c r="H158" s="160">
        <f>F158*G158</f>
        <v>0</v>
      </c>
      <c r="I158" s="157"/>
      <c r="J158" s="157"/>
      <c r="K158" s="45"/>
    </row>
    <row r="159" spans="1:11" s="2" customFormat="1" ht="16.5">
      <c r="A159" s="3">
        <f>A158+0.1</f>
        <v>32.3</v>
      </c>
      <c r="B159" s="3"/>
      <c r="C159" s="117" t="s">
        <v>223</v>
      </c>
      <c r="D159" s="3" t="s">
        <v>70</v>
      </c>
      <c r="E159" s="3">
        <v>10</v>
      </c>
      <c r="F159" s="3">
        <f>E159*F156</f>
        <v>330</v>
      </c>
      <c r="G159" s="117"/>
      <c r="H159" s="161">
        <f>F159*G159</f>
        <v>0</v>
      </c>
      <c r="I159" s="157"/>
      <c r="J159" s="157"/>
      <c r="K159" s="45"/>
    </row>
    <row r="160" spans="1:11" s="2" customFormat="1" ht="16.5">
      <c r="A160" s="3">
        <f>A159+0.1</f>
        <v>32.4</v>
      </c>
      <c r="B160" s="3"/>
      <c r="C160" s="117" t="s">
        <v>224</v>
      </c>
      <c r="D160" s="3" t="s">
        <v>70</v>
      </c>
      <c r="E160" s="3">
        <v>10</v>
      </c>
      <c r="F160" s="3">
        <f>E160*F156</f>
        <v>330</v>
      </c>
      <c r="G160" s="117"/>
      <c r="H160" s="161">
        <f>F160*G160</f>
        <v>0</v>
      </c>
      <c r="I160" s="157"/>
      <c r="J160" s="157"/>
      <c r="K160" s="45"/>
    </row>
    <row r="161" spans="1:11" s="2" customFormat="1" ht="16.5">
      <c r="A161" s="3">
        <f>A159+0.1</f>
        <v>32.4</v>
      </c>
      <c r="B161" s="3"/>
      <c r="C161" s="117" t="s">
        <v>23</v>
      </c>
      <c r="D161" s="3" t="s">
        <v>15</v>
      </c>
      <c r="E161" s="3">
        <v>2.27</v>
      </c>
      <c r="F161" s="3">
        <f>E161*F156</f>
        <v>74.91</v>
      </c>
      <c r="G161" s="3"/>
      <c r="H161" s="161">
        <f>F161*G161</f>
        <v>0</v>
      </c>
      <c r="I161" s="157"/>
      <c r="J161" s="157"/>
      <c r="K161" s="45"/>
    </row>
    <row r="162" spans="1:16" ht="34.5" customHeight="1">
      <c r="A162" s="24">
        <f>A156+1</f>
        <v>33</v>
      </c>
      <c r="B162" s="24" t="s">
        <v>145</v>
      </c>
      <c r="C162" s="51" t="s">
        <v>146</v>
      </c>
      <c r="D162" s="24" t="s">
        <v>55</v>
      </c>
      <c r="E162" s="39"/>
      <c r="F162" s="26">
        <v>4</v>
      </c>
      <c r="G162" s="30"/>
      <c r="H162" s="26">
        <f>SUM(H163:H168)</f>
        <v>0</v>
      </c>
      <c r="I162" s="157"/>
      <c r="J162" s="157"/>
      <c r="K162" s="27">
        <f>H162</f>
        <v>0</v>
      </c>
      <c r="L162" s="28">
        <f>H163</f>
        <v>0</v>
      </c>
      <c r="M162" s="36">
        <f>H164</f>
        <v>0</v>
      </c>
      <c r="N162" s="29"/>
      <c r="O162" s="14"/>
      <c r="P162" s="77"/>
    </row>
    <row r="163" spans="1:16" ht="19.5" customHeight="1">
      <c r="A163" s="30">
        <f aca="true" t="shared" si="2" ref="A163:A168">A162+0.1</f>
        <v>33.1</v>
      </c>
      <c r="B163" s="30"/>
      <c r="C163" s="48" t="s">
        <v>9</v>
      </c>
      <c r="D163" s="37" t="s">
        <v>10</v>
      </c>
      <c r="E163" s="37">
        <v>11.2</v>
      </c>
      <c r="F163" s="31">
        <f>F162*E163</f>
        <v>44.8</v>
      </c>
      <c r="G163" s="37"/>
      <c r="H163" s="31">
        <f aca="true" t="shared" si="3" ref="H163:H168">F163*G163</f>
        <v>0</v>
      </c>
      <c r="I163" s="157"/>
      <c r="J163" s="157"/>
      <c r="K163" s="47"/>
      <c r="P163" s="77"/>
    </row>
    <row r="164" spans="1:16" ht="19.5" customHeight="1">
      <c r="A164" s="30">
        <f t="shared" si="2"/>
        <v>33.2</v>
      </c>
      <c r="B164" s="30"/>
      <c r="C164" s="49" t="s">
        <v>11</v>
      </c>
      <c r="D164" s="39" t="s">
        <v>17</v>
      </c>
      <c r="E164" s="39">
        <v>0.91</v>
      </c>
      <c r="F164" s="33">
        <f>E164*F162</f>
        <v>3.64</v>
      </c>
      <c r="G164" s="39"/>
      <c r="H164" s="33">
        <f t="shared" si="3"/>
        <v>0</v>
      </c>
      <c r="I164" s="157"/>
      <c r="J164" s="157"/>
      <c r="K164" s="47"/>
      <c r="P164" s="77"/>
    </row>
    <row r="165" spans="1:16" ht="22.5" customHeight="1">
      <c r="A165" s="30">
        <f t="shared" si="2"/>
        <v>33.3</v>
      </c>
      <c r="B165" s="30"/>
      <c r="C165" s="30" t="s">
        <v>142</v>
      </c>
      <c r="D165" s="30" t="s">
        <v>14</v>
      </c>
      <c r="E165" s="30">
        <v>1</v>
      </c>
      <c r="F165" s="35">
        <f>E165*F162</f>
        <v>4</v>
      </c>
      <c r="G165" s="41"/>
      <c r="H165" s="41">
        <f t="shared" si="3"/>
        <v>0</v>
      </c>
      <c r="I165" s="157"/>
      <c r="J165" s="157"/>
      <c r="K165" s="47"/>
      <c r="L165" s="47"/>
      <c r="P165" s="77"/>
    </row>
    <row r="166" spans="1:16" ht="22.5" customHeight="1">
      <c r="A166" s="30">
        <f t="shared" si="2"/>
        <v>33.4</v>
      </c>
      <c r="B166" s="30"/>
      <c r="C166" s="30" t="s">
        <v>143</v>
      </c>
      <c r="D166" s="30" t="s">
        <v>14</v>
      </c>
      <c r="E166" s="30">
        <v>2</v>
      </c>
      <c r="F166" s="35">
        <f>E166*F162</f>
        <v>8</v>
      </c>
      <c r="G166" s="41"/>
      <c r="H166" s="41">
        <f t="shared" si="3"/>
        <v>0</v>
      </c>
      <c r="I166" s="157"/>
      <c r="J166" s="157"/>
      <c r="K166" s="47"/>
      <c r="L166" s="47"/>
      <c r="P166" s="77"/>
    </row>
    <row r="167" spans="1:16" ht="22.5" customHeight="1">
      <c r="A167" s="30">
        <f t="shared" si="2"/>
        <v>33.5</v>
      </c>
      <c r="B167" s="30"/>
      <c r="C167" s="50" t="s">
        <v>227</v>
      </c>
      <c r="D167" s="30" t="s">
        <v>14</v>
      </c>
      <c r="E167" s="30">
        <v>2</v>
      </c>
      <c r="F167" s="35">
        <f>E167*F162</f>
        <v>8</v>
      </c>
      <c r="G167" s="41"/>
      <c r="H167" s="41">
        <f t="shared" si="3"/>
        <v>0</v>
      </c>
      <c r="I167" s="157"/>
      <c r="J167" s="157"/>
      <c r="K167" s="47"/>
      <c r="L167" s="47"/>
      <c r="P167" s="77"/>
    </row>
    <row r="168" spans="1:16" ht="22.5" customHeight="1">
      <c r="A168" s="30">
        <f t="shared" si="2"/>
        <v>33.6</v>
      </c>
      <c r="B168" s="30"/>
      <c r="C168" s="50" t="s">
        <v>12</v>
      </c>
      <c r="D168" s="30" t="s">
        <v>17</v>
      </c>
      <c r="E168" s="30">
        <v>1.5</v>
      </c>
      <c r="F168" s="41">
        <f>E168*F162</f>
        <v>6</v>
      </c>
      <c r="G168" s="30"/>
      <c r="H168" s="41">
        <f t="shared" si="3"/>
        <v>0</v>
      </c>
      <c r="I168" s="157"/>
      <c r="J168" s="157"/>
      <c r="K168" s="47"/>
      <c r="P168" s="77"/>
    </row>
    <row r="169" spans="1:16" ht="34.5" customHeight="1">
      <c r="A169" s="24">
        <f>A162+1</f>
        <v>34</v>
      </c>
      <c r="B169" s="24" t="s">
        <v>113</v>
      </c>
      <c r="C169" s="24" t="s">
        <v>115</v>
      </c>
      <c r="D169" s="24" t="s">
        <v>71</v>
      </c>
      <c r="E169" s="30"/>
      <c r="F169" s="26">
        <f>250/10</f>
        <v>25</v>
      </c>
      <c r="G169" s="30"/>
      <c r="H169" s="26">
        <f>SUM(H170:H173)</f>
        <v>0</v>
      </c>
      <c r="I169" s="157"/>
      <c r="J169" s="157"/>
      <c r="K169" s="27">
        <f>H169</f>
        <v>0</v>
      </c>
      <c r="L169" s="28">
        <f>H170</f>
        <v>0</v>
      </c>
      <c r="M169" s="36">
        <f>H171</f>
        <v>0</v>
      </c>
      <c r="N169" s="36"/>
      <c r="O169" s="14"/>
      <c r="P169" s="77"/>
    </row>
    <row r="170" spans="1:16" ht="16.5">
      <c r="A170" s="30">
        <f>A169+0.1</f>
        <v>34.1</v>
      </c>
      <c r="B170" s="30"/>
      <c r="C170" s="30" t="s">
        <v>9</v>
      </c>
      <c r="D170" s="37" t="s">
        <v>10</v>
      </c>
      <c r="E170" s="37">
        <v>5.84</v>
      </c>
      <c r="F170" s="37">
        <f>E170*F169</f>
        <v>146</v>
      </c>
      <c r="G170" s="37"/>
      <c r="H170" s="31">
        <f>F170*G170</f>
        <v>0</v>
      </c>
      <c r="I170" s="157"/>
      <c r="J170" s="157"/>
      <c r="K170" s="47"/>
      <c r="P170" s="77"/>
    </row>
    <row r="171" spans="1:16" ht="16.5">
      <c r="A171" s="30">
        <f>A170+0.1</f>
        <v>34.2</v>
      </c>
      <c r="B171" s="30"/>
      <c r="C171" s="30" t="s">
        <v>11</v>
      </c>
      <c r="D171" s="39" t="s">
        <v>15</v>
      </c>
      <c r="E171" s="39">
        <v>2.27</v>
      </c>
      <c r="F171" s="39">
        <f>E171*F169</f>
        <v>56.75</v>
      </c>
      <c r="G171" s="39"/>
      <c r="H171" s="33">
        <f>F171*G171</f>
        <v>0</v>
      </c>
      <c r="I171" s="157"/>
      <c r="J171" s="157"/>
      <c r="K171" s="47"/>
      <c r="P171" s="77"/>
    </row>
    <row r="172" spans="1:16" ht="16.5">
      <c r="A172" s="30">
        <f>A171+0.1</f>
        <v>34.3</v>
      </c>
      <c r="B172" s="30"/>
      <c r="C172" s="30" t="s">
        <v>228</v>
      </c>
      <c r="D172" s="30" t="s">
        <v>70</v>
      </c>
      <c r="E172" s="30">
        <v>10</v>
      </c>
      <c r="F172" s="30">
        <f>E172*F169</f>
        <v>250</v>
      </c>
      <c r="G172" s="30"/>
      <c r="H172" s="41">
        <f>F172*G172</f>
        <v>0</v>
      </c>
      <c r="I172" s="157"/>
      <c r="J172" s="157"/>
      <c r="K172" s="47"/>
      <c r="P172" s="77"/>
    </row>
    <row r="173" spans="1:16" ht="16.5">
      <c r="A173" s="30">
        <f>A172+0.1</f>
        <v>34.4</v>
      </c>
      <c r="B173" s="30"/>
      <c r="C173" s="30" t="s">
        <v>23</v>
      </c>
      <c r="D173" s="30" t="s">
        <v>15</v>
      </c>
      <c r="E173" s="30">
        <v>1.25</v>
      </c>
      <c r="F173" s="30">
        <f>E173*F169</f>
        <v>31.25</v>
      </c>
      <c r="G173" s="30"/>
      <c r="H173" s="41">
        <f>F173*G173</f>
        <v>0</v>
      </c>
      <c r="I173" s="157"/>
      <c r="J173" s="157"/>
      <c r="K173" s="47"/>
      <c r="P173" s="77"/>
    </row>
    <row r="174" spans="1:16" ht="48.75" customHeight="1">
      <c r="A174" s="24">
        <f>A169+1</f>
        <v>35</v>
      </c>
      <c r="B174" s="24" t="s">
        <v>189</v>
      </c>
      <c r="C174" s="51" t="s">
        <v>190</v>
      </c>
      <c r="D174" s="24" t="s">
        <v>55</v>
      </c>
      <c r="E174" s="39"/>
      <c r="F174" s="26">
        <v>370</v>
      </c>
      <c r="G174" s="41"/>
      <c r="H174" s="26">
        <f>SUM(H175:H178)</f>
        <v>0</v>
      </c>
      <c r="I174" s="157"/>
      <c r="J174" s="157"/>
      <c r="K174" s="27">
        <f>H174</f>
        <v>0</v>
      </c>
      <c r="L174" s="28">
        <f>H175</f>
        <v>0</v>
      </c>
      <c r="M174" s="36">
        <f>H176</f>
        <v>0</v>
      </c>
      <c r="N174" s="29"/>
      <c r="O174" s="14"/>
      <c r="P174" s="77"/>
    </row>
    <row r="175" spans="1:16" ht="22.5" customHeight="1">
      <c r="A175" s="30">
        <f>A174+0.1</f>
        <v>35.1</v>
      </c>
      <c r="B175" s="30"/>
      <c r="C175" s="48" t="s">
        <v>9</v>
      </c>
      <c r="D175" s="37" t="s">
        <v>10</v>
      </c>
      <c r="E175" s="37">
        <v>0.6</v>
      </c>
      <c r="F175" s="31">
        <f>F174*E175</f>
        <v>222</v>
      </c>
      <c r="G175" s="37"/>
      <c r="H175" s="31">
        <f>F175*G175</f>
        <v>0</v>
      </c>
      <c r="I175" s="157"/>
      <c r="J175" s="157"/>
      <c r="K175" s="47"/>
      <c r="P175" s="77"/>
    </row>
    <row r="176" spans="1:16" ht="22.5" customHeight="1">
      <c r="A176" s="30">
        <f>A175+0.1</f>
        <v>35.2</v>
      </c>
      <c r="B176" s="30"/>
      <c r="C176" s="49" t="s">
        <v>11</v>
      </c>
      <c r="D176" s="39" t="s">
        <v>17</v>
      </c>
      <c r="E176" s="39">
        <v>0.03</v>
      </c>
      <c r="F176" s="33">
        <f>E176*F174</f>
        <v>11.1</v>
      </c>
      <c r="G176" s="39"/>
      <c r="H176" s="33">
        <f>F176*G176</f>
        <v>0</v>
      </c>
      <c r="I176" s="157"/>
      <c r="J176" s="157"/>
      <c r="K176" s="47"/>
      <c r="P176" s="77"/>
    </row>
    <row r="177" spans="1:16" ht="22.5" customHeight="1">
      <c r="A177" s="30">
        <f>A176+0.1</f>
        <v>35.3</v>
      </c>
      <c r="B177" s="30"/>
      <c r="C177" s="30" t="s">
        <v>191</v>
      </c>
      <c r="D177" s="30" t="s">
        <v>14</v>
      </c>
      <c r="E177" s="30">
        <v>1</v>
      </c>
      <c r="F177" s="35">
        <f>E177*F174</f>
        <v>370</v>
      </c>
      <c r="G177" s="41"/>
      <c r="H177" s="41">
        <f>F177*G177</f>
        <v>0</v>
      </c>
      <c r="I177" s="157"/>
      <c r="J177" s="157"/>
      <c r="K177" s="47"/>
      <c r="L177" s="47"/>
      <c r="P177" s="77"/>
    </row>
    <row r="178" spans="1:16" ht="22.5" customHeight="1">
      <c r="A178" s="30">
        <f>A177+0.1</f>
        <v>35.4</v>
      </c>
      <c r="B178" s="30"/>
      <c r="C178" s="50" t="s">
        <v>12</v>
      </c>
      <c r="D178" s="30" t="s">
        <v>17</v>
      </c>
      <c r="E178" s="30">
        <v>1.3</v>
      </c>
      <c r="F178" s="41">
        <f>E178*F174</f>
        <v>481</v>
      </c>
      <c r="G178" s="30"/>
      <c r="H178" s="41">
        <f>F178*G178</f>
        <v>0</v>
      </c>
      <c r="I178" s="157"/>
      <c r="J178" s="157"/>
      <c r="K178" s="47"/>
      <c r="P178" s="77"/>
    </row>
    <row r="179" spans="1:16" ht="30.75" customHeight="1">
      <c r="A179" s="24">
        <f>A174+1</f>
        <v>36</v>
      </c>
      <c r="B179" s="24" t="s">
        <v>98</v>
      </c>
      <c r="C179" s="24" t="s">
        <v>99</v>
      </c>
      <c r="D179" s="24" t="s">
        <v>100</v>
      </c>
      <c r="E179" s="30"/>
      <c r="F179" s="26">
        <v>2</v>
      </c>
      <c r="G179" s="30"/>
      <c r="H179" s="26">
        <f>SUM(H180:H191)</f>
        <v>0</v>
      </c>
      <c r="I179" s="157"/>
      <c r="J179" s="157"/>
      <c r="K179" s="27">
        <f>H179</f>
        <v>0</v>
      </c>
      <c r="L179" s="28">
        <f>H180</f>
        <v>0</v>
      </c>
      <c r="M179" s="36">
        <f>H181</f>
        <v>0</v>
      </c>
      <c r="N179" s="36"/>
      <c r="O179" s="14"/>
      <c r="P179" s="77"/>
    </row>
    <row r="180" spans="1:16" ht="16.5">
      <c r="A180" s="30">
        <f aca="true" t="shared" si="4" ref="A180:A188">A179+0.1</f>
        <v>36.1</v>
      </c>
      <c r="B180" s="30"/>
      <c r="C180" s="30" t="s">
        <v>9</v>
      </c>
      <c r="D180" s="37" t="s">
        <v>10</v>
      </c>
      <c r="E180" s="37">
        <v>17.8</v>
      </c>
      <c r="F180" s="37">
        <f>E180*F179</f>
        <v>35.6</v>
      </c>
      <c r="G180" s="37"/>
      <c r="H180" s="31">
        <f aca="true" t="shared" si="5" ref="H180:H191">F180*G180</f>
        <v>0</v>
      </c>
      <c r="I180" s="157"/>
      <c r="J180" s="157"/>
      <c r="K180" s="47"/>
      <c r="P180" s="77"/>
    </row>
    <row r="181" spans="1:16" ht="16.5">
      <c r="A181" s="30">
        <f t="shared" si="4"/>
        <v>36.2</v>
      </c>
      <c r="B181" s="30"/>
      <c r="C181" s="30" t="s">
        <v>11</v>
      </c>
      <c r="D181" s="39" t="s">
        <v>15</v>
      </c>
      <c r="E181" s="39">
        <v>12</v>
      </c>
      <c r="F181" s="39">
        <f>E181*F179</f>
        <v>24</v>
      </c>
      <c r="G181" s="39"/>
      <c r="H181" s="33">
        <f t="shared" si="5"/>
        <v>0</v>
      </c>
      <c r="I181" s="157"/>
      <c r="J181" s="157"/>
      <c r="K181" s="47"/>
      <c r="P181" s="77"/>
    </row>
    <row r="182" spans="1:16" ht="16.5">
      <c r="A182" s="30">
        <f t="shared" si="4"/>
        <v>36.3</v>
      </c>
      <c r="B182" s="30"/>
      <c r="C182" s="30" t="s">
        <v>101</v>
      </c>
      <c r="D182" s="30" t="s">
        <v>55</v>
      </c>
      <c r="E182" s="30">
        <v>1</v>
      </c>
      <c r="F182" s="30">
        <f>E182*F179</f>
        <v>2</v>
      </c>
      <c r="G182" s="30"/>
      <c r="H182" s="41">
        <f t="shared" si="5"/>
        <v>0</v>
      </c>
      <c r="I182" s="157"/>
      <c r="J182" s="157"/>
      <c r="K182" s="47"/>
      <c r="P182" s="77"/>
    </row>
    <row r="183" spans="1:16" ht="16.5">
      <c r="A183" s="30">
        <f t="shared" si="4"/>
        <v>36.4</v>
      </c>
      <c r="B183" s="30"/>
      <c r="C183" s="30" t="s">
        <v>102</v>
      </c>
      <c r="D183" s="30" t="s">
        <v>70</v>
      </c>
      <c r="E183" s="30">
        <v>1</v>
      </c>
      <c r="F183" s="30">
        <f>E183*F179</f>
        <v>2</v>
      </c>
      <c r="G183" s="30"/>
      <c r="H183" s="41">
        <f t="shared" si="5"/>
        <v>0</v>
      </c>
      <c r="I183" s="157"/>
      <c r="J183" s="157"/>
      <c r="K183" s="47"/>
      <c r="P183" s="77"/>
    </row>
    <row r="184" spans="1:16" ht="16.5">
      <c r="A184" s="30">
        <f t="shared" si="4"/>
        <v>36.5</v>
      </c>
      <c r="B184" s="30"/>
      <c r="C184" s="30" t="s">
        <v>103</v>
      </c>
      <c r="D184" s="30" t="s">
        <v>70</v>
      </c>
      <c r="E184" s="30">
        <v>1</v>
      </c>
      <c r="F184" s="30">
        <f>E184*F179</f>
        <v>2</v>
      </c>
      <c r="G184" s="30"/>
      <c r="H184" s="41">
        <f aca="true" t="shared" si="6" ref="H184:H189">F184*G184</f>
        <v>0</v>
      </c>
      <c r="I184" s="157"/>
      <c r="J184" s="157"/>
      <c r="K184" s="47"/>
      <c r="P184" s="77"/>
    </row>
    <row r="185" spans="1:10" ht="20.25" customHeight="1">
      <c r="A185" s="30">
        <f t="shared" si="4"/>
        <v>36.6</v>
      </c>
      <c r="B185" s="30"/>
      <c r="C185" s="30" t="s">
        <v>141</v>
      </c>
      <c r="D185" s="30" t="s">
        <v>69</v>
      </c>
      <c r="E185" s="30"/>
      <c r="F185" s="35">
        <v>16</v>
      </c>
      <c r="G185" s="76"/>
      <c r="H185" s="41">
        <f t="shared" si="6"/>
        <v>0</v>
      </c>
      <c r="I185" s="157"/>
      <c r="J185" s="157"/>
    </row>
    <row r="186" spans="1:10" ht="20.25" customHeight="1">
      <c r="A186" s="30">
        <f t="shared" si="4"/>
        <v>36.7</v>
      </c>
      <c r="B186" s="30"/>
      <c r="C186" s="30" t="s">
        <v>165</v>
      </c>
      <c r="D186" s="30" t="s">
        <v>70</v>
      </c>
      <c r="E186" s="30"/>
      <c r="F186" s="35">
        <v>2</v>
      </c>
      <c r="G186" s="76"/>
      <c r="H186" s="41">
        <f t="shared" si="6"/>
        <v>0</v>
      </c>
      <c r="I186" s="157"/>
      <c r="J186" s="157"/>
    </row>
    <row r="187" spans="1:10" ht="20.25" customHeight="1">
      <c r="A187" s="30">
        <f t="shared" si="4"/>
        <v>36.8</v>
      </c>
      <c r="B187" s="30"/>
      <c r="C187" s="30" t="s">
        <v>166</v>
      </c>
      <c r="D187" s="30" t="s">
        <v>70</v>
      </c>
      <c r="E187" s="30"/>
      <c r="F187" s="35">
        <v>2</v>
      </c>
      <c r="G187" s="76"/>
      <c r="H187" s="41">
        <f t="shared" si="6"/>
        <v>0</v>
      </c>
      <c r="I187" s="157"/>
      <c r="J187" s="157"/>
    </row>
    <row r="188" spans="1:16" ht="16.5">
      <c r="A188" s="30">
        <f t="shared" si="4"/>
        <v>36.9</v>
      </c>
      <c r="B188" s="30"/>
      <c r="C188" s="30" t="s">
        <v>104</v>
      </c>
      <c r="D188" s="30" t="s">
        <v>70</v>
      </c>
      <c r="E188" s="30">
        <v>1</v>
      </c>
      <c r="F188" s="30">
        <f>E188*F179</f>
        <v>2</v>
      </c>
      <c r="G188" s="30"/>
      <c r="H188" s="41">
        <f t="shared" si="6"/>
        <v>0</v>
      </c>
      <c r="I188" s="157"/>
      <c r="J188" s="157"/>
      <c r="K188" s="47"/>
      <c r="P188" s="77"/>
    </row>
    <row r="189" spans="1:16" ht="16.5">
      <c r="A189" s="41">
        <v>33.1</v>
      </c>
      <c r="B189" s="30"/>
      <c r="C189" s="30" t="s">
        <v>105</v>
      </c>
      <c r="D189" s="30" t="s">
        <v>70</v>
      </c>
      <c r="E189" s="30">
        <v>1</v>
      </c>
      <c r="F189" s="30">
        <f>E189*F179</f>
        <v>2</v>
      </c>
      <c r="G189" s="30"/>
      <c r="H189" s="41">
        <f t="shared" si="6"/>
        <v>0</v>
      </c>
      <c r="I189" s="157"/>
      <c r="J189" s="157"/>
      <c r="K189" s="47"/>
      <c r="P189" s="77"/>
    </row>
    <row r="190" spans="1:16" ht="16.5">
      <c r="A190" s="41">
        <f>33.1+0.01</f>
        <v>33.11</v>
      </c>
      <c r="B190" s="30"/>
      <c r="C190" s="30" t="s">
        <v>106</v>
      </c>
      <c r="D190" s="30" t="s">
        <v>18</v>
      </c>
      <c r="E190" s="30"/>
      <c r="F190" s="30">
        <v>0.12</v>
      </c>
      <c r="G190" s="30"/>
      <c r="H190" s="41">
        <f t="shared" si="5"/>
        <v>0</v>
      </c>
      <c r="I190" s="157"/>
      <c r="J190" s="157"/>
      <c r="K190" s="47"/>
      <c r="P190" s="77"/>
    </row>
    <row r="191" spans="1:16" ht="16.5">
      <c r="A191" s="41">
        <f>A190+0.01</f>
        <v>33.12</v>
      </c>
      <c r="B191" s="30"/>
      <c r="C191" s="30" t="s">
        <v>23</v>
      </c>
      <c r="D191" s="30" t="s">
        <v>15</v>
      </c>
      <c r="E191" s="30">
        <v>1.13</v>
      </c>
      <c r="F191" s="30">
        <f>E191*F179</f>
        <v>2.26</v>
      </c>
      <c r="G191" s="30"/>
      <c r="H191" s="41">
        <f t="shared" si="5"/>
        <v>0</v>
      </c>
      <c r="I191" s="157"/>
      <c r="J191" s="157"/>
      <c r="K191" s="47"/>
      <c r="P191" s="77"/>
    </row>
    <row r="192" spans="1:16" ht="48" customHeight="1">
      <c r="A192" s="24">
        <f>A179+1</f>
        <v>37</v>
      </c>
      <c r="B192" s="24" t="s">
        <v>107</v>
      </c>
      <c r="C192" s="24" t="s">
        <v>109</v>
      </c>
      <c r="D192" s="24" t="s">
        <v>71</v>
      </c>
      <c r="E192" s="30"/>
      <c r="F192" s="26">
        <v>20.6</v>
      </c>
      <c r="G192" s="30"/>
      <c r="H192" s="26">
        <f>SUM(H193:H196)</f>
        <v>0</v>
      </c>
      <c r="I192" s="157"/>
      <c r="J192" s="157"/>
      <c r="K192" s="27">
        <f>H192</f>
        <v>0</v>
      </c>
      <c r="L192" s="28">
        <f>H193</f>
        <v>0</v>
      </c>
      <c r="M192" s="36">
        <f>H194</f>
        <v>0</v>
      </c>
      <c r="N192" s="36"/>
      <c r="O192" s="14"/>
      <c r="P192" s="77"/>
    </row>
    <row r="193" spans="1:16" ht="16.5">
      <c r="A193" s="30">
        <f>A192+0.1</f>
        <v>37.1</v>
      </c>
      <c r="B193" s="30"/>
      <c r="C193" s="30" t="s">
        <v>9</v>
      </c>
      <c r="D193" s="37" t="s">
        <v>10</v>
      </c>
      <c r="E193" s="37">
        <v>5.84</v>
      </c>
      <c r="F193" s="37">
        <f>E193*F192</f>
        <v>120.304</v>
      </c>
      <c r="G193" s="37"/>
      <c r="H193" s="31">
        <f>F193*G193</f>
        <v>0</v>
      </c>
      <c r="I193" s="157"/>
      <c r="J193" s="157"/>
      <c r="K193" s="47"/>
      <c r="P193" s="77"/>
    </row>
    <row r="194" spans="1:16" ht="16.5">
      <c r="A194" s="30">
        <f>A193+0.1</f>
        <v>37.2</v>
      </c>
      <c r="B194" s="30"/>
      <c r="C194" s="30" t="s">
        <v>11</v>
      </c>
      <c r="D194" s="39" t="s">
        <v>15</v>
      </c>
      <c r="E194" s="39">
        <v>2.27</v>
      </c>
      <c r="F194" s="39">
        <f>E194*F192</f>
        <v>46.762</v>
      </c>
      <c r="G194" s="39"/>
      <c r="H194" s="33">
        <f>F194*G194</f>
        <v>0</v>
      </c>
      <c r="I194" s="157"/>
      <c r="J194" s="157"/>
      <c r="K194" s="47"/>
      <c r="P194" s="77"/>
    </row>
    <row r="195" spans="1:16" ht="16.5">
      <c r="A195" s="30">
        <f>A194+0.1</f>
        <v>37.3</v>
      </c>
      <c r="B195" s="30"/>
      <c r="C195" s="30" t="s">
        <v>108</v>
      </c>
      <c r="D195" s="30" t="s">
        <v>70</v>
      </c>
      <c r="E195" s="30">
        <v>10</v>
      </c>
      <c r="F195" s="30">
        <f>E195*F192</f>
        <v>206</v>
      </c>
      <c r="G195" s="30"/>
      <c r="H195" s="41">
        <f>F195*G195</f>
        <v>0</v>
      </c>
      <c r="I195" s="157"/>
      <c r="J195" s="157"/>
      <c r="K195" s="47"/>
      <c r="P195" s="77"/>
    </row>
    <row r="196" spans="1:16" ht="16.5">
      <c r="A196" s="30">
        <f>A195+0.1</f>
        <v>37.4</v>
      </c>
      <c r="B196" s="30"/>
      <c r="C196" s="30" t="s">
        <v>23</v>
      </c>
      <c r="D196" s="30" t="s">
        <v>15</v>
      </c>
      <c r="E196" s="30">
        <v>1.25</v>
      </c>
      <c r="F196" s="30">
        <f>E196*F192</f>
        <v>25.75</v>
      </c>
      <c r="G196" s="30"/>
      <c r="H196" s="41">
        <f>F196*G196</f>
        <v>0</v>
      </c>
      <c r="I196" s="157"/>
      <c r="J196" s="157"/>
      <c r="K196" s="47"/>
      <c r="P196" s="77"/>
    </row>
    <row r="197" spans="1:16" ht="48.75" customHeight="1">
      <c r="A197" s="24">
        <f>A192+1</f>
        <v>38</v>
      </c>
      <c r="B197" s="24" t="s">
        <v>110</v>
      </c>
      <c r="C197" s="24" t="s">
        <v>112</v>
      </c>
      <c r="D197" s="24" t="s">
        <v>71</v>
      </c>
      <c r="E197" s="30"/>
      <c r="F197" s="26">
        <v>40.4</v>
      </c>
      <c r="G197" s="30"/>
      <c r="H197" s="26">
        <f>SUM(H198:H201)</f>
        <v>0</v>
      </c>
      <c r="I197" s="157"/>
      <c r="J197" s="157"/>
      <c r="K197" s="27">
        <f>H197</f>
        <v>0</v>
      </c>
      <c r="L197" s="28">
        <f>H198</f>
        <v>0</v>
      </c>
      <c r="M197" s="36">
        <f>H199</f>
        <v>0</v>
      </c>
      <c r="N197" s="36"/>
      <c r="O197" s="14"/>
      <c r="P197" s="77"/>
    </row>
    <row r="198" spans="1:16" ht="16.5">
      <c r="A198" s="30">
        <f>A197+0.1</f>
        <v>38.1</v>
      </c>
      <c r="B198" s="30"/>
      <c r="C198" s="30" t="s">
        <v>9</v>
      </c>
      <c r="D198" s="37" t="s">
        <v>10</v>
      </c>
      <c r="E198" s="37">
        <v>5.84</v>
      </c>
      <c r="F198" s="37">
        <f>E198*F197</f>
        <v>235.936</v>
      </c>
      <c r="G198" s="37"/>
      <c r="H198" s="31">
        <f>F198*G198</f>
        <v>0</v>
      </c>
      <c r="I198" s="157"/>
      <c r="J198" s="157"/>
      <c r="K198" s="47"/>
      <c r="P198" s="77"/>
    </row>
    <row r="199" spans="1:16" ht="16.5">
      <c r="A199" s="30">
        <f>A198+0.1</f>
        <v>38.2</v>
      </c>
      <c r="B199" s="30"/>
      <c r="C199" s="30" t="s">
        <v>11</v>
      </c>
      <c r="D199" s="39" t="s">
        <v>15</v>
      </c>
      <c r="E199" s="39">
        <v>2.27</v>
      </c>
      <c r="F199" s="39">
        <f>E199*F197</f>
        <v>91.708</v>
      </c>
      <c r="G199" s="39"/>
      <c r="H199" s="33">
        <f>F199*G199</f>
        <v>0</v>
      </c>
      <c r="I199" s="157"/>
      <c r="J199" s="157"/>
      <c r="K199" s="47"/>
      <c r="P199" s="77"/>
    </row>
    <row r="200" spans="1:16" ht="16.5">
      <c r="A200" s="30">
        <f>A199+0.1</f>
        <v>38.3</v>
      </c>
      <c r="B200" s="30"/>
      <c r="C200" s="30" t="s">
        <v>111</v>
      </c>
      <c r="D200" s="30" t="s">
        <v>70</v>
      </c>
      <c r="E200" s="30">
        <v>10</v>
      </c>
      <c r="F200" s="30">
        <f>E200*F197</f>
        <v>404</v>
      </c>
      <c r="G200" s="30"/>
      <c r="H200" s="41">
        <f>F200*G200</f>
        <v>0</v>
      </c>
      <c r="I200" s="157"/>
      <c r="J200" s="157"/>
      <c r="K200" s="47"/>
      <c r="P200" s="77"/>
    </row>
    <row r="201" spans="1:16" ht="16.5">
      <c r="A201" s="30">
        <f>A200+0.1</f>
        <v>38.4</v>
      </c>
      <c r="B201" s="30"/>
      <c r="C201" s="30" t="s">
        <v>23</v>
      </c>
      <c r="D201" s="30" t="s">
        <v>15</v>
      </c>
      <c r="E201" s="30">
        <v>1.25</v>
      </c>
      <c r="F201" s="30">
        <f>E201*F197</f>
        <v>50.5</v>
      </c>
      <c r="G201" s="30"/>
      <c r="H201" s="41">
        <f>F201*G201</f>
        <v>0</v>
      </c>
      <c r="I201" s="157"/>
      <c r="J201" s="157"/>
      <c r="K201" s="47"/>
      <c r="P201" s="77"/>
    </row>
    <row r="202" spans="1:16" ht="49.5" customHeight="1">
      <c r="A202" s="24">
        <f>A197+1</f>
        <v>39</v>
      </c>
      <c r="B202" s="24" t="s">
        <v>113</v>
      </c>
      <c r="C202" s="24" t="s">
        <v>114</v>
      </c>
      <c r="D202" s="24" t="s">
        <v>71</v>
      </c>
      <c r="E202" s="30"/>
      <c r="F202" s="26">
        <f>504/10</f>
        <v>50.4</v>
      </c>
      <c r="G202" s="30"/>
      <c r="H202" s="26">
        <f>SUM(H203:H206)</f>
        <v>0</v>
      </c>
      <c r="I202" s="157"/>
      <c r="J202" s="157"/>
      <c r="K202" s="27">
        <f>H202</f>
        <v>0</v>
      </c>
      <c r="L202" s="28">
        <f>H203</f>
        <v>0</v>
      </c>
      <c r="M202" s="36">
        <f>H204</f>
        <v>0</v>
      </c>
      <c r="N202" s="36"/>
      <c r="O202" s="14"/>
      <c r="P202" s="77"/>
    </row>
    <row r="203" spans="1:16" ht="16.5">
      <c r="A203" s="30">
        <f>A202+0.1</f>
        <v>39.1</v>
      </c>
      <c r="B203" s="30"/>
      <c r="C203" s="30" t="s">
        <v>9</v>
      </c>
      <c r="D203" s="37" t="s">
        <v>10</v>
      </c>
      <c r="E203" s="37">
        <v>5.84</v>
      </c>
      <c r="F203" s="37">
        <f>E203*F202</f>
        <v>294.336</v>
      </c>
      <c r="G203" s="37"/>
      <c r="H203" s="31">
        <f>F203*G203</f>
        <v>0</v>
      </c>
      <c r="I203" s="157"/>
      <c r="J203" s="157"/>
      <c r="K203" s="47"/>
      <c r="P203" s="77"/>
    </row>
    <row r="204" spans="1:16" ht="16.5">
      <c r="A204" s="30">
        <f>A203+0.1</f>
        <v>39.2</v>
      </c>
      <c r="B204" s="30"/>
      <c r="C204" s="30" t="s">
        <v>11</v>
      </c>
      <c r="D204" s="39" t="s">
        <v>15</v>
      </c>
      <c r="E204" s="39">
        <v>2.27</v>
      </c>
      <c r="F204" s="39">
        <f>E204*F202</f>
        <v>114.408</v>
      </c>
      <c r="G204" s="39"/>
      <c r="H204" s="33">
        <f>F204*G204</f>
        <v>0</v>
      </c>
      <c r="I204" s="157"/>
      <c r="J204" s="157"/>
      <c r="K204" s="47"/>
      <c r="P204" s="77"/>
    </row>
    <row r="205" spans="1:16" ht="16.5">
      <c r="A205" s="30">
        <f>A204+0.1</f>
        <v>39.3</v>
      </c>
      <c r="B205" s="30"/>
      <c r="C205" s="30" t="s">
        <v>103</v>
      </c>
      <c r="D205" s="30" t="s">
        <v>70</v>
      </c>
      <c r="E205" s="30">
        <v>10</v>
      </c>
      <c r="F205" s="30">
        <f>E205*F202</f>
        <v>504</v>
      </c>
      <c r="G205" s="30"/>
      <c r="H205" s="41">
        <f>F205*G205</f>
        <v>0</v>
      </c>
      <c r="I205" s="157"/>
      <c r="J205" s="157"/>
      <c r="K205" s="47"/>
      <c r="P205" s="77"/>
    </row>
    <row r="206" spans="1:16" ht="16.5">
      <c r="A206" s="30">
        <f>A205+0.1</f>
        <v>39.4</v>
      </c>
      <c r="B206" s="30"/>
      <c r="C206" s="30" t="s">
        <v>23</v>
      </c>
      <c r="D206" s="30" t="s">
        <v>15</v>
      </c>
      <c r="E206" s="30">
        <v>1.25</v>
      </c>
      <c r="F206" s="30">
        <f>E206*F202</f>
        <v>63</v>
      </c>
      <c r="G206" s="30"/>
      <c r="H206" s="41">
        <f>F206*G206</f>
        <v>0</v>
      </c>
      <c r="I206" s="157"/>
      <c r="J206" s="157"/>
      <c r="K206" s="47"/>
      <c r="P206" s="77"/>
    </row>
    <row r="207" spans="1:16" ht="57.75" customHeight="1">
      <c r="A207" s="24">
        <f>A202+1</f>
        <v>40</v>
      </c>
      <c r="B207" s="24" t="s">
        <v>113</v>
      </c>
      <c r="C207" s="24" t="s">
        <v>215</v>
      </c>
      <c r="D207" s="24" t="s">
        <v>71</v>
      </c>
      <c r="E207" s="30"/>
      <c r="F207" s="26">
        <v>1</v>
      </c>
      <c r="G207" s="30"/>
      <c r="H207" s="26">
        <f>SUM(H208:H211)</f>
        <v>0</v>
      </c>
      <c r="I207" s="157"/>
      <c r="J207" s="157"/>
      <c r="K207" s="27">
        <f>H207</f>
        <v>0</v>
      </c>
      <c r="L207" s="28">
        <f>H208</f>
        <v>0</v>
      </c>
      <c r="M207" s="36">
        <f>H209</f>
        <v>0</v>
      </c>
      <c r="N207" s="36"/>
      <c r="O207" s="14"/>
      <c r="P207" s="77"/>
    </row>
    <row r="208" spans="1:16" ht="16.5">
      <c r="A208" s="30">
        <f>A207+0.1</f>
        <v>40.1</v>
      </c>
      <c r="B208" s="30"/>
      <c r="C208" s="30" t="s">
        <v>9</v>
      </c>
      <c r="D208" s="37" t="s">
        <v>10</v>
      </c>
      <c r="E208" s="37">
        <v>5.84</v>
      </c>
      <c r="F208" s="37">
        <f>E208*F207</f>
        <v>5.84</v>
      </c>
      <c r="G208" s="37"/>
      <c r="H208" s="31">
        <f>F208*G208</f>
        <v>0</v>
      </c>
      <c r="I208" s="157"/>
      <c r="J208" s="157"/>
      <c r="K208" s="47"/>
      <c r="P208" s="77"/>
    </row>
    <row r="209" spans="1:16" ht="16.5">
      <c r="A209" s="30">
        <f>A208+0.1</f>
        <v>40.2</v>
      </c>
      <c r="B209" s="30"/>
      <c r="C209" s="30" t="s">
        <v>11</v>
      </c>
      <c r="D209" s="39" t="s">
        <v>15</v>
      </c>
      <c r="E209" s="39">
        <v>2.27</v>
      </c>
      <c r="F209" s="39">
        <f>E209*F207</f>
        <v>2.27</v>
      </c>
      <c r="G209" s="39"/>
      <c r="H209" s="33">
        <f>F209*G209</f>
        <v>0</v>
      </c>
      <c r="I209" s="157"/>
      <c r="J209" s="157"/>
      <c r="K209" s="47"/>
      <c r="P209" s="77"/>
    </row>
    <row r="210" spans="1:16" ht="16.5">
      <c r="A210" s="30">
        <f>A209+0.1</f>
        <v>40.3</v>
      </c>
      <c r="B210" s="30"/>
      <c r="C210" s="98" t="s">
        <v>214</v>
      </c>
      <c r="D210" s="30" t="s">
        <v>70</v>
      </c>
      <c r="E210" s="30">
        <v>10</v>
      </c>
      <c r="F210" s="30">
        <f>E210*F207</f>
        <v>10</v>
      </c>
      <c r="G210" s="30"/>
      <c r="H210" s="41">
        <f>F210*G210</f>
        <v>0</v>
      </c>
      <c r="I210" s="157"/>
      <c r="J210" s="157"/>
      <c r="K210" s="47"/>
      <c r="P210" s="77"/>
    </row>
    <row r="211" spans="1:16" ht="16.5">
      <c r="A211" s="30">
        <f>A210+0.1</f>
        <v>40.4</v>
      </c>
      <c r="B211" s="30"/>
      <c r="C211" s="30" t="s">
        <v>23</v>
      </c>
      <c r="D211" s="30" t="s">
        <v>15</v>
      </c>
      <c r="E211" s="30">
        <v>1.25</v>
      </c>
      <c r="F211" s="30">
        <f>E211*F207</f>
        <v>1.25</v>
      </c>
      <c r="G211" s="30"/>
      <c r="H211" s="41">
        <f>F211*G211</f>
        <v>0</v>
      </c>
      <c r="I211" s="157"/>
      <c r="J211" s="157"/>
      <c r="K211" s="47"/>
      <c r="P211" s="77"/>
    </row>
    <row r="212" spans="1:13" s="97" customFormat="1" ht="65.25" customHeight="1">
      <c r="A212" s="23">
        <f>A207+1</f>
        <v>41</v>
      </c>
      <c r="B212" s="24" t="s">
        <v>56</v>
      </c>
      <c r="C212" s="24" t="s">
        <v>216</v>
      </c>
      <c r="D212" s="24" t="s">
        <v>19</v>
      </c>
      <c r="E212" s="24"/>
      <c r="F212" s="100">
        <f>10.73/100*1</f>
        <v>0.1073</v>
      </c>
      <c r="G212" s="26"/>
      <c r="H212" s="26">
        <f>SUM(H213:H220)</f>
        <v>0</v>
      </c>
      <c r="I212" s="157"/>
      <c r="J212" s="157"/>
      <c r="K212" s="27">
        <f>H212</f>
        <v>0</v>
      </c>
      <c r="L212" s="28">
        <f>H213</f>
        <v>0</v>
      </c>
      <c r="M212" s="36">
        <f>H214</f>
        <v>0</v>
      </c>
    </row>
    <row r="213" spans="1:12" s="97" customFormat="1" ht="19.5" customHeight="1">
      <c r="A213" s="98">
        <f aca="true" t="shared" si="7" ref="A213:A220">A212+0.1</f>
        <v>41.1</v>
      </c>
      <c r="B213" s="98"/>
      <c r="C213" s="98" t="s">
        <v>9</v>
      </c>
      <c r="D213" s="37" t="s">
        <v>10</v>
      </c>
      <c r="E213" s="37">
        <v>1930</v>
      </c>
      <c r="F213" s="31">
        <f>F212*E213</f>
        <v>207.09</v>
      </c>
      <c r="G213" s="31"/>
      <c r="H213" s="31">
        <f aca="true" t="shared" si="8" ref="H213:H220">F213*G213</f>
        <v>0</v>
      </c>
      <c r="I213" s="157"/>
      <c r="J213" s="157"/>
      <c r="L213" s="38"/>
    </row>
    <row r="214" spans="1:10" s="97" customFormat="1" ht="19.5" customHeight="1">
      <c r="A214" s="98">
        <f t="shared" si="7"/>
        <v>41.2</v>
      </c>
      <c r="B214" s="98"/>
      <c r="C214" s="98" t="s">
        <v>11</v>
      </c>
      <c r="D214" s="39" t="s">
        <v>17</v>
      </c>
      <c r="E214" s="39">
        <v>101</v>
      </c>
      <c r="F214" s="33">
        <f>F212*E214</f>
        <v>10.84</v>
      </c>
      <c r="G214" s="33"/>
      <c r="H214" s="33">
        <f t="shared" si="8"/>
        <v>0</v>
      </c>
      <c r="I214" s="157"/>
      <c r="J214" s="157"/>
    </row>
    <row r="215" spans="1:10" s="97" customFormat="1" ht="19.5" customHeight="1">
      <c r="A215" s="98">
        <f t="shared" si="7"/>
        <v>41.3</v>
      </c>
      <c r="B215" s="98"/>
      <c r="C215" s="98" t="s">
        <v>81</v>
      </c>
      <c r="D215" s="98" t="s">
        <v>47</v>
      </c>
      <c r="E215" s="98">
        <v>101.5</v>
      </c>
      <c r="F215" s="41">
        <f>E215*F212</f>
        <v>10.89</v>
      </c>
      <c r="G215" s="42"/>
      <c r="H215" s="41">
        <f t="shared" si="8"/>
        <v>0</v>
      </c>
      <c r="I215" s="157"/>
      <c r="J215" s="157"/>
    </row>
    <row r="216" spans="1:11" s="97" customFormat="1" ht="19.5" customHeight="1">
      <c r="A216" s="98">
        <f t="shared" si="7"/>
        <v>41.4</v>
      </c>
      <c r="B216" s="98"/>
      <c r="C216" s="98" t="s">
        <v>80</v>
      </c>
      <c r="D216" s="98" t="s">
        <v>13</v>
      </c>
      <c r="E216" s="98"/>
      <c r="F216" s="180">
        <v>37.568</v>
      </c>
      <c r="G216" s="42"/>
      <c r="H216" s="41">
        <f t="shared" si="8"/>
        <v>0</v>
      </c>
      <c r="I216" s="157"/>
      <c r="J216" s="157"/>
      <c r="K216" s="101"/>
    </row>
    <row r="217" spans="1:10" s="97" customFormat="1" ht="19.5" customHeight="1">
      <c r="A217" s="98">
        <f>A215+0.1</f>
        <v>41.4</v>
      </c>
      <c r="B217" s="40"/>
      <c r="C217" s="98" t="s">
        <v>20</v>
      </c>
      <c r="D217" s="98" t="s">
        <v>47</v>
      </c>
      <c r="E217" s="98">
        <v>13.3</v>
      </c>
      <c r="F217" s="41">
        <f>E217*F212</f>
        <v>1.43</v>
      </c>
      <c r="G217" s="41"/>
      <c r="H217" s="41">
        <f t="shared" si="8"/>
        <v>0</v>
      </c>
      <c r="I217" s="157"/>
      <c r="J217" s="157"/>
    </row>
    <row r="218" spans="1:10" s="97" customFormat="1" ht="19.5" customHeight="1">
      <c r="A218" s="98">
        <f t="shared" si="7"/>
        <v>41.5</v>
      </c>
      <c r="B218" s="40"/>
      <c r="C218" s="98" t="s">
        <v>21</v>
      </c>
      <c r="D218" s="98" t="s">
        <v>47</v>
      </c>
      <c r="E218" s="98">
        <v>11.5</v>
      </c>
      <c r="F218" s="41">
        <f>E218*F212</f>
        <v>1.23</v>
      </c>
      <c r="G218" s="41"/>
      <c r="H218" s="41">
        <f t="shared" si="8"/>
        <v>0</v>
      </c>
      <c r="I218" s="157"/>
      <c r="J218" s="157"/>
    </row>
    <row r="219" spans="1:12" s="97" customFormat="1" ht="19.5" customHeight="1">
      <c r="A219" s="98">
        <f t="shared" si="7"/>
        <v>41.6</v>
      </c>
      <c r="B219" s="98"/>
      <c r="C219" s="98" t="s">
        <v>23</v>
      </c>
      <c r="D219" s="98" t="s">
        <v>17</v>
      </c>
      <c r="E219" s="98">
        <v>474</v>
      </c>
      <c r="F219" s="41">
        <f>E219*F212</f>
        <v>50.86</v>
      </c>
      <c r="G219" s="41"/>
      <c r="H219" s="41">
        <f t="shared" si="8"/>
        <v>0</v>
      </c>
      <c r="I219" s="157"/>
      <c r="J219" s="157"/>
      <c r="L219" s="15"/>
    </row>
    <row r="220" spans="1:11" s="97" customFormat="1" ht="19.5" customHeight="1">
      <c r="A220" s="98">
        <f t="shared" si="7"/>
        <v>41.7</v>
      </c>
      <c r="B220" s="40"/>
      <c r="C220" s="98" t="s">
        <v>5</v>
      </c>
      <c r="D220" s="98" t="s">
        <v>13</v>
      </c>
      <c r="E220" s="98"/>
      <c r="F220" s="98">
        <v>1630</v>
      </c>
      <c r="G220" s="41"/>
      <c r="H220" s="41">
        <f t="shared" si="8"/>
        <v>0</v>
      </c>
      <c r="I220" s="157"/>
      <c r="J220" s="157"/>
      <c r="K220" s="15"/>
    </row>
    <row r="221" spans="1:13" s="97" customFormat="1" ht="32.25" customHeight="1">
      <c r="A221" s="23">
        <f>A212+1</f>
        <v>42</v>
      </c>
      <c r="B221" s="24" t="s">
        <v>154</v>
      </c>
      <c r="C221" s="24" t="s">
        <v>219</v>
      </c>
      <c r="D221" s="24" t="s">
        <v>55</v>
      </c>
      <c r="E221" s="25"/>
      <c r="F221" s="65">
        <v>1</v>
      </c>
      <c r="G221" s="25"/>
      <c r="H221" s="26">
        <f>SUM(H222:H225)</f>
        <v>0</v>
      </c>
      <c r="I221" s="157"/>
      <c r="J221" s="157"/>
      <c r="K221" s="27">
        <f>H221</f>
        <v>0</v>
      </c>
      <c r="L221" s="28">
        <f>H222</f>
        <v>0</v>
      </c>
      <c r="M221" s="36">
        <f>H223</f>
        <v>0</v>
      </c>
    </row>
    <row r="222" spans="1:10" s="97" customFormat="1" ht="20.25" customHeight="1">
      <c r="A222" s="98">
        <f>A221+0.1</f>
        <v>42.1</v>
      </c>
      <c r="B222" s="98"/>
      <c r="C222" s="37" t="s">
        <v>9</v>
      </c>
      <c r="D222" s="37" t="s">
        <v>10</v>
      </c>
      <c r="E222" s="37">
        <v>1.54</v>
      </c>
      <c r="F222" s="32">
        <f>E222*F221</f>
        <v>2</v>
      </c>
      <c r="G222" s="37"/>
      <c r="H222" s="31">
        <f>F222*G222</f>
        <v>0</v>
      </c>
      <c r="I222" s="157"/>
      <c r="J222" s="157"/>
    </row>
    <row r="223" spans="1:10" s="97" customFormat="1" ht="20.25" customHeight="1">
      <c r="A223" s="98">
        <f>A222+0.1</f>
        <v>42.2</v>
      </c>
      <c r="B223" s="98"/>
      <c r="C223" s="39" t="s">
        <v>11</v>
      </c>
      <c r="D223" s="39" t="s">
        <v>15</v>
      </c>
      <c r="E223" s="39">
        <v>0.09</v>
      </c>
      <c r="F223" s="33">
        <f>E223*F221</f>
        <v>0.09</v>
      </c>
      <c r="G223" s="39"/>
      <c r="H223" s="33">
        <f>F223*G223</f>
        <v>0</v>
      </c>
      <c r="I223" s="157"/>
      <c r="J223" s="157"/>
    </row>
    <row r="224" spans="1:10" s="97" customFormat="1" ht="29.25" customHeight="1">
      <c r="A224" s="98">
        <f>A223+0.1</f>
        <v>42.3</v>
      </c>
      <c r="B224" s="98"/>
      <c r="C224" s="98" t="s">
        <v>213</v>
      </c>
      <c r="D224" s="98" t="s">
        <v>14</v>
      </c>
      <c r="E224" s="98">
        <v>1</v>
      </c>
      <c r="F224" s="35">
        <f>E224*F221</f>
        <v>1</v>
      </c>
      <c r="G224" s="76"/>
      <c r="H224" s="41">
        <f>F224*G224</f>
        <v>0</v>
      </c>
      <c r="I224" s="157"/>
      <c r="J224" s="157"/>
    </row>
    <row r="225" spans="1:10" s="97" customFormat="1" ht="20.25" customHeight="1">
      <c r="A225" s="98">
        <f>A224+0.1</f>
        <v>42.4</v>
      </c>
      <c r="B225" s="98"/>
      <c r="C225" s="98" t="s">
        <v>23</v>
      </c>
      <c r="D225" s="98" t="s">
        <v>15</v>
      </c>
      <c r="E225" s="98">
        <v>1</v>
      </c>
      <c r="F225" s="35">
        <f>E225*F221</f>
        <v>1</v>
      </c>
      <c r="G225" s="98"/>
      <c r="H225" s="41">
        <f>F225*G225</f>
        <v>0</v>
      </c>
      <c r="I225" s="157"/>
      <c r="J225" s="157"/>
    </row>
    <row r="226" spans="1:15" ht="36" customHeight="1">
      <c r="A226" s="23">
        <f>A221+1</f>
        <v>43</v>
      </c>
      <c r="B226" s="24" t="s">
        <v>129</v>
      </c>
      <c r="C226" s="51" t="s">
        <v>130</v>
      </c>
      <c r="D226" s="78" t="s">
        <v>131</v>
      </c>
      <c r="E226" s="39"/>
      <c r="F226" s="65">
        <v>26.664</v>
      </c>
      <c r="G226" s="39"/>
      <c r="H226" s="26">
        <f>SUM(H227:H229)</f>
        <v>0</v>
      </c>
      <c r="I226" s="157"/>
      <c r="J226" s="157"/>
      <c r="K226" s="27">
        <f>H226</f>
        <v>0</v>
      </c>
      <c r="L226" s="28">
        <f>H227</f>
        <v>0</v>
      </c>
      <c r="M226" s="36"/>
      <c r="N226" s="36"/>
      <c r="O226" s="21"/>
    </row>
    <row r="227" spans="1:11" ht="16.5" customHeight="1">
      <c r="A227" s="30">
        <f>A226+0.1</f>
        <v>43.1</v>
      </c>
      <c r="B227" s="22"/>
      <c r="C227" s="50" t="s">
        <v>9</v>
      </c>
      <c r="D227" s="37" t="s">
        <v>10</v>
      </c>
      <c r="E227" s="37">
        <f>64.9*2</f>
        <v>129.8</v>
      </c>
      <c r="F227" s="31">
        <f>F226*E227</f>
        <v>3460.99</v>
      </c>
      <c r="G227" s="37"/>
      <c r="H227" s="31">
        <f>F227*G227</f>
        <v>0</v>
      </c>
      <c r="I227" s="157"/>
      <c r="J227" s="157"/>
      <c r="K227" s="47"/>
    </row>
    <row r="228" spans="1:11" ht="16.5" customHeight="1">
      <c r="A228" s="30">
        <f>A227+0.1</f>
        <v>43.2</v>
      </c>
      <c r="B228" s="30"/>
      <c r="C228" s="50" t="s">
        <v>72</v>
      </c>
      <c r="D228" s="30" t="s">
        <v>18</v>
      </c>
      <c r="E228" s="30">
        <v>148</v>
      </c>
      <c r="F228" s="30">
        <f>F226*E228</f>
        <v>3946.272</v>
      </c>
      <c r="G228" s="30"/>
      <c r="H228" s="41">
        <f>F228*G228</f>
        <v>0</v>
      </c>
      <c r="I228" s="157"/>
      <c r="J228" s="157"/>
      <c r="K228" s="47"/>
    </row>
    <row r="229" spans="1:11" ht="16.5" customHeight="1">
      <c r="A229" s="30">
        <f>A228+0.1</f>
        <v>43.3</v>
      </c>
      <c r="B229" s="30"/>
      <c r="C229" s="50" t="s">
        <v>12</v>
      </c>
      <c r="D229" s="30" t="s">
        <v>17</v>
      </c>
      <c r="E229" s="30">
        <v>0.25</v>
      </c>
      <c r="F229" s="42">
        <f>E229*F226</f>
        <v>6.7</v>
      </c>
      <c r="G229" s="30"/>
      <c r="H229" s="41">
        <f>F229*G229</f>
        <v>0</v>
      </c>
      <c r="I229" s="157"/>
      <c r="J229" s="157"/>
      <c r="K229" s="47"/>
    </row>
    <row r="230" spans="1:16" ht="50.25" customHeight="1">
      <c r="A230" s="24">
        <f>A226+1</f>
        <v>44</v>
      </c>
      <c r="B230" s="24" t="s">
        <v>116</v>
      </c>
      <c r="C230" s="24" t="s">
        <v>118</v>
      </c>
      <c r="D230" s="24" t="s">
        <v>117</v>
      </c>
      <c r="E230" s="58"/>
      <c r="F230" s="26">
        <v>200</v>
      </c>
      <c r="G230" s="39"/>
      <c r="H230" s="26">
        <f>H231</f>
        <v>0</v>
      </c>
      <c r="I230" s="157"/>
      <c r="J230" s="157"/>
      <c r="K230" s="27">
        <f>H230</f>
        <v>0</v>
      </c>
      <c r="L230" s="28">
        <f>H231</f>
        <v>0</v>
      </c>
      <c r="M230" s="36"/>
      <c r="N230" s="36"/>
      <c r="O230" s="17"/>
      <c r="P230" s="11"/>
    </row>
    <row r="231" spans="1:16" ht="19.5" customHeight="1">
      <c r="A231" s="30">
        <f>A230+0.1</f>
        <v>44.1</v>
      </c>
      <c r="B231" s="39"/>
      <c r="C231" s="30" t="s">
        <v>9</v>
      </c>
      <c r="D231" s="37" t="s">
        <v>51</v>
      </c>
      <c r="E231" s="31">
        <v>18</v>
      </c>
      <c r="F231" s="37">
        <f>E231*F230</f>
        <v>3600</v>
      </c>
      <c r="G231" s="37"/>
      <c r="H231" s="31">
        <f>F231*G231</f>
        <v>0</v>
      </c>
      <c r="I231" s="157"/>
      <c r="J231" s="157"/>
      <c r="K231" s="47"/>
      <c r="L231" s="14"/>
      <c r="N231" s="14"/>
      <c r="O231" s="17"/>
      <c r="P231" s="17"/>
    </row>
    <row r="232" spans="1:16" ht="38.25" customHeight="1">
      <c r="A232" s="24">
        <f>A230+1</f>
        <v>45</v>
      </c>
      <c r="B232" s="24" t="s">
        <v>116</v>
      </c>
      <c r="C232" s="24" t="s">
        <v>186</v>
      </c>
      <c r="D232" s="24" t="s">
        <v>117</v>
      </c>
      <c r="E232" s="58"/>
      <c r="F232" s="26">
        <f>60/10</f>
        <v>6</v>
      </c>
      <c r="G232" s="39"/>
      <c r="H232" s="26">
        <f>SUM(H233:H234)</f>
        <v>0</v>
      </c>
      <c r="I232" s="157"/>
      <c r="J232" s="157"/>
      <c r="K232" s="27">
        <f>H232</f>
        <v>0</v>
      </c>
      <c r="L232" s="28">
        <f>H233</f>
        <v>0</v>
      </c>
      <c r="M232" s="36"/>
      <c r="N232" s="36"/>
      <c r="O232" s="14">
        <f>P232*H232</f>
        <v>0</v>
      </c>
      <c r="P232" s="77">
        <v>1.218548</v>
      </c>
    </row>
    <row r="233" spans="1:16" ht="19.5" customHeight="1">
      <c r="A233" s="30">
        <f>A232+0.1</f>
        <v>45.1</v>
      </c>
      <c r="B233" s="39"/>
      <c r="C233" s="30" t="s">
        <v>9</v>
      </c>
      <c r="D233" s="37" t="s">
        <v>51</v>
      </c>
      <c r="E233" s="31">
        <v>18</v>
      </c>
      <c r="F233" s="37">
        <f>E233*F232</f>
        <v>108</v>
      </c>
      <c r="G233" s="37"/>
      <c r="H233" s="31">
        <f>F233*G233</f>
        <v>0</v>
      </c>
      <c r="I233" s="157"/>
      <c r="J233" s="157"/>
      <c r="K233" s="47"/>
      <c r="L233" s="14"/>
      <c r="N233" s="14"/>
      <c r="O233" s="17"/>
      <c r="P233" s="77">
        <f>K606</f>
        <v>0</v>
      </c>
    </row>
    <row r="234" spans="1:16" ht="19.5" customHeight="1">
      <c r="A234" s="30">
        <f>A233+0.1</f>
        <v>45.2</v>
      </c>
      <c r="B234" s="39"/>
      <c r="C234" s="30" t="s">
        <v>187</v>
      </c>
      <c r="D234" s="30" t="s">
        <v>18</v>
      </c>
      <c r="E234" s="30">
        <v>11</v>
      </c>
      <c r="F234" s="30">
        <f>E234*F232</f>
        <v>66</v>
      </c>
      <c r="G234" s="30"/>
      <c r="H234" s="41">
        <f>F234*G234</f>
        <v>0</v>
      </c>
      <c r="I234" s="157"/>
      <c r="J234" s="157"/>
      <c r="K234" s="47"/>
      <c r="L234" s="14"/>
      <c r="M234" s="14"/>
      <c r="N234" s="14"/>
      <c r="O234" s="17"/>
      <c r="P234" s="77">
        <f>K607</f>
        <v>0</v>
      </c>
    </row>
    <row r="235" spans="1:19" ht="39" customHeight="1">
      <c r="A235" s="24">
        <f>A232+1</f>
        <v>46</v>
      </c>
      <c r="B235" s="24" t="s">
        <v>218</v>
      </c>
      <c r="C235" s="24" t="s">
        <v>125</v>
      </c>
      <c r="D235" s="78" t="s">
        <v>217</v>
      </c>
      <c r="E235" s="24"/>
      <c r="F235" s="26">
        <v>9.81</v>
      </c>
      <c r="G235" s="24"/>
      <c r="H235" s="26">
        <f>SUM(H236:H237)</f>
        <v>0</v>
      </c>
      <c r="I235" s="157"/>
      <c r="J235" s="157"/>
      <c r="K235" s="27">
        <f>H235</f>
        <v>0</v>
      </c>
      <c r="L235" s="28">
        <f>H236</f>
        <v>0</v>
      </c>
      <c r="M235" s="36">
        <f>H12</f>
        <v>0</v>
      </c>
      <c r="N235" s="36"/>
      <c r="Q235" s="17"/>
      <c r="R235" s="15"/>
      <c r="S235" s="15"/>
    </row>
    <row r="236" spans="1:18" ht="21.75" customHeight="1">
      <c r="A236" s="37">
        <f>A235+0.1</f>
        <v>46.1</v>
      </c>
      <c r="B236" s="68"/>
      <c r="C236" s="50" t="s">
        <v>9</v>
      </c>
      <c r="D236" s="37" t="s">
        <v>51</v>
      </c>
      <c r="E236" s="79">
        <v>20</v>
      </c>
      <c r="F236" s="31">
        <f>F235*E236</f>
        <v>196.2</v>
      </c>
      <c r="G236" s="37"/>
      <c r="H236" s="31">
        <f>F236*G236</f>
        <v>0</v>
      </c>
      <c r="I236" s="157"/>
      <c r="J236" s="157"/>
      <c r="K236" s="47"/>
      <c r="L236" s="14"/>
      <c r="M236" s="44"/>
      <c r="N236" s="18"/>
      <c r="Q236" s="17"/>
      <c r="R236" s="15"/>
    </row>
    <row r="237" spans="1:18" ht="21.75" customHeight="1">
      <c r="A237" s="37">
        <f>A236+0.1</f>
        <v>46.2</v>
      </c>
      <c r="B237" s="39"/>
      <c r="C237" s="72" t="s">
        <v>78</v>
      </c>
      <c r="D237" s="73" t="s">
        <v>52</v>
      </c>
      <c r="E237" s="73">
        <v>44.8</v>
      </c>
      <c r="F237" s="74">
        <f>E237*F235</f>
        <v>439.49</v>
      </c>
      <c r="G237" s="73"/>
      <c r="H237" s="33">
        <f>F237*G237</f>
        <v>0</v>
      </c>
      <c r="I237" s="157"/>
      <c r="J237" s="157"/>
      <c r="K237" s="47"/>
      <c r="L237" s="14"/>
      <c r="M237" s="44"/>
      <c r="N237" s="18"/>
      <c r="Q237" s="17"/>
      <c r="R237" s="15"/>
    </row>
    <row r="238" spans="1:19" ht="77.25" customHeight="1">
      <c r="A238" s="24">
        <f>A235+1</f>
        <v>47</v>
      </c>
      <c r="B238" s="80" t="s">
        <v>126</v>
      </c>
      <c r="C238" s="81" t="s">
        <v>128</v>
      </c>
      <c r="D238" s="24" t="s">
        <v>57</v>
      </c>
      <c r="E238" s="23"/>
      <c r="F238" s="65">
        <f>3090/1000</f>
        <v>3.09</v>
      </c>
      <c r="G238" s="24"/>
      <c r="H238" s="26">
        <f>SUM(H239:H242)</f>
        <v>0</v>
      </c>
      <c r="I238" s="157"/>
      <c r="J238" s="157"/>
      <c r="K238" s="27">
        <f>H238</f>
        <v>0</v>
      </c>
      <c r="L238" s="28">
        <f>H239</f>
        <v>0</v>
      </c>
      <c r="M238" s="36">
        <f>SUM(H240:H241)</f>
        <v>0</v>
      </c>
      <c r="N238" s="36"/>
      <c r="O238" s="59"/>
      <c r="P238" s="44"/>
      <c r="Q238" s="17"/>
      <c r="R238" s="15"/>
      <c r="S238" s="15"/>
    </row>
    <row r="239" spans="1:19" ht="16.5" customHeight="1">
      <c r="A239" s="79">
        <f>A238+0.1</f>
        <v>47.1</v>
      </c>
      <c r="B239" s="82"/>
      <c r="C239" s="50" t="s">
        <v>9</v>
      </c>
      <c r="D239" s="37" t="s">
        <v>51</v>
      </c>
      <c r="E239" s="37">
        <f>35.5</f>
        <v>35.5</v>
      </c>
      <c r="F239" s="31">
        <f>E239*F238</f>
        <v>109.7</v>
      </c>
      <c r="G239" s="37"/>
      <c r="H239" s="31">
        <f>F239*G239</f>
        <v>0</v>
      </c>
      <c r="I239" s="157"/>
      <c r="J239" s="157"/>
      <c r="K239" s="47"/>
      <c r="L239" s="83"/>
      <c r="M239" s="83"/>
      <c r="N239" s="83"/>
      <c r="O239" s="59"/>
      <c r="P239" s="44"/>
      <c r="Q239" s="17"/>
      <c r="R239" s="15"/>
      <c r="S239" s="15"/>
    </row>
    <row r="240" spans="1:19" ht="16.5" customHeight="1">
      <c r="A240" s="79">
        <f>A239+0.1</f>
        <v>47.2</v>
      </c>
      <c r="B240" s="39"/>
      <c r="C240" s="39" t="s">
        <v>78</v>
      </c>
      <c r="D240" s="39" t="s">
        <v>52</v>
      </c>
      <c r="E240" s="33">
        <f>79.5*1.2</f>
        <v>95.4</v>
      </c>
      <c r="F240" s="31">
        <f>E240*F238</f>
        <v>294.79</v>
      </c>
      <c r="G240" s="73"/>
      <c r="H240" s="33">
        <f>F240*G240</f>
        <v>0</v>
      </c>
      <c r="I240" s="157"/>
      <c r="J240" s="157"/>
      <c r="K240" s="47"/>
      <c r="L240" s="83"/>
      <c r="M240" s="83"/>
      <c r="N240" s="83"/>
      <c r="O240" s="59"/>
      <c r="P240" s="44"/>
      <c r="Q240" s="17"/>
      <c r="R240" s="15"/>
      <c r="S240" s="15"/>
    </row>
    <row r="241" spans="1:19" ht="16.5" customHeight="1">
      <c r="A241" s="79">
        <f>A240+0.1</f>
        <v>47.3</v>
      </c>
      <c r="B241" s="39"/>
      <c r="C241" s="39" t="s">
        <v>50</v>
      </c>
      <c r="D241" s="39" t="s">
        <v>15</v>
      </c>
      <c r="E241" s="33">
        <f>4.26*1.2</f>
        <v>5.11</v>
      </c>
      <c r="F241" s="31">
        <f>E241*F238</f>
        <v>15.79</v>
      </c>
      <c r="G241" s="39"/>
      <c r="H241" s="33">
        <f>F241*G241</f>
        <v>0</v>
      </c>
      <c r="I241" s="157"/>
      <c r="J241" s="157"/>
      <c r="K241" s="47"/>
      <c r="L241" s="83"/>
      <c r="M241" s="83"/>
      <c r="N241" s="83"/>
      <c r="O241" s="59"/>
      <c r="P241" s="44"/>
      <c r="Q241" s="17"/>
      <c r="R241" s="15"/>
      <c r="S241" s="15"/>
    </row>
    <row r="242" spans="1:19" s="177" customFormat="1" ht="16.5" customHeight="1">
      <c r="A242" s="164"/>
      <c r="B242" s="165"/>
      <c r="C242" s="166" t="s">
        <v>127</v>
      </c>
      <c r="D242" s="167" t="s">
        <v>58</v>
      </c>
      <c r="E242" s="168">
        <f>2.4*1000</f>
        <v>2400</v>
      </c>
      <c r="F242" s="169">
        <f>E242*F238</f>
        <v>7416</v>
      </c>
      <c r="G242" s="166"/>
      <c r="H242" s="170">
        <f>F242*G242</f>
        <v>0</v>
      </c>
      <c r="I242" s="172"/>
      <c r="J242" s="172"/>
      <c r="K242" s="173"/>
      <c r="L242" s="174"/>
      <c r="M242" s="175"/>
      <c r="N242" s="171"/>
      <c r="O242" s="171"/>
      <c r="P242" s="176"/>
      <c r="R242" s="178"/>
      <c r="S242" s="178"/>
    </row>
    <row r="243" spans="1:19" ht="41.25" customHeight="1">
      <c r="A243" s="24">
        <f>A238+1</f>
        <v>48</v>
      </c>
      <c r="B243" s="24" t="s">
        <v>119</v>
      </c>
      <c r="C243" s="24" t="s">
        <v>188</v>
      </c>
      <c r="D243" s="78" t="s">
        <v>120</v>
      </c>
      <c r="E243" s="24"/>
      <c r="F243" s="65">
        <v>4</v>
      </c>
      <c r="G243" s="24"/>
      <c r="H243" s="26">
        <f>SUM(H244:H248)</f>
        <v>0</v>
      </c>
      <c r="I243" s="157"/>
      <c r="J243" s="157"/>
      <c r="K243" s="27">
        <f>H243</f>
        <v>0</v>
      </c>
      <c r="L243" s="28">
        <f>H244</f>
        <v>0</v>
      </c>
      <c r="M243" s="36">
        <f>SUM(H245:H247)</f>
        <v>0</v>
      </c>
      <c r="N243" s="36"/>
      <c r="Q243" s="17"/>
      <c r="R243" s="15"/>
      <c r="S243" s="15"/>
    </row>
    <row r="244" spans="1:18" ht="21.75" customHeight="1">
      <c r="A244" s="37">
        <f>A243+0.1</f>
        <v>48.1</v>
      </c>
      <c r="B244" s="68"/>
      <c r="C244" s="50" t="s">
        <v>9</v>
      </c>
      <c r="D244" s="37" t="s">
        <v>51</v>
      </c>
      <c r="E244" s="79">
        <f>15*1.2*1.05</f>
        <v>18.9</v>
      </c>
      <c r="F244" s="31">
        <f>F243*E244</f>
        <v>75.6</v>
      </c>
      <c r="G244" s="37"/>
      <c r="H244" s="31">
        <f>F244*G244</f>
        <v>0</v>
      </c>
      <c r="I244" s="157"/>
      <c r="J244" s="157"/>
      <c r="K244" s="47"/>
      <c r="L244" s="14"/>
      <c r="M244" s="44"/>
      <c r="N244" s="18"/>
      <c r="Q244" s="17"/>
      <c r="R244" s="15"/>
    </row>
    <row r="245" spans="1:18" ht="21.75" customHeight="1">
      <c r="A245" s="37">
        <f>A244+0.1</f>
        <v>48.2</v>
      </c>
      <c r="B245" s="39"/>
      <c r="C245" s="49" t="s">
        <v>121</v>
      </c>
      <c r="D245" s="39" t="s">
        <v>52</v>
      </c>
      <c r="E245" s="33">
        <f>2.16</f>
        <v>2.16</v>
      </c>
      <c r="F245" s="31">
        <f>F243*E245</f>
        <v>8.64</v>
      </c>
      <c r="G245" s="33"/>
      <c r="H245" s="33">
        <f>F245*G245</f>
        <v>0</v>
      </c>
      <c r="I245" s="157"/>
      <c r="J245" s="157"/>
      <c r="K245" s="47"/>
      <c r="L245" s="14"/>
      <c r="M245" s="44"/>
      <c r="N245" s="18"/>
      <c r="Q245" s="17"/>
      <c r="R245" s="15"/>
    </row>
    <row r="246" spans="1:18" ht="21.75" customHeight="1">
      <c r="A246" s="37">
        <f>A245+0.1</f>
        <v>48.3</v>
      </c>
      <c r="B246" s="39"/>
      <c r="C246" s="49" t="s">
        <v>122</v>
      </c>
      <c r="D246" s="39" t="s">
        <v>52</v>
      </c>
      <c r="E246" s="33">
        <f>2.73</f>
        <v>2.73</v>
      </c>
      <c r="F246" s="31">
        <f>F243*E246</f>
        <v>10.92</v>
      </c>
      <c r="G246" s="33"/>
      <c r="H246" s="33">
        <f>F246*G246</f>
        <v>0</v>
      </c>
      <c r="I246" s="157"/>
      <c r="J246" s="157"/>
      <c r="K246" s="47"/>
      <c r="L246" s="14"/>
      <c r="M246" s="44"/>
      <c r="N246" s="18"/>
      <c r="Q246" s="17"/>
      <c r="R246" s="15"/>
    </row>
    <row r="247" spans="1:18" ht="21.75" customHeight="1">
      <c r="A247" s="37">
        <f>A246+0.1</f>
        <v>48.4</v>
      </c>
      <c r="B247" s="30"/>
      <c r="C247" s="49" t="s">
        <v>123</v>
      </c>
      <c r="D247" s="39" t="s">
        <v>52</v>
      </c>
      <c r="E247" s="33">
        <f>0.97</f>
        <v>0.97</v>
      </c>
      <c r="F247" s="31">
        <f>F243*E247</f>
        <v>3.88</v>
      </c>
      <c r="G247" s="33"/>
      <c r="H247" s="33">
        <f>F247*G247</f>
        <v>0</v>
      </c>
      <c r="I247" s="157"/>
      <c r="J247" s="157"/>
      <c r="K247" s="47"/>
      <c r="L247" s="14"/>
      <c r="M247" s="44"/>
      <c r="N247" s="18"/>
      <c r="Q247" s="17"/>
      <c r="R247" s="15"/>
    </row>
    <row r="248" spans="1:18" ht="21.75" customHeight="1">
      <c r="A248" s="37">
        <f>A247+0.1</f>
        <v>48.5</v>
      </c>
      <c r="B248" s="30"/>
      <c r="C248" s="50" t="s">
        <v>124</v>
      </c>
      <c r="D248" s="30" t="s">
        <v>18</v>
      </c>
      <c r="E248" s="30">
        <v>122</v>
      </c>
      <c r="F248" s="31">
        <f>F243*E248</f>
        <v>488</v>
      </c>
      <c r="G248" s="41"/>
      <c r="H248" s="41">
        <f>F248*G248</f>
        <v>0</v>
      </c>
      <c r="I248" s="157"/>
      <c r="J248" s="157"/>
      <c r="K248" s="47"/>
      <c r="L248" s="14"/>
      <c r="M248" s="44"/>
      <c r="N248" s="18"/>
      <c r="Q248" s="17"/>
      <c r="R248" s="15"/>
    </row>
    <row r="249" spans="1:14" ht="47.25" customHeight="1">
      <c r="A249" s="24">
        <f>A243+1</f>
        <v>49</v>
      </c>
      <c r="B249" s="24" t="s">
        <v>82</v>
      </c>
      <c r="C249" s="46" t="s">
        <v>221</v>
      </c>
      <c r="D249" s="78" t="s">
        <v>83</v>
      </c>
      <c r="E249" s="30"/>
      <c r="F249" s="65">
        <f>14/1000*4</f>
        <v>0.056</v>
      </c>
      <c r="G249" s="30"/>
      <c r="H249" s="26">
        <f>SUM(H250:H256)</f>
        <v>0</v>
      </c>
      <c r="I249" s="157"/>
      <c r="J249" s="157"/>
      <c r="K249" s="27">
        <f>H249</f>
        <v>0</v>
      </c>
      <c r="L249" s="28">
        <f>H250</f>
        <v>0</v>
      </c>
      <c r="M249" s="36">
        <f>SUM(H251)</f>
        <v>0</v>
      </c>
      <c r="N249" s="36"/>
    </row>
    <row r="250" spans="1:12" ht="15.75" customHeight="1">
      <c r="A250" s="30">
        <f>A249+0.1</f>
        <v>49.1</v>
      </c>
      <c r="B250" s="30"/>
      <c r="C250" s="87" t="s">
        <v>84</v>
      </c>
      <c r="D250" s="87" t="s">
        <v>10</v>
      </c>
      <c r="E250" s="88">
        <v>399</v>
      </c>
      <c r="F250" s="41">
        <f>E250*F249</f>
        <v>22.34</v>
      </c>
      <c r="G250" s="37"/>
      <c r="H250" s="31">
        <f>F250*G250</f>
        <v>0</v>
      </c>
      <c r="I250" s="157"/>
      <c r="J250" s="157"/>
      <c r="K250" s="47"/>
      <c r="L250" s="55"/>
    </row>
    <row r="251" spans="1:12" ht="15.75" customHeight="1">
      <c r="A251" s="30">
        <f aca="true" t="shared" si="9" ref="A251:A256">A250+0.1</f>
        <v>49.2</v>
      </c>
      <c r="B251" s="30"/>
      <c r="C251" s="89" t="s">
        <v>11</v>
      </c>
      <c r="D251" s="87" t="s">
        <v>15</v>
      </c>
      <c r="E251" s="88">
        <v>284</v>
      </c>
      <c r="F251" s="41">
        <f>E251*F249</f>
        <v>15.9</v>
      </c>
      <c r="G251" s="41"/>
      <c r="H251" s="33">
        <f aca="true" t="shared" si="10" ref="H251:H256">F251*G251</f>
        <v>0</v>
      </c>
      <c r="I251" s="157"/>
      <c r="J251" s="157"/>
      <c r="K251" s="47"/>
      <c r="L251" s="55"/>
    </row>
    <row r="252" spans="1:12" ht="15.75" customHeight="1">
      <c r="A252" s="30">
        <f t="shared" si="9"/>
        <v>49.3</v>
      </c>
      <c r="B252" s="30"/>
      <c r="C252" s="90" t="s">
        <v>85</v>
      </c>
      <c r="D252" s="87" t="s">
        <v>22</v>
      </c>
      <c r="E252" s="88">
        <v>1400</v>
      </c>
      <c r="F252" s="41">
        <f>E252*F249</f>
        <v>78.4</v>
      </c>
      <c r="G252" s="41"/>
      <c r="H252" s="41">
        <f t="shared" si="10"/>
        <v>0</v>
      </c>
      <c r="I252" s="157"/>
      <c r="J252" s="157"/>
      <c r="K252" s="47"/>
      <c r="L252" s="55"/>
    </row>
    <row r="253" spans="1:12" ht="15.75" customHeight="1">
      <c r="A253" s="30">
        <f t="shared" si="9"/>
        <v>49.4</v>
      </c>
      <c r="B253" s="30"/>
      <c r="C253" s="90" t="s">
        <v>86</v>
      </c>
      <c r="D253" s="87" t="s">
        <v>22</v>
      </c>
      <c r="E253" s="88"/>
      <c r="F253" s="41">
        <f>12*5</f>
        <v>60</v>
      </c>
      <c r="G253" s="41"/>
      <c r="H253" s="41">
        <f t="shared" si="10"/>
        <v>0</v>
      </c>
      <c r="I253" s="157"/>
      <c r="J253" s="157"/>
      <c r="K253" s="47"/>
      <c r="L253" s="55"/>
    </row>
    <row r="254" spans="1:12" ht="15.75" customHeight="1">
      <c r="A254" s="30">
        <f t="shared" si="9"/>
        <v>49.5</v>
      </c>
      <c r="B254" s="30"/>
      <c r="C254" s="90" t="s">
        <v>87</v>
      </c>
      <c r="D254" s="87" t="s">
        <v>88</v>
      </c>
      <c r="E254" s="88"/>
      <c r="F254" s="41">
        <v>25</v>
      </c>
      <c r="G254" s="41"/>
      <c r="H254" s="41">
        <f t="shared" si="10"/>
        <v>0</v>
      </c>
      <c r="I254" s="157"/>
      <c r="J254" s="157"/>
      <c r="K254" s="47"/>
      <c r="L254" s="55"/>
    </row>
    <row r="255" spans="1:12" ht="15.75" customHeight="1">
      <c r="A255" s="30">
        <f t="shared" si="9"/>
        <v>49.6</v>
      </c>
      <c r="B255" s="30"/>
      <c r="C255" s="90" t="s">
        <v>89</v>
      </c>
      <c r="D255" s="87" t="s">
        <v>90</v>
      </c>
      <c r="E255" s="88">
        <v>1500</v>
      </c>
      <c r="F255" s="41">
        <f>E255*F249</f>
        <v>84</v>
      </c>
      <c r="G255" s="41"/>
      <c r="H255" s="41">
        <f t="shared" si="10"/>
        <v>0</v>
      </c>
      <c r="I255" s="157"/>
      <c r="J255" s="157"/>
      <c r="K255" s="47"/>
      <c r="L255" s="55"/>
    </row>
    <row r="256" spans="1:12" ht="15.75" customHeight="1">
      <c r="A256" s="30">
        <f t="shared" si="9"/>
        <v>49.7</v>
      </c>
      <c r="B256" s="30"/>
      <c r="C256" s="90" t="s">
        <v>91</v>
      </c>
      <c r="D256" s="87" t="s">
        <v>15</v>
      </c>
      <c r="E256" s="88">
        <v>27.8</v>
      </c>
      <c r="F256" s="41">
        <f>E256*F249</f>
        <v>1.56</v>
      </c>
      <c r="G256" s="30"/>
      <c r="H256" s="41">
        <f t="shared" si="10"/>
        <v>0</v>
      </c>
      <c r="I256" s="157"/>
      <c r="J256" s="157"/>
      <c r="K256" s="47"/>
      <c r="L256" s="55"/>
    </row>
    <row r="257" spans="1:19" s="19" customFormat="1" ht="39.75" customHeight="1">
      <c r="A257" s="123">
        <v>50</v>
      </c>
      <c r="B257" s="124" t="s">
        <v>229</v>
      </c>
      <c r="C257" s="125" t="s">
        <v>243</v>
      </c>
      <c r="D257" s="126" t="s">
        <v>230</v>
      </c>
      <c r="E257" s="127"/>
      <c r="F257" s="128">
        <v>500</v>
      </c>
      <c r="G257" s="127"/>
      <c r="H257" s="128">
        <f>SUM(H258:H259)</f>
        <v>0</v>
      </c>
      <c r="I257" s="157"/>
      <c r="J257" s="157"/>
      <c r="K257" s="129">
        <f>H257</f>
        <v>0</v>
      </c>
      <c r="L257" s="12">
        <f>H258</f>
        <v>0</v>
      </c>
      <c r="M257" s="21">
        <f>H259</f>
        <v>0</v>
      </c>
      <c r="N257" s="12"/>
      <c r="Q257" s="20"/>
      <c r="S257" s="21"/>
    </row>
    <row r="258" spans="1:14" s="120" customFormat="1" ht="21" customHeight="1">
      <c r="A258" s="122">
        <f>A257+0.1</f>
        <v>50.1</v>
      </c>
      <c r="B258" s="127"/>
      <c r="C258" s="127" t="s">
        <v>9</v>
      </c>
      <c r="D258" s="127" t="s">
        <v>10</v>
      </c>
      <c r="E258" s="149">
        <v>0.209</v>
      </c>
      <c r="F258" s="150">
        <f>F257*E258</f>
        <v>104.5</v>
      </c>
      <c r="G258" s="149"/>
      <c r="H258" s="150">
        <f>F258*G258</f>
        <v>0</v>
      </c>
      <c r="I258" s="157"/>
      <c r="J258" s="157"/>
      <c r="K258" s="130"/>
      <c r="L258" s="28"/>
      <c r="M258" s="36"/>
      <c r="N258" s="36"/>
    </row>
    <row r="259" spans="1:14" s="120" customFormat="1" ht="20.25" customHeight="1">
      <c r="A259" s="122">
        <f>A258+0.1</f>
        <v>50.2</v>
      </c>
      <c r="B259" s="131"/>
      <c r="C259" s="131" t="s">
        <v>11</v>
      </c>
      <c r="D259" s="131" t="s">
        <v>231</v>
      </c>
      <c r="E259" s="131">
        <v>0.078</v>
      </c>
      <c r="F259" s="132">
        <f>E259*F257</f>
        <v>39</v>
      </c>
      <c r="G259" s="131"/>
      <c r="H259" s="132">
        <f>F259*G259</f>
        <v>0</v>
      </c>
      <c r="I259" s="157"/>
      <c r="J259" s="157"/>
      <c r="K259" s="130"/>
      <c r="L259" s="28"/>
      <c r="M259" s="36"/>
      <c r="N259" s="36"/>
    </row>
    <row r="260" spans="1:13" s="1" customFormat="1" ht="65.25" customHeight="1">
      <c r="A260" s="43" t="s">
        <v>245</v>
      </c>
      <c r="B260" s="133" t="s">
        <v>232</v>
      </c>
      <c r="C260" s="134" t="s">
        <v>242</v>
      </c>
      <c r="D260" s="126" t="s">
        <v>230</v>
      </c>
      <c r="E260" s="135"/>
      <c r="F260" s="136">
        <v>500</v>
      </c>
      <c r="G260" s="135"/>
      <c r="H260" s="26">
        <f>SUM(H261:H267)</f>
        <v>0</v>
      </c>
      <c r="I260" s="157"/>
      <c r="J260" s="157"/>
      <c r="K260" s="148">
        <f>H260</f>
        <v>0</v>
      </c>
      <c r="L260" s="148">
        <f>H261</f>
        <v>0</v>
      </c>
      <c r="M260" s="148">
        <f>H262+H263+H264+H265</f>
        <v>0</v>
      </c>
    </row>
    <row r="261" spans="1:10" s="1" customFormat="1" ht="29.25" customHeight="1">
      <c r="A261" s="122">
        <f>A260+0.1</f>
        <v>51.1</v>
      </c>
      <c r="B261" s="137"/>
      <c r="C261" s="138" t="s">
        <v>233</v>
      </c>
      <c r="D261" s="139" t="s">
        <v>234</v>
      </c>
      <c r="E261" s="151">
        <f>(37.5+6*0.07)/1000</f>
        <v>0.03792</v>
      </c>
      <c r="F261" s="152">
        <f>E261*F260</f>
        <v>18.96</v>
      </c>
      <c r="G261" s="153"/>
      <c r="H261" s="76">
        <f>F261*G261</f>
        <v>0</v>
      </c>
      <c r="I261" s="157"/>
      <c r="J261" s="157"/>
    </row>
    <row r="262" spans="1:10" s="143" customFormat="1" ht="21.75" customHeight="1">
      <c r="A262" s="122">
        <f aca="true" t="shared" si="11" ref="A262:A267">A261+0.1</f>
        <v>51.2</v>
      </c>
      <c r="B262" s="141"/>
      <c r="C262" s="138" t="s">
        <v>235</v>
      </c>
      <c r="D262" s="142" t="s">
        <v>236</v>
      </c>
      <c r="E262" s="139">
        <f>3.02/1000</f>
        <v>0.00302</v>
      </c>
      <c r="F262" s="140">
        <f>F260*E262</f>
        <v>1.51</v>
      </c>
      <c r="G262" s="139"/>
      <c r="H262" s="140">
        <f>G262*F262</f>
        <v>0</v>
      </c>
      <c r="I262" s="157"/>
      <c r="J262" s="157"/>
    </row>
    <row r="263" spans="1:10" s="143" customFormat="1" ht="34.5" customHeight="1">
      <c r="A263" s="122">
        <f t="shared" si="11"/>
        <v>51.3</v>
      </c>
      <c r="B263" s="141"/>
      <c r="C263" s="138" t="s">
        <v>237</v>
      </c>
      <c r="D263" s="142" t="s">
        <v>236</v>
      </c>
      <c r="E263" s="144">
        <f>3.7/1000</f>
        <v>0.0037</v>
      </c>
      <c r="F263" s="140">
        <f>F260*E263</f>
        <v>1.85</v>
      </c>
      <c r="G263" s="139"/>
      <c r="H263" s="140">
        <f>G263*F263</f>
        <v>0</v>
      </c>
      <c r="I263" s="157"/>
      <c r="J263" s="157"/>
    </row>
    <row r="264" spans="1:10" s="143" customFormat="1" ht="21.75" customHeight="1">
      <c r="A264" s="122">
        <f t="shared" si="11"/>
        <v>51.4</v>
      </c>
      <c r="B264" s="141"/>
      <c r="C264" s="138" t="s">
        <v>238</v>
      </c>
      <c r="D264" s="142" t="s">
        <v>236</v>
      </c>
      <c r="E264" s="144">
        <f>11.1/1000</f>
        <v>0.0111</v>
      </c>
      <c r="F264" s="140">
        <f>F260*E264</f>
        <v>5.55</v>
      </c>
      <c r="G264" s="139"/>
      <c r="H264" s="140">
        <f>G264*F264</f>
        <v>0</v>
      </c>
      <c r="I264" s="157"/>
      <c r="J264" s="157"/>
    </row>
    <row r="265" spans="1:10" s="146" customFormat="1" ht="21.75" customHeight="1">
      <c r="A265" s="122">
        <f t="shared" si="11"/>
        <v>51.5</v>
      </c>
      <c r="B265" s="145"/>
      <c r="C265" s="127" t="s">
        <v>239</v>
      </c>
      <c r="D265" s="122" t="s">
        <v>15</v>
      </c>
      <c r="E265" s="122">
        <f>2.3/1000</f>
        <v>0.0023</v>
      </c>
      <c r="F265" s="41">
        <f>F260*E265</f>
        <v>1.15</v>
      </c>
      <c r="G265" s="122"/>
      <c r="H265" s="140">
        <f>F265*G265</f>
        <v>0</v>
      </c>
      <c r="I265" s="157"/>
      <c r="J265" s="157"/>
    </row>
    <row r="266" spans="1:10" s="1" customFormat="1" ht="21.75" customHeight="1">
      <c r="A266" s="122">
        <f t="shared" si="11"/>
        <v>51.6</v>
      </c>
      <c r="B266" s="147"/>
      <c r="C266" s="138" t="s">
        <v>240</v>
      </c>
      <c r="D266" s="139" t="s">
        <v>58</v>
      </c>
      <c r="E266" s="139">
        <f>(103+6*12.8)/1000</f>
        <v>0.1798</v>
      </c>
      <c r="F266" s="140">
        <f>E266*F260</f>
        <v>89.9</v>
      </c>
      <c r="G266" s="139"/>
      <c r="H266" s="140">
        <f>G266*F266</f>
        <v>0</v>
      </c>
      <c r="I266" s="157"/>
      <c r="J266" s="157"/>
    </row>
    <row r="267" spans="1:10" s="1" customFormat="1" ht="21.75" customHeight="1">
      <c r="A267" s="122">
        <f t="shared" si="11"/>
        <v>51.7</v>
      </c>
      <c r="B267" s="137"/>
      <c r="C267" s="138" t="s">
        <v>23</v>
      </c>
      <c r="D267" s="139" t="s">
        <v>15</v>
      </c>
      <c r="E267" s="139">
        <f>14.5/1000</f>
        <v>0.0145</v>
      </c>
      <c r="F267" s="140">
        <f>F260*E267</f>
        <v>7.25</v>
      </c>
      <c r="G267" s="122"/>
      <c r="H267" s="140">
        <f>G267*F267</f>
        <v>0</v>
      </c>
      <c r="I267" s="157"/>
      <c r="J267" s="157"/>
    </row>
    <row r="268" spans="1:19" s="120" customFormat="1" ht="41.25" customHeight="1">
      <c r="A268" s="24">
        <v>52</v>
      </c>
      <c r="B268" s="24" t="s">
        <v>119</v>
      </c>
      <c r="C268" s="24" t="s">
        <v>244</v>
      </c>
      <c r="D268" s="78" t="s">
        <v>120</v>
      </c>
      <c r="E268" s="24"/>
      <c r="F268" s="26">
        <v>4</v>
      </c>
      <c r="G268" s="24"/>
      <c r="H268" s="26">
        <f>SUM(H269:H273)</f>
        <v>0</v>
      </c>
      <c r="I268" s="157"/>
      <c r="J268" s="157"/>
      <c r="K268" s="27">
        <f>H268</f>
        <v>0</v>
      </c>
      <c r="L268" s="28">
        <f>H269</f>
        <v>0</v>
      </c>
      <c r="M268" s="36">
        <f>SUM(H270:H272)</f>
        <v>0</v>
      </c>
      <c r="N268" s="36"/>
      <c r="Q268" s="17"/>
      <c r="R268" s="15"/>
      <c r="S268" s="15"/>
    </row>
    <row r="269" spans="1:18" s="120" customFormat="1" ht="21.75" customHeight="1">
      <c r="A269" s="37">
        <f>A268+0.1</f>
        <v>52.1</v>
      </c>
      <c r="B269" s="68"/>
      <c r="C269" s="121" t="s">
        <v>9</v>
      </c>
      <c r="D269" s="37" t="s">
        <v>51</v>
      </c>
      <c r="E269" s="79">
        <f>15*1.2*1.05</f>
        <v>18.9</v>
      </c>
      <c r="F269" s="31">
        <f>F268*E269</f>
        <v>75.6</v>
      </c>
      <c r="G269" s="37"/>
      <c r="H269" s="31">
        <f>F269*G269</f>
        <v>0</v>
      </c>
      <c r="I269" s="157"/>
      <c r="J269" s="157"/>
      <c r="K269" s="47"/>
      <c r="L269" s="14"/>
      <c r="M269" s="44"/>
      <c r="N269" s="18"/>
      <c r="Q269" s="17"/>
      <c r="R269" s="15"/>
    </row>
    <row r="270" spans="1:18" s="120" customFormat="1" ht="21.75" customHeight="1">
      <c r="A270" s="37">
        <f>A269+0.1</f>
        <v>52.2</v>
      </c>
      <c r="B270" s="39"/>
      <c r="C270" s="49" t="s">
        <v>121</v>
      </c>
      <c r="D270" s="39" t="s">
        <v>52</v>
      </c>
      <c r="E270" s="33">
        <f>2.16</f>
        <v>2.16</v>
      </c>
      <c r="F270" s="31">
        <f>F268*E270</f>
        <v>8.64</v>
      </c>
      <c r="G270" s="33"/>
      <c r="H270" s="33">
        <f>F270*G270</f>
        <v>0</v>
      </c>
      <c r="I270" s="157"/>
      <c r="J270" s="157"/>
      <c r="K270" s="47"/>
      <c r="L270" s="14"/>
      <c r="M270" s="44"/>
      <c r="N270" s="18"/>
      <c r="Q270" s="17"/>
      <c r="R270" s="15"/>
    </row>
    <row r="271" spans="1:18" s="120" customFormat="1" ht="21.75" customHeight="1">
      <c r="A271" s="37">
        <f>A270+0.1</f>
        <v>52.3</v>
      </c>
      <c r="B271" s="39"/>
      <c r="C271" s="49" t="s">
        <v>122</v>
      </c>
      <c r="D271" s="39" t="s">
        <v>52</v>
      </c>
      <c r="E271" s="33">
        <f>2.73</f>
        <v>2.73</v>
      </c>
      <c r="F271" s="31">
        <f>F268*E271</f>
        <v>10.92</v>
      </c>
      <c r="G271" s="33"/>
      <c r="H271" s="33">
        <f>F271*G271</f>
        <v>0</v>
      </c>
      <c r="I271" s="157"/>
      <c r="J271" s="157"/>
      <c r="K271" s="47"/>
      <c r="L271" s="14"/>
      <c r="M271" s="44"/>
      <c r="N271" s="18"/>
      <c r="Q271" s="17"/>
      <c r="R271" s="15"/>
    </row>
    <row r="272" spans="1:18" s="120" customFormat="1" ht="21.75" customHeight="1">
      <c r="A272" s="37">
        <f>A271+0.1</f>
        <v>52.4</v>
      </c>
      <c r="B272" s="122"/>
      <c r="C272" s="49" t="s">
        <v>123</v>
      </c>
      <c r="D272" s="39" t="s">
        <v>52</v>
      </c>
      <c r="E272" s="33">
        <f>0.97</f>
        <v>0.97</v>
      </c>
      <c r="F272" s="31">
        <f>F268*E272</f>
        <v>3.88</v>
      </c>
      <c r="G272" s="33"/>
      <c r="H272" s="33">
        <f>F272*G272</f>
        <v>0</v>
      </c>
      <c r="I272" s="157"/>
      <c r="J272" s="157"/>
      <c r="K272" s="47"/>
      <c r="L272" s="14"/>
      <c r="M272" s="44"/>
      <c r="N272" s="18"/>
      <c r="Q272" s="17"/>
      <c r="R272" s="15"/>
    </row>
    <row r="273" spans="1:18" s="120" customFormat="1" ht="21.75" customHeight="1">
      <c r="A273" s="37">
        <f>A272+0.1</f>
        <v>52.5</v>
      </c>
      <c r="B273" s="122"/>
      <c r="C273" s="121" t="s">
        <v>241</v>
      </c>
      <c r="D273" s="122" t="s">
        <v>18</v>
      </c>
      <c r="E273" s="122">
        <v>122</v>
      </c>
      <c r="F273" s="31">
        <f>F268*E273</f>
        <v>488</v>
      </c>
      <c r="G273" s="41"/>
      <c r="H273" s="41">
        <f>F273*G273</f>
        <v>0</v>
      </c>
      <c r="I273" s="157"/>
      <c r="J273" s="157"/>
      <c r="K273" s="47"/>
      <c r="L273" s="14"/>
      <c r="M273" s="44"/>
      <c r="N273" s="18"/>
      <c r="Q273" s="17"/>
      <c r="R273" s="15"/>
    </row>
    <row r="274" spans="1:14" ht="31.5" customHeight="1">
      <c r="A274" s="43"/>
      <c r="B274" s="24"/>
      <c r="C274" s="24" t="s">
        <v>73</v>
      </c>
      <c r="D274" s="24" t="s">
        <v>15</v>
      </c>
      <c r="E274" s="24"/>
      <c r="F274" s="24"/>
      <c r="G274" s="24"/>
      <c r="H274" s="26">
        <f>H9+H13+H17+H19+H21+H23+H28+H33+H38+H43+H48+H53+H58+H63+H68+H73+H78+H83+H88+H93+H98+H103+H108+H113+H118+H123+H128+H133+H138+H144+H149+H156+H162+H169+H174+H179+H192+H197+H202+H207+H212+H221+H226+H230+H232+H235+H238+H243+H249+H257+H260+H268</f>
        <v>0</v>
      </c>
      <c r="I274" s="157"/>
      <c r="J274" s="157"/>
      <c r="K274" s="55">
        <f>SUM(K9:K269)</f>
        <v>0</v>
      </c>
      <c r="L274" s="55">
        <f>SUM(L9:L268)</f>
        <v>0</v>
      </c>
      <c r="M274" s="55">
        <f>SUM(M9:M269)</f>
        <v>0</v>
      </c>
      <c r="N274" s="55">
        <f>SUM(N23:N256)</f>
        <v>0</v>
      </c>
    </row>
    <row r="275" spans="1:10" ht="16.5">
      <c r="A275" s="43"/>
      <c r="B275" s="24"/>
      <c r="C275" s="30" t="s">
        <v>74</v>
      </c>
      <c r="D275" s="30" t="s">
        <v>15</v>
      </c>
      <c r="E275" s="30"/>
      <c r="F275" s="30"/>
      <c r="G275" s="30"/>
      <c r="H275" s="41">
        <f>H10+H14+H18+H20+H22+H24+H29+H34+H39+H44+H49+H54+H59+H64+H69+H74+H79+H84+H89+H94+H99+H104+H109+H114+H119+H124+H129+H134+H139+H145+H150+H157+H163+H170+H175+H180+H193+H198+H203+H208+H213+H222+H227+H231+H233+H236+H239+H244+H250+H258+H261+H269</f>
        <v>0</v>
      </c>
      <c r="I275" s="157"/>
      <c r="J275" s="157"/>
    </row>
    <row r="276" spans="1:15" ht="16.5" customHeight="1">
      <c r="A276" s="43"/>
      <c r="B276" s="24"/>
      <c r="C276" s="30" t="s">
        <v>24</v>
      </c>
      <c r="D276" s="30" t="s">
        <v>15</v>
      </c>
      <c r="E276" s="30"/>
      <c r="F276" s="30"/>
      <c r="G276" s="30"/>
      <c r="H276" s="41">
        <f>H11+H12+H15+H16+H25+H30+H35+H40+H45+H50+H55+H60+H65+H70+H75+H80+H85+H90+H95+H100+H105+H110+H115+H120+H125+H130+H135+H140+H146+H151+H158+H164+H171+H176+H181+H194+H199+H204+H209+H214+H223+H237+H240+H241+H242+H245+H246+H247+H251+H259+H262+H263+H264+H265+H270+H271+H272</f>
        <v>0</v>
      </c>
      <c r="I276" s="157"/>
      <c r="J276" s="157"/>
      <c r="K276" s="91"/>
      <c r="L276" s="62"/>
      <c r="M276" s="62"/>
      <c r="N276" s="62"/>
      <c r="O276" s="62"/>
    </row>
    <row r="277" spans="1:10" ht="16.5">
      <c r="A277" s="43"/>
      <c r="B277" s="24"/>
      <c r="C277" s="30" t="s">
        <v>54</v>
      </c>
      <c r="D277" s="30" t="s">
        <v>15</v>
      </c>
      <c r="E277" s="30"/>
      <c r="F277" s="30"/>
      <c r="G277" s="30"/>
      <c r="H277" s="41">
        <f>H26+H27+H31+H32+H36+H37+H41+H42+H46+H47+H51+H52+H56+H57+H61+H62+H66+H67+H71+H72+H76+H77+H81+H82+H86+H87+H91+H92+H96+H97+H101+H102+H106+H107+H111+H112+H116+H117+H121+H122+H126+H127+H131+H132+H136+H137+H141+H142+H143+H147+H148+H152+H153+H154+H155+H159+H160+H161+H165+H166+H167+H168+H172+H173+H177+H178+H182+H183+H184+H185+H186+H187+H188+H189+H190+H191+H195+H196+H200+H201+H205+H206+H210+H211+H215+H216+H217+H218+H219+H220+H224+H225+H228+H229+H234+H248+H252+H253+H254+H255+H256+H266+H267+H273</f>
        <v>0</v>
      </c>
      <c r="I277" s="157"/>
      <c r="J277" s="157"/>
    </row>
    <row r="278" spans="1:12" ht="16.5">
      <c r="A278" s="43"/>
      <c r="B278" s="24"/>
      <c r="C278" s="24" t="s">
        <v>75</v>
      </c>
      <c r="D278" s="24" t="s">
        <v>15</v>
      </c>
      <c r="E278" s="24"/>
      <c r="F278" s="24"/>
      <c r="G278" s="24"/>
      <c r="H278" s="26">
        <f>SUM(H275:H277)</f>
        <v>0</v>
      </c>
      <c r="I278" s="157"/>
      <c r="J278" s="157"/>
      <c r="L278" s="15"/>
    </row>
    <row r="279" spans="1:17" ht="23.25" customHeight="1">
      <c r="A279" s="25"/>
      <c r="B279" s="25"/>
      <c r="C279" s="30" t="s">
        <v>79</v>
      </c>
      <c r="D279" s="92">
        <v>0.03</v>
      </c>
      <c r="E279" s="25"/>
      <c r="F279" s="25"/>
      <c r="G279" s="93"/>
      <c r="H279" s="41">
        <f>H277*D279</f>
        <v>0</v>
      </c>
      <c r="I279" s="157"/>
      <c r="J279" s="157"/>
      <c r="K279" s="17"/>
      <c r="N279" s="94"/>
      <c r="O279" s="44"/>
      <c r="Q279" s="17"/>
    </row>
    <row r="280" spans="1:17" ht="19.5" customHeight="1">
      <c r="A280" s="25"/>
      <c r="B280" s="25"/>
      <c r="C280" s="24" t="s">
        <v>16</v>
      </c>
      <c r="D280" s="24" t="s">
        <v>17</v>
      </c>
      <c r="E280" s="25"/>
      <c r="F280" s="25"/>
      <c r="G280" s="93"/>
      <c r="H280" s="26">
        <f>SUM(H278:H279)</f>
        <v>0</v>
      </c>
      <c r="I280" s="157"/>
      <c r="J280" s="157"/>
      <c r="K280" s="17"/>
      <c r="L280" s="19"/>
      <c r="M280" s="15"/>
      <c r="N280" s="94"/>
      <c r="O280" s="44"/>
      <c r="Q280" s="17"/>
    </row>
    <row r="281" spans="1:10" ht="16.5">
      <c r="A281" s="43"/>
      <c r="B281" s="24"/>
      <c r="C281" s="30" t="s">
        <v>250</v>
      </c>
      <c r="D281" s="52">
        <v>0.1</v>
      </c>
      <c r="E281" s="30"/>
      <c r="F281" s="30"/>
      <c r="G281" s="30"/>
      <c r="H281" s="41">
        <f>D281*H280</f>
        <v>0</v>
      </c>
      <c r="I281" s="157"/>
      <c r="J281" s="157"/>
    </row>
    <row r="282" spans="1:10" ht="16.5">
      <c r="A282" s="43"/>
      <c r="B282" s="24"/>
      <c r="C282" s="24" t="s">
        <v>75</v>
      </c>
      <c r="D282" s="24" t="s">
        <v>15</v>
      </c>
      <c r="E282" s="24"/>
      <c r="F282" s="24"/>
      <c r="G282" s="24"/>
      <c r="H282" s="26">
        <f>SUM(H280:H281)</f>
        <v>0</v>
      </c>
      <c r="I282" s="157"/>
      <c r="J282" s="157"/>
    </row>
    <row r="283" spans="1:10" ht="16.5">
      <c r="A283" s="43"/>
      <c r="B283" s="24"/>
      <c r="C283" s="30" t="s">
        <v>251</v>
      </c>
      <c r="D283" s="52">
        <v>0.08</v>
      </c>
      <c r="E283" s="30"/>
      <c r="F283" s="30"/>
      <c r="G283" s="30"/>
      <c r="H283" s="41">
        <f>D283*H282</f>
        <v>0</v>
      </c>
      <c r="I283" s="157"/>
      <c r="J283" s="157"/>
    </row>
    <row r="284" spans="1:10" ht="16.5">
      <c r="A284" s="43"/>
      <c r="B284" s="24"/>
      <c r="C284" s="24" t="s">
        <v>75</v>
      </c>
      <c r="D284" s="24" t="s">
        <v>15</v>
      </c>
      <c r="E284" s="24"/>
      <c r="F284" s="24"/>
      <c r="G284" s="24"/>
      <c r="H284" s="26">
        <f>SUM(H282:H283)</f>
        <v>0</v>
      </c>
      <c r="I284" s="157"/>
      <c r="J284" s="157"/>
    </row>
    <row r="285" ht="16.5">
      <c r="A285" s="95"/>
    </row>
    <row r="286" ht="16.5">
      <c r="A286" s="95"/>
    </row>
    <row r="287" ht="16.5">
      <c r="A287" s="95"/>
    </row>
    <row r="288" spans="1:10" ht="16.5" customHeight="1">
      <c r="A288" s="95"/>
      <c r="C288" s="1"/>
      <c r="D288" s="116"/>
      <c r="E288" s="116"/>
      <c r="F288" s="196"/>
      <c r="G288" s="196"/>
      <c r="H288" s="83"/>
      <c r="I288" s="155"/>
      <c r="J288" s="155"/>
    </row>
    <row r="289" spans="1:10" ht="16.5">
      <c r="A289" s="95"/>
      <c r="C289" s="1"/>
      <c r="D289" s="1"/>
      <c r="E289" s="1"/>
      <c r="F289" s="196"/>
      <c r="G289" s="196"/>
      <c r="H289" s="83"/>
      <c r="I289" s="155"/>
      <c r="J289" s="155"/>
    </row>
    <row r="290" ht="16.5">
      <c r="A290" s="95"/>
    </row>
    <row r="291" ht="16.5">
      <c r="A291" s="95"/>
    </row>
    <row r="292" ht="16.5">
      <c r="A292" s="95"/>
    </row>
    <row r="293" ht="16.5">
      <c r="A293" s="95"/>
    </row>
    <row r="294" ht="16.5">
      <c r="A294" s="95"/>
    </row>
    <row r="295" ht="16.5">
      <c r="A295" s="95"/>
    </row>
    <row r="296" ht="16.5">
      <c r="A296" s="95"/>
    </row>
    <row r="297" ht="16.5">
      <c r="A297" s="95"/>
    </row>
    <row r="298" ht="16.5">
      <c r="A298" s="95"/>
    </row>
    <row r="299" ht="16.5">
      <c r="A299" s="95"/>
    </row>
    <row r="300" ht="16.5">
      <c r="A300" s="95"/>
    </row>
    <row r="301" ht="16.5">
      <c r="A301" s="95"/>
    </row>
    <row r="302" ht="16.5">
      <c r="A302" s="95"/>
    </row>
    <row r="303" ht="16.5">
      <c r="A303" s="95"/>
    </row>
    <row r="304" ht="16.5">
      <c r="A304" s="95"/>
    </row>
    <row r="305" ht="16.5">
      <c r="A305" s="95"/>
    </row>
    <row r="306" ht="16.5">
      <c r="A306" s="95"/>
    </row>
    <row r="307" ht="16.5">
      <c r="A307" s="95"/>
    </row>
    <row r="308" ht="16.5">
      <c r="A308" s="95"/>
    </row>
    <row r="309" ht="16.5">
      <c r="A309" s="95"/>
    </row>
    <row r="310" ht="16.5">
      <c r="A310" s="95"/>
    </row>
    <row r="311" ht="16.5">
      <c r="A311" s="95"/>
    </row>
    <row r="312" ht="16.5">
      <c r="A312" s="95"/>
    </row>
  </sheetData>
  <sheetProtection/>
  <mergeCells count="13">
    <mergeCell ref="F288:G288"/>
    <mergeCell ref="A6:A7"/>
    <mergeCell ref="B6:B7"/>
    <mergeCell ref="C6:C7"/>
    <mergeCell ref="D6:D7"/>
    <mergeCell ref="E6:F6"/>
    <mergeCell ref="G6:H6"/>
    <mergeCell ref="F289:G289"/>
    <mergeCell ref="A1:H1"/>
    <mergeCell ref="A2:H2"/>
    <mergeCell ref="B3:C3"/>
    <mergeCell ref="B4:C4"/>
    <mergeCell ref="B5:C5"/>
  </mergeCells>
  <printOptions/>
  <pageMargins left="0.41" right="0.14" top="1" bottom="1" header="0.5" footer="0.5"/>
  <pageSetup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R328"/>
  <sheetViews>
    <sheetView zoomScalePageLayoutView="0" workbookViewId="0" topLeftCell="A1">
      <selection activeCell="C299" sqref="C299"/>
    </sheetView>
  </sheetViews>
  <sheetFormatPr defaultColWidth="9.00390625" defaultRowHeight="12.75"/>
  <cols>
    <col min="1" max="1" width="4.875" style="97" customWidth="1"/>
    <col min="2" max="2" width="11.00390625" style="97" customWidth="1"/>
    <col min="3" max="3" width="36.375" style="97" customWidth="1"/>
    <col min="4" max="4" width="8.875" style="97" customWidth="1"/>
    <col min="5" max="5" width="9.125" style="97" customWidth="1"/>
    <col min="6" max="6" width="9.875" style="97" customWidth="1"/>
    <col min="7" max="7" width="10.00390625" style="97" bestFit="1" customWidth="1"/>
    <col min="8" max="8" width="10.875" style="14" customWidth="1"/>
    <col min="9" max="9" width="11.75390625" style="14" hidden="1" customWidth="1"/>
    <col min="10" max="12" width="0" style="97" hidden="1" customWidth="1"/>
    <col min="13" max="13" width="9.625" style="97" hidden="1" customWidth="1"/>
    <col min="14" max="15" width="0" style="97" hidden="1" customWidth="1"/>
    <col min="16" max="16384" width="9.125" style="97" customWidth="1"/>
  </cols>
  <sheetData>
    <row r="1" spans="1:9" ht="39" customHeight="1">
      <c r="A1" s="197" t="s">
        <v>167</v>
      </c>
      <c r="B1" s="197"/>
      <c r="C1" s="197"/>
      <c r="D1" s="197"/>
      <c r="E1" s="197"/>
      <c r="F1" s="197"/>
      <c r="G1" s="197"/>
      <c r="H1" s="197"/>
      <c r="I1" s="162"/>
    </row>
    <row r="2" spans="1:9" ht="59.25" customHeight="1">
      <c r="A2" s="197" t="s">
        <v>211</v>
      </c>
      <c r="B2" s="197"/>
      <c r="C2" s="197"/>
      <c r="D2" s="197"/>
      <c r="E2" s="197"/>
      <c r="F2" s="197"/>
      <c r="G2" s="197"/>
      <c r="H2" s="197"/>
      <c r="I2" s="162"/>
    </row>
    <row r="3" spans="1:6" ht="27" customHeight="1">
      <c r="A3" s="96"/>
      <c r="B3" s="182" t="s">
        <v>61</v>
      </c>
      <c r="C3" s="182"/>
      <c r="D3" s="96">
        <f>H300/1000</f>
        <v>0</v>
      </c>
      <c r="E3" s="96" t="s">
        <v>62</v>
      </c>
      <c r="F3" s="96" t="s">
        <v>15</v>
      </c>
    </row>
    <row r="4" spans="1:6" ht="27" customHeight="1">
      <c r="A4" s="96"/>
      <c r="B4" s="181" t="s">
        <v>1</v>
      </c>
      <c r="C4" s="181"/>
      <c r="D4" s="96">
        <f>H291/1000</f>
        <v>0</v>
      </c>
      <c r="E4" s="96" t="s">
        <v>62</v>
      </c>
      <c r="F4" s="96" t="s">
        <v>15</v>
      </c>
    </row>
    <row r="5" spans="1:6" ht="27" customHeight="1">
      <c r="A5" s="96"/>
      <c r="B5" s="181" t="s">
        <v>2</v>
      </c>
      <c r="C5" s="181"/>
      <c r="D5" s="61">
        <f>D4*1000/4.6</f>
        <v>0</v>
      </c>
      <c r="E5" s="96" t="s">
        <v>10</v>
      </c>
      <c r="F5" s="96"/>
    </row>
    <row r="6" spans="1:9" ht="40.5" customHeight="1">
      <c r="A6" s="194" t="s">
        <v>41</v>
      </c>
      <c r="B6" s="195" t="s">
        <v>42</v>
      </c>
      <c r="C6" s="194" t="s">
        <v>63</v>
      </c>
      <c r="D6" s="195" t="s">
        <v>64</v>
      </c>
      <c r="E6" s="194" t="s">
        <v>43</v>
      </c>
      <c r="F6" s="194"/>
      <c r="G6" s="194" t="s">
        <v>65</v>
      </c>
      <c r="H6" s="194"/>
      <c r="I6" s="85"/>
    </row>
    <row r="7" spans="1:9" ht="81" customHeight="1">
      <c r="A7" s="194"/>
      <c r="B7" s="195"/>
      <c r="C7" s="194"/>
      <c r="D7" s="195"/>
      <c r="E7" s="63" t="s">
        <v>44</v>
      </c>
      <c r="F7" s="99" t="s">
        <v>45</v>
      </c>
      <c r="G7" s="63" t="s">
        <v>44</v>
      </c>
      <c r="H7" s="158" t="s">
        <v>46</v>
      </c>
      <c r="I7" s="163"/>
    </row>
    <row r="8" spans="1:9" ht="14.25" customHeight="1">
      <c r="A8" s="98">
        <v>1</v>
      </c>
      <c r="B8" s="98">
        <v>2</v>
      </c>
      <c r="C8" s="98">
        <v>3</v>
      </c>
      <c r="D8" s="98">
        <v>4</v>
      </c>
      <c r="E8" s="98">
        <v>5</v>
      </c>
      <c r="F8" s="98">
        <v>6</v>
      </c>
      <c r="G8" s="98">
        <v>7</v>
      </c>
      <c r="H8" s="41">
        <v>8</v>
      </c>
      <c r="I8" s="85"/>
    </row>
    <row r="9" spans="1:17" s="58" customFormat="1" ht="41.25" customHeight="1">
      <c r="A9" s="24">
        <v>1</v>
      </c>
      <c r="B9" s="24" t="s">
        <v>76</v>
      </c>
      <c r="C9" s="53" t="s">
        <v>92</v>
      </c>
      <c r="D9" s="24" t="s">
        <v>77</v>
      </c>
      <c r="E9" s="98"/>
      <c r="F9" s="65">
        <f>7182*0.55/1000</f>
        <v>3.95</v>
      </c>
      <c r="G9" s="98"/>
      <c r="H9" s="26">
        <f>SUM(H10:H12)</f>
        <v>0</v>
      </c>
      <c r="I9" s="157"/>
      <c r="J9" s="66">
        <f>H9</f>
        <v>0</v>
      </c>
      <c r="K9" s="67">
        <f>H10</f>
        <v>0</v>
      </c>
      <c r="L9" s="36">
        <f>SUM(H11:H12)</f>
        <v>0</v>
      </c>
      <c r="M9" s="54"/>
      <c r="N9" s="55"/>
      <c r="O9" s="47"/>
      <c r="P9" s="55"/>
      <c r="Q9" s="55"/>
    </row>
    <row r="10" spans="1:17" ht="20.25" customHeight="1">
      <c r="A10" s="98">
        <f>A9+0.1</f>
        <v>1.1</v>
      </c>
      <c r="B10" s="68"/>
      <c r="C10" s="69" t="s">
        <v>9</v>
      </c>
      <c r="D10" s="70" t="s">
        <v>51</v>
      </c>
      <c r="E10" s="70">
        <f>43</f>
        <v>43</v>
      </c>
      <c r="F10" s="71">
        <f>E10*F9</f>
        <v>169.85</v>
      </c>
      <c r="G10" s="70"/>
      <c r="H10" s="71">
        <f>F10*G10</f>
        <v>0</v>
      </c>
      <c r="I10" s="157"/>
      <c r="J10" s="11"/>
      <c r="K10" s="12"/>
      <c r="M10" s="16"/>
      <c r="N10" s="18"/>
      <c r="O10" s="17"/>
      <c r="P10" s="15"/>
      <c r="Q10" s="15"/>
    </row>
    <row r="11" spans="1:17" s="19" customFormat="1" ht="20.25" customHeight="1">
      <c r="A11" s="98">
        <f>A10+0.1</f>
        <v>1.2</v>
      </c>
      <c r="B11" s="68"/>
      <c r="C11" s="72" t="s">
        <v>78</v>
      </c>
      <c r="D11" s="73" t="s">
        <v>52</v>
      </c>
      <c r="E11" s="73">
        <v>96.3</v>
      </c>
      <c r="F11" s="74">
        <f>E11*F9</f>
        <v>380.39</v>
      </c>
      <c r="G11" s="73"/>
      <c r="H11" s="74">
        <f>F11*G11</f>
        <v>0</v>
      </c>
      <c r="I11" s="157"/>
      <c r="J11" s="12"/>
      <c r="K11" s="12"/>
      <c r="M11" s="12"/>
      <c r="N11" s="20"/>
      <c r="P11" s="21"/>
      <c r="Q11" s="21"/>
    </row>
    <row r="12" spans="1:17" s="19" customFormat="1" ht="20.25" customHeight="1">
      <c r="A12" s="98">
        <f>A11+0.1</f>
        <v>1.3</v>
      </c>
      <c r="B12" s="68"/>
      <c r="C12" s="72" t="s">
        <v>11</v>
      </c>
      <c r="D12" s="73" t="s">
        <v>15</v>
      </c>
      <c r="E12" s="73">
        <v>4.35</v>
      </c>
      <c r="F12" s="74">
        <f>E12*F9</f>
        <v>17.18</v>
      </c>
      <c r="G12" s="73"/>
      <c r="H12" s="74">
        <f>F12*G12</f>
        <v>0</v>
      </c>
      <c r="I12" s="157"/>
      <c r="J12" s="12"/>
      <c r="K12" s="12"/>
      <c r="M12" s="12"/>
      <c r="N12" s="20"/>
      <c r="P12" s="21"/>
      <c r="Q12" s="21"/>
    </row>
    <row r="13" spans="1:17" s="58" customFormat="1" ht="39.75" customHeight="1">
      <c r="A13" s="24">
        <f>A9+1</f>
        <v>2</v>
      </c>
      <c r="B13" s="24" t="s">
        <v>76</v>
      </c>
      <c r="C13" s="53" t="s">
        <v>93</v>
      </c>
      <c r="D13" s="24" t="s">
        <v>77</v>
      </c>
      <c r="E13" s="98"/>
      <c r="F13" s="65">
        <f>7182*0.45/1000</f>
        <v>3.232</v>
      </c>
      <c r="G13" s="98"/>
      <c r="H13" s="26">
        <f>SUM(H14:H16)</f>
        <v>0</v>
      </c>
      <c r="I13" s="157"/>
      <c r="J13" s="66">
        <f>H13</f>
        <v>0</v>
      </c>
      <c r="K13" s="67">
        <f>H14</f>
        <v>0</v>
      </c>
      <c r="L13" s="36">
        <f>SUM(H15:H16)</f>
        <v>0</v>
      </c>
      <c r="M13" s="54"/>
      <c r="N13" s="55"/>
      <c r="O13" s="47"/>
      <c r="P13" s="55"/>
      <c r="Q13" s="55"/>
    </row>
    <row r="14" spans="1:17" ht="20.25" customHeight="1">
      <c r="A14" s="98">
        <f>A13+0.1</f>
        <v>2.1</v>
      </c>
      <c r="B14" s="68"/>
      <c r="C14" s="69" t="s">
        <v>9</v>
      </c>
      <c r="D14" s="70" t="s">
        <v>51</v>
      </c>
      <c r="E14" s="70">
        <f>43</f>
        <v>43</v>
      </c>
      <c r="F14" s="71">
        <f>E14*F13</f>
        <v>138.98</v>
      </c>
      <c r="G14" s="70"/>
      <c r="H14" s="71">
        <f>F14*G14</f>
        <v>0</v>
      </c>
      <c r="I14" s="157"/>
      <c r="J14" s="11"/>
      <c r="K14" s="12"/>
      <c r="M14" s="16"/>
      <c r="N14" s="18"/>
      <c r="O14" s="17"/>
      <c r="P14" s="15"/>
      <c r="Q14" s="15"/>
    </row>
    <row r="15" spans="1:17" s="19" customFormat="1" ht="20.25" customHeight="1">
      <c r="A15" s="98">
        <f>A14+0.1</f>
        <v>2.2</v>
      </c>
      <c r="B15" s="68"/>
      <c r="C15" s="72" t="s">
        <v>78</v>
      </c>
      <c r="D15" s="73" t="s">
        <v>52</v>
      </c>
      <c r="E15" s="73">
        <v>96.3</v>
      </c>
      <c r="F15" s="74">
        <f>E15*F13</f>
        <v>311.24</v>
      </c>
      <c r="G15" s="73"/>
      <c r="H15" s="74">
        <f>F15*G15</f>
        <v>0</v>
      </c>
      <c r="I15" s="157"/>
      <c r="J15" s="12"/>
      <c r="K15" s="12"/>
      <c r="M15" s="12"/>
      <c r="N15" s="20"/>
      <c r="P15" s="21"/>
      <c r="Q15" s="21"/>
    </row>
    <row r="16" spans="1:17" s="19" customFormat="1" ht="20.25" customHeight="1">
      <c r="A16" s="98">
        <f>A15+0.1</f>
        <v>2.3</v>
      </c>
      <c r="B16" s="68"/>
      <c r="C16" s="72" t="s">
        <v>11</v>
      </c>
      <c r="D16" s="73" t="s">
        <v>15</v>
      </c>
      <c r="E16" s="73">
        <v>4.35</v>
      </c>
      <c r="F16" s="74">
        <f>E16*F13</f>
        <v>14.06</v>
      </c>
      <c r="G16" s="73"/>
      <c r="H16" s="74">
        <f>F16*G16</f>
        <v>0</v>
      </c>
      <c r="I16" s="157"/>
      <c r="J16" s="12"/>
      <c r="K16" s="12"/>
      <c r="M16" s="12"/>
      <c r="N16" s="20"/>
      <c r="P16" s="21"/>
      <c r="Q16" s="21"/>
    </row>
    <row r="17" spans="1:12" s="58" customFormat="1" ht="31.5" customHeight="1">
      <c r="A17" s="24">
        <f>A13+1</f>
        <v>3</v>
      </c>
      <c r="B17" s="24" t="s">
        <v>66</v>
      </c>
      <c r="C17" s="24" t="s">
        <v>94</v>
      </c>
      <c r="D17" s="24" t="s">
        <v>0</v>
      </c>
      <c r="E17" s="98"/>
      <c r="F17" s="26">
        <f>3232*0.02/100</f>
        <v>0.65</v>
      </c>
      <c r="G17" s="98"/>
      <c r="H17" s="26">
        <f>SUM(H18)</f>
        <v>0</v>
      </c>
      <c r="I17" s="157"/>
      <c r="J17" s="66">
        <f>H17</f>
        <v>0</v>
      </c>
      <c r="K17" s="67">
        <f>H18</f>
        <v>0</v>
      </c>
      <c r="L17" s="36"/>
    </row>
    <row r="18" spans="1:9" ht="21" customHeight="1">
      <c r="A18" s="98">
        <f>A17+0.1</f>
        <v>3.1</v>
      </c>
      <c r="B18" s="98" t="s">
        <v>67</v>
      </c>
      <c r="C18" s="98" t="s">
        <v>9</v>
      </c>
      <c r="D18" s="98" t="s">
        <v>10</v>
      </c>
      <c r="E18" s="98">
        <v>284.28</v>
      </c>
      <c r="F18" s="35">
        <f>F17*E18</f>
        <v>185</v>
      </c>
      <c r="G18" s="70"/>
      <c r="H18" s="41">
        <f>F18*G18</f>
        <v>0</v>
      </c>
      <c r="I18" s="157"/>
    </row>
    <row r="19" spans="1:12" s="58" customFormat="1" ht="33" customHeight="1">
      <c r="A19" s="24">
        <f>A17+1</f>
        <v>4</v>
      </c>
      <c r="B19" s="24" t="s">
        <v>66</v>
      </c>
      <c r="C19" s="24" t="s">
        <v>95</v>
      </c>
      <c r="D19" s="24" t="s">
        <v>0</v>
      </c>
      <c r="E19" s="98"/>
      <c r="F19" s="26">
        <f>3232*0.02/100</f>
        <v>0.65</v>
      </c>
      <c r="G19" s="98"/>
      <c r="H19" s="26">
        <f>SUM(H20)</f>
        <v>0</v>
      </c>
      <c r="I19" s="157"/>
      <c r="J19" s="66">
        <f>H19</f>
        <v>0</v>
      </c>
      <c r="K19" s="67">
        <f>H20</f>
        <v>0</v>
      </c>
      <c r="L19" s="36"/>
    </row>
    <row r="20" spans="1:9" ht="25.5" customHeight="1">
      <c r="A20" s="98">
        <f>A19+0.1</f>
        <v>4.1</v>
      </c>
      <c r="B20" s="98" t="s">
        <v>67</v>
      </c>
      <c r="C20" s="98" t="s">
        <v>9</v>
      </c>
      <c r="D20" s="98" t="s">
        <v>10</v>
      </c>
      <c r="E20" s="98">
        <v>284.28</v>
      </c>
      <c r="F20" s="35">
        <f>F19*E20</f>
        <v>185</v>
      </c>
      <c r="G20" s="70"/>
      <c r="H20" s="41">
        <f>F20*G20</f>
        <v>0</v>
      </c>
      <c r="I20" s="157"/>
    </row>
    <row r="21" spans="1:11" s="58" customFormat="1" ht="36" customHeight="1">
      <c r="A21" s="24">
        <f>A19+1</f>
        <v>5</v>
      </c>
      <c r="B21" s="24" t="s">
        <v>66</v>
      </c>
      <c r="C21" s="24" t="s">
        <v>212</v>
      </c>
      <c r="D21" s="24" t="s">
        <v>0</v>
      </c>
      <c r="E21" s="98"/>
      <c r="F21" s="65">
        <f>718/100</f>
        <v>7.18</v>
      </c>
      <c r="G21" s="98"/>
      <c r="H21" s="26">
        <f>SUM(H22)</f>
        <v>0</v>
      </c>
      <c r="I21" s="157"/>
      <c r="J21" s="66">
        <f>H21</f>
        <v>0</v>
      </c>
      <c r="K21" s="67">
        <f>H22</f>
        <v>0</v>
      </c>
    </row>
    <row r="22" spans="1:10" ht="21.75" customHeight="1">
      <c r="A22" s="98">
        <f>A21+0.1</f>
        <v>5.1</v>
      </c>
      <c r="B22" s="98"/>
      <c r="C22" s="98" t="s">
        <v>9</v>
      </c>
      <c r="D22" s="98" t="s">
        <v>10</v>
      </c>
      <c r="E22" s="98">
        <v>284.28</v>
      </c>
      <c r="F22" s="41">
        <f>E22*F21</f>
        <v>2041.13</v>
      </c>
      <c r="G22" s="70"/>
      <c r="H22" s="41">
        <f>F22*G22</f>
        <v>0</v>
      </c>
      <c r="I22" s="157"/>
      <c r="J22" s="75"/>
    </row>
    <row r="23" spans="1:15" ht="47.25" customHeight="1">
      <c r="A23" s="24">
        <f>A21+1</f>
        <v>6</v>
      </c>
      <c r="B23" s="24" t="s">
        <v>116</v>
      </c>
      <c r="C23" s="24" t="s">
        <v>193</v>
      </c>
      <c r="D23" s="24" t="s">
        <v>117</v>
      </c>
      <c r="E23" s="58"/>
      <c r="F23" s="26">
        <f>58/10</f>
        <v>5.8</v>
      </c>
      <c r="G23" s="39"/>
      <c r="H23" s="26">
        <f>SUM(H24:H25)</f>
        <v>0</v>
      </c>
      <c r="I23" s="157"/>
      <c r="J23" s="47">
        <f>F23*G23</f>
        <v>0</v>
      </c>
      <c r="K23" s="27">
        <f>H23</f>
        <v>0</v>
      </c>
      <c r="L23" s="28">
        <f>H24</f>
        <v>0</v>
      </c>
      <c r="M23" s="36"/>
      <c r="N23" s="14">
        <f>O23*H23</f>
        <v>0</v>
      </c>
      <c r="O23" s="77">
        <f>O21</f>
        <v>0</v>
      </c>
    </row>
    <row r="24" spans="1:15" ht="19.5" customHeight="1">
      <c r="A24" s="98">
        <f>A23+0.1</f>
        <v>6.1</v>
      </c>
      <c r="B24" s="39"/>
      <c r="C24" s="98" t="s">
        <v>9</v>
      </c>
      <c r="D24" s="37" t="s">
        <v>51</v>
      </c>
      <c r="E24" s="31">
        <v>18</v>
      </c>
      <c r="F24" s="37">
        <f>E24*F23</f>
        <v>104.4</v>
      </c>
      <c r="G24" s="37"/>
      <c r="H24" s="31">
        <f>F24*G24</f>
        <v>0</v>
      </c>
      <c r="I24" s="157"/>
      <c r="J24" s="47">
        <f>F24*G24</f>
        <v>0</v>
      </c>
      <c r="K24" s="14"/>
      <c r="M24" s="14"/>
      <c r="N24" s="17"/>
      <c r="O24" s="77">
        <f>J422</f>
        <v>0</v>
      </c>
    </row>
    <row r="25" spans="1:15" ht="19.5" customHeight="1">
      <c r="A25" s="98">
        <f>A24+0.1</f>
        <v>6.2</v>
      </c>
      <c r="B25" s="39"/>
      <c r="C25" s="98" t="s">
        <v>187</v>
      </c>
      <c r="D25" s="98" t="s">
        <v>18</v>
      </c>
      <c r="E25" s="98">
        <v>11</v>
      </c>
      <c r="F25" s="98">
        <f>E25*F23</f>
        <v>63.8</v>
      </c>
      <c r="G25" s="98"/>
      <c r="H25" s="41">
        <f>F25*G25</f>
        <v>0</v>
      </c>
      <c r="I25" s="157"/>
      <c r="J25" s="47">
        <f>F25*G25</f>
        <v>0</v>
      </c>
      <c r="K25" s="14"/>
      <c r="L25" s="14"/>
      <c r="M25" s="14"/>
      <c r="N25" s="17"/>
      <c r="O25" s="77">
        <f>J423</f>
        <v>0</v>
      </c>
    </row>
    <row r="26" spans="1:13" ht="73.5" customHeight="1">
      <c r="A26" s="24">
        <f>A23+1</f>
        <v>7</v>
      </c>
      <c r="B26" s="24" t="s">
        <v>132</v>
      </c>
      <c r="C26" s="24" t="s">
        <v>176</v>
      </c>
      <c r="D26" s="24" t="s">
        <v>68</v>
      </c>
      <c r="E26" s="98"/>
      <c r="F26" s="65">
        <f>330/1000</f>
        <v>0.33</v>
      </c>
      <c r="G26" s="98"/>
      <c r="H26" s="26">
        <f>SUM(H27:H30)</f>
        <v>0</v>
      </c>
      <c r="I26" s="157"/>
      <c r="J26" s="27">
        <f>H26</f>
        <v>0</v>
      </c>
      <c r="K26" s="28">
        <f>H27</f>
        <v>0</v>
      </c>
      <c r="L26" s="36">
        <f>H28</f>
        <v>0</v>
      </c>
      <c r="M26" s="15">
        <f>H29</f>
        <v>0</v>
      </c>
    </row>
    <row r="27" spans="1:9" ht="16.5">
      <c r="A27" s="98">
        <f>A26+0.1</f>
        <v>7.1</v>
      </c>
      <c r="B27" s="98"/>
      <c r="C27" s="37" t="s">
        <v>9</v>
      </c>
      <c r="D27" s="37" t="s">
        <v>10</v>
      </c>
      <c r="E27" s="37">
        <v>323</v>
      </c>
      <c r="F27" s="32">
        <f>E27*F26</f>
        <v>107</v>
      </c>
      <c r="G27" s="37"/>
      <c r="H27" s="31">
        <f>F27*G27</f>
        <v>0</v>
      </c>
      <c r="I27" s="157"/>
    </row>
    <row r="28" spans="1:9" ht="16.5">
      <c r="A28" s="98">
        <f>A27+0.1</f>
        <v>7.2</v>
      </c>
      <c r="B28" s="98"/>
      <c r="C28" s="39" t="s">
        <v>11</v>
      </c>
      <c r="D28" s="39" t="s">
        <v>15</v>
      </c>
      <c r="E28" s="39">
        <v>140</v>
      </c>
      <c r="F28" s="34">
        <f>E28*F26</f>
        <v>46</v>
      </c>
      <c r="G28" s="39"/>
      <c r="H28" s="33">
        <f>F28*G28</f>
        <v>0</v>
      </c>
      <c r="I28" s="157"/>
    </row>
    <row r="29" spans="1:9" ht="19.5" customHeight="1">
      <c r="A29" s="98">
        <f>A28+0.1</f>
        <v>7.3</v>
      </c>
      <c r="B29" s="98"/>
      <c r="C29" s="98" t="s">
        <v>141</v>
      </c>
      <c r="D29" s="98" t="s">
        <v>69</v>
      </c>
      <c r="E29" s="98">
        <v>1010</v>
      </c>
      <c r="F29" s="35">
        <f>E29*F26</f>
        <v>333</v>
      </c>
      <c r="G29" s="76"/>
      <c r="H29" s="41">
        <f>F29*G29</f>
        <v>0</v>
      </c>
      <c r="I29" s="157"/>
    </row>
    <row r="30" spans="1:9" ht="16.5">
      <c r="A30" s="98">
        <f>A29+0.1</f>
        <v>7.4</v>
      </c>
      <c r="B30" s="98"/>
      <c r="C30" s="98" t="s">
        <v>23</v>
      </c>
      <c r="D30" s="98" t="s">
        <v>15</v>
      </c>
      <c r="E30" s="98">
        <v>14.2</v>
      </c>
      <c r="F30" s="35">
        <f>E30*F26</f>
        <v>5</v>
      </c>
      <c r="G30" s="98"/>
      <c r="H30" s="41">
        <f>F30*G30</f>
        <v>0</v>
      </c>
      <c r="I30" s="157"/>
    </row>
    <row r="31" spans="1:13" ht="73.5" customHeight="1">
      <c r="A31" s="24">
        <f>A26+1</f>
        <v>8</v>
      </c>
      <c r="B31" s="24" t="s">
        <v>195</v>
      </c>
      <c r="C31" s="24" t="s">
        <v>194</v>
      </c>
      <c r="D31" s="24" t="s">
        <v>68</v>
      </c>
      <c r="E31" s="98"/>
      <c r="F31" s="65">
        <f>554/1000</f>
        <v>0.554</v>
      </c>
      <c r="G31" s="98"/>
      <c r="H31" s="26">
        <f>SUM(H32:H35)</f>
        <v>0</v>
      </c>
      <c r="I31" s="157"/>
      <c r="J31" s="27">
        <f>H31</f>
        <v>0</v>
      </c>
      <c r="K31" s="28">
        <f>H32</f>
        <v>0</v>
      </c>
      <c r="L31" s="36">
        <f>H33</f>
        <v>0</v>
      </c>
      <c r="M31" s="15">
        <f>H34</f>
        <v>0</v>
      </c>
    </row>
    <row r="32" spans="1:9" ht="16.5">
      <c r="A32" s="98">
        <f>A31+0.1</f>
        <v>8.1</v>
      </c>
      <c r="B32" s="98"/>
      <c r="C32" s="37" t="s">
        <v>9</v>
      </c>
      <c r="D32" s="37" t="s">
        <v>10</v>
      </c>
      <c r="E32" s="37">
        <v>245</v>
      </c>
      <c r="F32" s="32">
        <f>E32*F31</f>
        <v>136</v>
      </c>
      <c r="G32" s="37"/>
      <c r="H32" s="31">
        <f>F32*G32</f>
        <v>0</v>
      </c>
      <c r="I32" s="157"/>
    </row>
    <row r="33" spans="1:9" ht="16.5">
      <c r="A33" s="98">
        <f>A32+0.1</f>
        <v>8.2</v>
      </c>
      <c r="B33" s="98"/>
      <c r="C33" s="39" t="s">
        <v>11</v>
      </c>
      <c r="D33" s="39" t="s">
        <v>15</v>
      </c>
      <c r="E33" s="39">
        <v>109</v>
      </c>
      <c r="F33" s="34">
        <f>E33*F31</f>
        <v>60</v>
      </c>
      <c r="G33" s="39"/>
      <c r="H33" s="33">
        <f>F33*G33</f>
        <v>0</v>
      </c>
      <c r="I33" s="157"/>
    </row>
    <row r="34" spans="1:9" ht="19.5" customHeight="1">
      <c r="A34" s="98">
        <f>A33+0.1</f>
        <v>8.3</v>
      </c>
      <c r="B34" s="98"/>
      <c r="C34" s="98" t="s">
        <v>141</v>
      </c>
      <c r="D34" s="98" t="s">
        <v>69</v>
      </c>
      <c r="E34" s="98">
        <v>1010</v>
      </c>
      <c r="F34" s="35">
        <f>E34*F31</f>
        <v>560</v>
      </c>
      <c r="G34" s="76"/>
      <c r="H34" s="41">
        <f>F34*G34</f>
        <v>0</v>
      </c>
      <c r="I34" s="157"/>
    </row>
    <row r="35" spans="1:9" ht="16.5">
      <c r="A35" s="98">
        <f>A34+0.1</f>
        <v>8.4</v>
      </c>
      <c r="B35" s="98"/>
      <c r="C35" s="98" t="s">
        <v>23</v>
      </c>
      <c r="D35" s="98" t="s">
        <v>15</v>
      </c>
      <c r="E35" s="98">
        <v>8.88</v>
      </c>
      <c r="F35" s="35">
        <f>E35*F31</f>
        <v>5</v>
      </c>
      <c r="G35" s="98"/>
      <c r="H35" s="41">
        <f>F35*G35</f>
        <v>0</v>
      </c>
      <c r="I35" s="157"/>
    </row>
    <row r="36" spans="1:13" ht="75" customHeight="1">
      <c r="A36" s="24">
        <f>A31+1</f>
        <v>9</v>
      </c>
      <c r="B36" s="24" t="s">
        <v>137</v>
      </c>
      <c r="C36" s="24" t="s">
        <v>196</v>
      </c>
      <c r="D36" s="24" t="s">
        <v>68</v>
      </c>
      <c r="E36" s="25"/>
      <c r="F36" s="65">
        <v>0.097</v>
      </c>
      <c r="G36" s="25"/>
      <c r="H36" s="26">
        <f>SUM(H37:H40)</f>
        <v>0</v>
      </c>
      <c r="I36" s="157"/>
      <c r="J36" s="27">
        <f>H36</f>
        <v>0</v>
      </c>
      <c r="K36" s="28">
        <f>H37</f>
        <v>0</v>
      </c>
      <c r="L36" s="36">
        <f>H38</f>
        <v>0</v>
      </c>
      <c r="M36" s="15">
        <f>H39</f>
        <v>0</v>
      </c>
    </row>
    <row r="37" spans="1:9" ht="16.5">
      <c r="A37" s="98">
        <f>A36+0.1</f>
        <v>9.1</v>
      </c>
      <c r="B37" s="98"/>
      <c r="C37" s="37" t="s">
        <v>9</v>
      </c>
      <c r="D37" s="37" t="s">
        <v>10</v>
      </c>
      <c r="E37" s="37">
        <v>245</v>
      </c>
      <c r="F37" s="32">
        <f>E37*F36</f>
        <v>24</v>
      </c>
      <c r="G37" s="37"/>
      <c r="H37" s="31">
        <f>F37*G37</f>
        <v>0</v>
      </c>
      <c r="I37" s="157"/>
    </row>
    <row r="38" spans="1:9" ht="16.5">
      <c r="A38" s="98">
        <f>A37+0.1</f>
        <v>9.2</v>
      </c>
      <c r="B38" s="98"/>
      <c r="C38" s="39" t="s">
        <v>11</v>
      </c>
      <c r="D38" s="39" t="s">
        <v>15</v>
      </c>
      <c r="E38" s="39">
        <v>109</v>
      </c>
      <c r="F38" s="34">
        <f>E38*F36</f>
        <v>11</v>
      </c>
      <c r="G38" s="39"/>
      <c r="H38" s="33">
        <f>F38*G38</f>
        <v>0</v>
      </c>
      <c r="I38" s="157"/>
    </row>
    <row r="39" spans="1:9" ht="17.25" customHeight="1">
      <c r="A39" s="98">
        <f>A38+0.1</f>
        <v>9.3</v>
      </c>
      <c r="B39" s="98"/>
      <c r="C39" s="98" t="s">
        <v>141</v>
      </c>
      <c r="D39" s="98" t="s">
        <v>69</v>
      </c>
      <c r="E39" s="98">
        <v>1010</v>
      </c>
      <c r="F39" s="35">
        <f>E39*F36</f>
        <v>98</v>
      </c>
      <c r="G39" s="76"/>
      <c r="H39" s="41">
        <f>F39*G39</f>
        <v>0</v>
      </c>
      <c r="I39" s="157"/>
    </row>
    <row r="40" spans="1:9" ht="16.5">
      <c r="A40" s="98">
        <f>A39+0.1</f>
        <v>9.4</v>
      </c>
      <c r="B40" s="98"/>
      <c r="C40" s="98" t="s">
        <v>23</v>
      </c>
      <c r="D40" s="98" t="s">
        <v>15</v>
      </c>
      <c r="E40" s="98">
        <v>8.88</v>
      </c>
      <c r="F40" s="35">
        <f>E40*F36</f>
        <v>1</v>
      </c>
      <c r="G40" s="98"/>
      <c r="H40" s="41">
        <f>F40*G40</f>
        <v>0</v>
      </c>
      <c r="I40" s="157"/>
    </row>
    <row r="41" spans="1:13" s="58" customFormat="1" ht="69.75" customHeight="1">
      <c r="A41" s="24">
        <f>A36+1</f>
        <v>10</v>
      </c>
      <c r="B41" s="24" t="s">
        <v>140</v>
      </c>
      <c r="C41" s="24" t="s">
        <v>175</v>
      </c>
      <c r="D41" s="24" t="s">
        <v>68</v>
      </c>
      <c r="E41" s="98"/>
      <c r="F41" s="65">
        <f>1640/1000</f>
        <v>1.64</v>
      </c>
      <c r="G41" s="98"/>
      <c r="H41" s="26">
        <f>SUM(H42:H45)</f>
        <v>0</v>
      </c>
      <c r="I41" s="157"/>
      <c r="J41" s="66">
        <f>H41</f>
        <v>0</v>
      </c>
      <c r="K41" s="67">
        <f>H42</f>
        <v>0</v>
      </c>
      <c r="L41" s="36">
        <f>H43</f>
        <v>0</v>
      </c>
      <c r="M41" s="55">
        <f>H44</f>
        <v>0</v>
      </c>
    </row>
    <row r="42" spans="1:9" ht="20.25" customHeight="1">
      <c r="A42" s="98">
        <f>A41+0.1</f>
        <v>10.1</v>
      </c>
      <c r="B42" s="98"/>
      <c r="C42" s="37" t="s">
        <v>9</v>
      </c>
      <c r="D42" s="37" t="s">
        <v>10</v>
      </c>
      <c r="E42" s="37">
        <v>119</v>
      </c>
      <c r="F42" s="32">
        <f>E42*F41</f>
        <v>195</v>
      </c>
      <c r="G42" s="37"/>
      <c r="H42" s="31">
        <f>F42*G42</f>
        <v>0</v>
      </c>
      <c r="I42" s="157"/>
    </row>
    <row r="43" spans="1:9" ht="20.25" customHeight="1">
      <c r="A43" s="98">
        <f>A42+0.1</f>
        <v>10.2</v>
      </c>
      <c r="B43" s="98"/>
      <c r="C43" s="39" t="s">
        <v>11</v>
      </c>
      <c r="D43" s="39" t="s">
        <v>15</v>
      </c>
      <c r="E43" s="39">
        <v>67.5</v>
      </c>
      <c r="F43" s="34">
        <f>E43*F41</f>
        <v>111</v>
      </c>
      <c r="G43" s="39"/>
      <c r="H43" s="33">
        <f>F43*G43</f>
        <v>0</v>
      </c>
      <c r="I43" s="157"/>
    </row>
    <row r="44" spans="1:9" ht="20.25" customHeight="1">
      <c r="A44" s="98">
        <f>A43+0.1</f>
        <v>10.3</v>
      </c>
      <c r="B44" s="98"/>
      <c r="C44" s="98" t="s">
        <v>141</v>
      </c>
      <c r="D44" s="98" t="s">
        <v>69</v>
      </c>
      <c r="E44" s="98">
        <v>1010</v>
      </c>
      <c r="F44" s="35">
        <f>E44*F41</f>
        <v>1656</v>
      </c>
      <c r="G44" s="76"/>
      <c r="H44" s="41">
        <f>F44*G44</f>
        <v>0</v>
      </c>
      <c r="I44" s="157"/>
    </row>
    <row r="45" spans="1:9" ht="20.25" customHeight="1">
      <c r="A45" s="98">
        <f>A44+0.1</f>
        <v>10.4</v>
      </c>
      <c r="B45" s="98"/>
      <c r="C45" s="98" t="s">
        <v>23</v>
      </c>
      <c r="D45" s="98" t="s">
        <v>15</v>
      </c>
      <c r="E45" s="98">
        <v>2.16</v>
      </c>
      <c r="F45" s="35">
        <f>E45*F41</f>
        <v>4</v>
      </c>
      <c r="G45" s="98"/>
      <c r="H45" s="41">
        <f>F45*G45</f>
        <v>0</v>
      </c>
      <c r="I45" s="157"/>
    </row>
    <row r="46" spans="1:13" s="58" customFormat="1" ht="69.75" customHeight="1">
      <c r="A46" s="24">
        <f>A41+1</f>
        <v>11</v>
      </c>
      <c r="B46" s="24" t="s">
        <v>140</v>
      </c>
      <c r="C46" s="24" t="s">
        <v>197</v>
      </c>
      <c r="D46" s="24" t="s">
        <v>68</v>
      </c>
      <c r="E46" s="98"/>
      <c r="F46" s="65">
        <f>962/1000</f>
        <v>0.962</v>
      </c>
      <c r="G46" s="98"/>
      <c r="H46" s="26">
        <f>SUM(H47:H50)</f>
        <v>0</v>
      </c>
      <c r="I46" s="157"/>
      <c r="J46" s="66">
        <f>H46</f>
        <v>0</v>
      </c>
      <c r="K46" s="67">
        <f>H47</f>
        <v>0</v>
      </c>
      <c r="L46" s="36">
        <f>H48</f>
        <v>0</v>
      </c>
      <c r="M46" s="55">
        <f>H49</f>
        <v>0</v>
      </c>
    </row>
    <row r="47" spans="1:9" ht="20.25" customHeight="1">
      <c r="A47" s="98">
        <f>A46+0.1</f>
        <v>11.1</v>
      </c>
      <c r="B47" s="98"/>
      <c r="C47" s="37" t="s">
        <v>9</v>
      </c>
      <c r="D47" s="37" t="s">
        <v>10</v>
      </c>
      <c r="E47" s="37">
        <v>119</v>
      </c>
      <c r="F47" s="32">
        <f>E47*F46</f>
        <v>114</v>
      </c>
      <c r="G47" s="37"/>
      <c r="H47" s="31">
        <f>F47*G47</f>
        <v>0</v>
      </c>
      <c r="I47" s="157"/>
    </row>
    <row r="48" spans="1:9" ht="20.25" customHeight="1">
      <c r="A48" s="98">
        <f>A47+0.1</f>
        <v>11.2</v>
      </c>
      <c r="B48" s="98"/>
      <c r="C48" s="39" t="s">
        <v>11</v>
      </c>
      <c r="D48" s="39" t="s">
        <v>15</v>
      </c>
      <c r="E48" s="39">
        <v>67.5</v>
      </c>
      <c r="F48" s="34">
        <f>E48*F46</f>
        <v>65</v>
      </c>
      <c r="G48" s="39"/>
      <c r="H48" s="33">
        <f>F48*G48</f>
        <v>0</v>
      </c>
      <c r="I48" s="157"/>
    </row>
    <row r="49" spans="1:9" ht="20.25" customHeight="1">
      <c r="A49" s="98">
        <f>A48+0.1</f>
        <v>11.3</v>
      </c>
      <c r="B49" s="98"/>
      <c r="C49" s="98" t="s">
        <v>141</v>
      </c>
      <c r="D49" s="98" t="s">
        <v>69</v>
      </c>
      <c r="E49" s="98">
        <v>1010</v>
      </c>
      <c r="F49" s="35">
        <f>E49*F46</f>
        <v>972</v>
      </c>
      <c r="G49" s="76"/>
      <c r="H49" s="41">
        <f>F49*G49</f>
        <v>0</v>
      </c>
      <c r="I49" s="157"/>
    </row>
    <row r="50" spans="1:9" ht="20.25" customHeight="1">
      <c r="A50" s="98">
        <f>A49+0.1</f>
        <v>11.4</v>
      </c>
      <c r="B50" s="98"/>
      <c r="C50" s="98" t="s">
        <v>23</v>
      </c>
      <c r="D50" s="98" t="s">
        <v>15</v>
      </c>
      <c r="E50" s="98">
        <v>2.16</v>
      </c>
      <c r="F50" s="35">
        <f>E50*F46</f>
        <v>2</v>
      </c>
      <c r="G50" s="98"/>
      <c r="H50" s="41">
        <f>F50*G50</f>
        <v>0</v>
      </c>
      <c r="I50" s="157"/>
    </row>
    <row r="51" spans="1:13" ht="75.75" customHeight="1">
      <c r="A51" s="24">
        <f>A46+1</f>
        <v>12</v>
      </c>
      <c r="B51" s="24" t="s">
        <v>138</v>
      </c>
      <c r="C51" s="24" t="s">
        <v>173</v>
      </c>
      <c r="D51" s="24" t="s">
        <v>68</v>
      </c>
      <c r="E51" s="25"/>
      <c r="F51" s="65">
        <v>0.723</v>
      </c>
      <c r="G51" s="25"/>
      <c r="H51" s="26">
        <f>SUM(H52:H55)</f>
        <v>0</v>
      </c>
      <c r="I51" s="157"/>
      <c r="J51" s="27">
        <f>H51</f>
        <v>0</v>
      </c>
      <c r="K51" s="28">
        <f>H52</f>
        <v>0</v>
      </c>
      <c r="L51" s="36">
        <f>H53</f>
        <v>0</v>
      </c>
      <c r="M51" s="15">
        <f>H54</f>
        <v>0</v>
      </c>
    </row>
    <row r="52" spans="1:9" ht="16.5">
      <c r="A52" s="98">
        <f>A51+0.1</f>
        <v>12.1</v>
      </c>
      <c r="B52" s="98"/>
      <c r="C52" s="37" t="s">
        <v>9</v>
      </c>
      <c r="D52" s="37" t="s">
        <v>10</v>
      </c>
      <c r="E52" s="37">
        <v>95.9</v>
      </c>
      <c r="F52" s="32">
        <f>E52*F51</f>
        <v>69</v>
      </c>
      <c r="G52" s="37"/>
      <c r="H52" s="31">
        <f>F52*G52</f>
        <v>0</v>
      </c>
      <c r="I52" s="157"/>
    </row>
    <row r="53" spans="1:9" ht="16.5">
      <c r="A53" s="98">
        <f>A52+0.1</f>
        <v>12.2</v>
      </c>
      <c r="B53" s="98"/>
      <c r="C53" s="39" t="s">
        <v>11</v>
      </c>
      <c r="D53" s="39" t="s">
        <v>15</v>
      </c>
      <c r="E53" s="39">
        <v>45.2</v>
      </c>
      <c r="F53" s="34">
        <f>E53*F51</f>
        <v>33</v>
      </c>
      <c r="G53" s="39"/>
      <c r="H53" s="33">
        <f>F53*G53</f>
        <v>0</v>
      </c>
      <c r="I53" s="157"/>
    </row>
    <row r="54" spans="1:9" ht="22.5" customHeight="1">
      <c r="A54" s="98">
        <f>A53+0.1</f>
        <v>12.3</v>
      </c>
      <c r="B54" s="98"/>
      <c r="C54" s="98" t="s">
        <v>141</v>
      </c>
      <c r="D54" s="98" t="s">
        <v>69</v>
      </c>
      <c r="E54" s="98">
        <v>1010</v>
      </c>
      <c r="F54" s="35">
        <f>E54*F51</f>
        <v>730</v>
      </c>
      <c r="G54" s="76"/>
      <c r="H54" s="41">
        <f>F54*G54</f>
        <v>0</v>
      </c>
      <c r="I54" s="157"/>
    </row>
    <row r="55" spans="1:9" ht="16.5">
      <c r="A55" s="98">
        <f>A54+0.1</f>
        <v>12.4</v>
      </c>
      <c r="B55" s="98"/>
      <c r="C55" s="98" t="s">
        <v>23</v>
      </c>
      <c r="D55" s="98" t="s">
        <v>15</v>
      </c>
      <c r="E55" s="98">
        <v>0.6</v>
      </c>
      <c r="F55" s="41">
        <f>E55*F51</f>
        <v>0.43</v>
      </c>
      <c r="G55" s="98"/>
      <c r="H55" s="41">
        <f>F55*G55</f>
        <v>0</v>
      </c>
      <c r="I55" s="157"/>
    </row>
    <row r="56" spans="1:13" ht="76.5" customHeight="1">
      <c r="A56" s="24">
        <f>A51+1</f>
        <v>13</v>
      </c>
      <c r="B56" s="24" t="s">
        <v>135</v>
      </c>
      <c r="C56" s="24" t="s">
        <v>182</v>
      </c>
      <c r="D56" s="24" t="s">
        <v>68</v>
      </c>
      <c r="E56" s="25"/>
      <c r="F56" s="65">
        <v>1</v>
      </c>
      <c r="G56" s="25"/>
      <c r="H56" s="26">
        <f>SUM(H57:H60)</f>
        <v>0</v>
      </c>
      <c r="I56" s="157"/>
      <c r="J56" s="27">
        <f>H56</f>
        <v>0</v>
      </c>
      <c r="K56" s="28">
        <f>H57</f>
        <v>0</v>
      </c>
      <c r="L56" s="36">
        <f>H58</f>
        <v>0</v>
      </c>
      <c r="M56" s="15">
        <f>H59</f>
        <v>0</v>
      </c>
    </row>
    <row r="57" spans="1:9" ht="16.5">
      <c r="A57" s="98">
        <f>A56+0.1</f>
        <v>13.1</v>
      </c>
      <c r="B57" s="98"/>
      <c r="C57" s="37" t="s">
        <v>9</v>
      </c>
      <c r="D57" s="37" t="s">
        <v>10</v>
      </c>
      <c r="E57" s="37">
        <v>95.9</v>
      </c>
      <c r="F57" s="32">
        <f>E57*F56</f>
        <v>96</v>
      </c>
      <c r="G57" s="37"/>
      <c r="H57" s="31">
        <f>F57*G57</f>
        <v>0</v>
      </c>
      <c r="I57" s="157"/>
    </row>
    <row r="58" spans="1:9" ht="16.5">
      <c r="A58" s="98">
        <f>A57+0.1</f>
        <v>13.2</v>
      </c>
      <c r="B58" s="98"/>
      <c r="C58" s="39" t="s">
        <v>11</v>
      </c>
      <c r="D58" s="39" t="s">
        <v>15</v>
      </c>
      <c r="E58" s="39">
        <v>45.2</v>
      </c>
      <c r="F58" s="34">
        <f>E58*F56</f>
        <v>45</v>
      </c>
      <c r="G58" s="39"/>
      <c r="H58" s="33">
        <f>F58*G58</f>
        <v>0</v>
      </c>
      <c r="I58" s="157"/>
    </row>
    <row r="59" spans="1:9" ht="22.5" customHeight="1">
      <c r="A59" s="98">
        <f>A58+0.1</f>
        <v>13.3</v>
      </c>
      <c r="B59" s="98"/>
      <c r="C59" s="98" t="s">
        <v>141</v>
      </c>
      <c r="D59" s="98" t="s">
        <v>69</v>
      </c>
      <c r="E59" s="98">
        <v>1010</v>
      </c>
      <c r="F59" s="35">
        <f>E59*F56</f>
        <v>1010</v>
      </c>
      <c r="G59" s="76"/>
      <c r="H59" s="41">
        <f>F59*G59</f>
        <v>0</v>
      </c>
      <c r="I59" s="157"/>
    </row>
    <row r="60" spans="1:9" ht="16.5">
      <c r="A60" s="98">
        <f>A59+0.1</f>
        <v>13.4</v>
      </c>
      <c r="B60" s="98"/>
      <c r="C60" s="98" t="s">
        <v>23</v>
      </c>
      <c r="D60" s="98" t="s">
        <v>15</v>
      </c>
      <c r="E60" s="98">
        <v>0.6</v>
      </c>
      <c r="F60" s="35">
        <f>E60*F56</f>
        <v>1</v>
      </c>
      <c r="G60" s="98"/>
      <c r="H60" s="41">
        <f>F60*G60</f>
        <v>0</v>
      </c>
      <c r="I60" s="157"/>
    </row>
    <row r="61" spans="1:13" s="58" customFormat="1" ht="69.75" customHeight="1">
      <c r="A61" s="24">
        <f>A56+1</f>
        <v>14</v>
      </c>
      <c r="B61" s="24" t="s">
        <v>140</v>
      </c>
      <c r="C61" s="24" t="s">
        <v>179</v>
      </c>
      <c r="D61" s="24" t="s">
        <v>68</v>
      </c>
      <c r="E61" s="98"/>
      <c r="F61" s="65">
        <f>273/1000</f>
        <v>0.273</v>
      </c>
      <c r="G61" s="98"/>
      <c r="H61" s="26">
        <f>SUM(H62:H65)</f>
        <v>0</v>
      </c>
      <c r="I61" s="157"/>
      <c r="J61" s="66">
        <f>H61</f>
        <v>0</v>
      </c>
      <c r="K61" s="67">
        <f>H62</f>
        <v>0</v>
      </c>
      <c r="L61" s="36">
        <f>H63</f>
        <v>0</v>
      </c>
      <c r="M61" s="55">
        <f>H64</f>
        <v>0</v>
      </c>
    </row>
    <row r="62" spans="1:9" ht="20.25" customHeight="1">
      <c r="A62" s="98">
        <f>A61+0.1</f>
        <v>14.1</v>
      </c>
      <c r="B62" s="98"/>
      <c r="C62" s="37" t="s">
        <v>9</v>
      </c>
      <c r="D62" s="37" t="s">
        <v>10</v>
      </c>
      <c r="E62" s="37">
        <v>119</v>
      </c>
      <c r="F62" s="32">
        <f>E62*F61</f>
        <v>32</v>
      </c>
      <c r="G62" s="37"/>
      <c r="H62" s="31">
        <f>F62*G62</f>
        <v>0</v>
      </c>
      <c r="I62" s="157"/>
    </row>
    <row r="63" spans="1:9" ht="20.25" customHeight="1">
      <c r="A63" s="98">
        <f>A62+0.1</f>
        <v>14.2</v>
      </c>
      <c r="B63" s="98"/>
      <c r="C63" s="39" t="s">
        <v>11</v>
      </c>
      <c r="D63" s="39" t="s">
        <v>15</v>
      </c>
      <c r="E63" s="39">
        <v>67.5</v>
      </c>
      <c r="F63" s="34">
        <f>E63*F61</f>
        <v>18</v>
      </c>
      <c r="G63" s="39"/>
      <c r="H63" s="33">
        <f>F63*G63</f>
        <v>0</v>
      </c>
      <c r="I63" s="157"/>
    </row>
    <row r="64" spans="1:9" ht="20.25" customHeight="1">
      <c r="A64" s="98">
        <f>A63+0.1</f>
        <v>14.3</v>
      </c>
      <c r="B64" s="98"/>
      <c r="C64" s="98" t="s">
        <v>141</v>
      </c>
      <c r="D64" s="98" t="s">
        <v>69</v>
      </c>
      <c r="E64" s="98">
        <v>1010</v>
      </c>
      <c r="F64" s="35">
        <f>E64*F61</f>
        <v>276</v>
      </c>
      <c r="G64" s="76"/>
      <c r="H64" s="41">
        <f>F64*G64</f>
        <v>0</v>
      </c>
      <c r="I64" s="157"/>
    </row>
    <row r="65" spans="1:9" ht="20.25" customHeight="1">
      <c r="A65" s="98">
        <f>A64+0.1</f>
        <v>14.4</v>
      </c>
      <c r="B65" s="98"/>
      <c r="C65" s="98" t="s">
        <v>23</v>
      </c>
      <c r="D65" s="98" t="s">
        <v>15</v>
      </c>
      <c r="E65" s="98">
        <v>2.16</v>
      </c>
      <c r="F65" s="35">
        <f>E65*F61</f>
        <v>1</v>
      </c>
      <c r="G65" s="98"/>
      <c r="H65" s="41">
        <f>F65*G65</f>
        <v>0</v>
      </c>
      <c r="I65" s="157"/>
    </row>
    <row r="66" spans="1:13" ht="73.5" customHeight="1">
      <c r="A66" s="24">
        <f>A61+1</f>
        <v>15</v>
      </c>
      <c r="B66" s="24" t="s">
        <v>133</v>
      </c>
      <c r="C66" s="24" t="s">
        <v>198</v>
      </c>
      <c r="D66" s="24" t="s">
        <v>68</v>
      </c>
      <c r="E66" s="25"/>
      <c r="F66" s="65">
        <f>955/1000</f>
        <v>0.955</v>
      </c>
      <c r="G66" s="25"/>
      <c r="H66" s="26">
        <f>SUM(H67:H70)</f>
        <v>0</v>
      </c>
      <c r="I66" s="157"/>
      <c r="J66" s="27">
        <f>H66</f>
        <v>0</v>
      </c>
      <c r="K66" s="28">
        <f>H67</f>
        <v>0</v>
      </c>
      <c r="L66" s="36">
        <f>H68</f>
        <v>0</v>
      </c>
      <c r="M66" s="15">
        <f>H69</f>
        <v>0</v>
      </c>
    </row>
    <row r="67" spans="1:9" ht="18" customHeight="1">
      <c r="A67" s="98">
        <f>A66+0.1</f>
        <v>15.1</v>
      </c>
      <c r="B67" s="98"/>
      <c r="C67" s="37" t="s">
        <v>9</v>
      </c>
      <c r="D67" s="37" t="s">
        <v>10</v>
      </c>
      <c r="E67" s="37">
        <v>119</v>
      </c>
      <c r="F67" s="32">
        <f>E67*F66</f>
        <v>114</v>
      </c>
      <c r="G67" s="37"/>
      <c r="H67" s="31">
        <f>F67*G67</f>
        <v>0</v>
      </c>
      <c r="I67" s="157"/>
    </row>
    <row r="68" spans="1:9" ht="18" customHeight="1">
      <c r="A68" s="98">
        <f>A67+0.1</f>
        <v>15.2</v>
      </c>
      <c r="B68" s="98"/>
      <c r="C68" s="39" t="s">
        <v>11</v>
      </c>
      <c r="D68" s="39" t="s">
        <v>15</v>
      </c>
      <c r="E68" s="39">
        <v>67.5</v>
      </c>
      <c r="F68" s="34">
        <f>E68*F66</f>
        <v>64</v>
      </c>
      <c r="G68" s="39"/>
      <c r="H68" s="33">
        <f>F68*G68</f>
        <v>0</v>
      </c>
      <c r="I68" s="157"/>
    </row>
    <row r="69" spans="1:9" ht="18" customHeight="1">
      <c r="A69" s="98">
        <f>A68+0.1</f>
        <v>15.3</v>
      </c>
      <c r="B69" s="98"/>
      <c r="C69" s="98" t="s">
        <v>141</v>
      </c>
      <c r="D69" s="98" t="s">
        <v>69</v>
      </c>
      <c r="E69" s="98">
        <v>1010</v>
      </c>
      <c r="F69" s="35">
        <f>E69*F66</f>
        <v>965</v>
      </c>
      <c r="G69" s="76"/>
      <c r="H69" s="41">
        <f>F69*G69</f>
        <v>0</v>
      </c>
      <c r="I69" s="157"/>
    </row>
    <row r="70" spans="1:9" ht="18" customHeight="1">
      <c r="A70" s="98">
        <f>A69+0.1</f>
        <v>15.4</v>
      </c>
      <c r="B70" s="98"/>
      <c r="C70" s="98" t="s">
        <v>23</v>
      </c>
      <c r="D70" s="98" t="s">
        <v>15</v>
      </c>
      <c r="E70" s="98">
        <v>2.16</v>
      </c>
      <c r="F70" s="35">
        <f>E70*F66</f>
        <v>2</v>
      </c>
      <c r="G70" s="98"/>
      <c r="H70" s="41">
        <f>F70*G70</f>
        <v>0</v>
      </c>
      <c r="I70" s="157"/>
    </row>
    <row r="71" spans="1:13" ht="72.75" customHeight="1">
      <c r="A71" s="24">
        <f>A66+1</f>
        <v>16</v>
      </c>
      <c r="B71" s="24" t="s">
        <v>138</v>
      </c>
      <c r="C71" s="24" t="s">
        <v>199</v>
      </c>
      <c r="D71" s="24" t="s">
        <v>68</v>
      </c>
      <c r="E71" s="25"/>
      <c r="F71" s="65">
        <v>0.693</v>
      </c>
      <c r="G71" s="25"/>
      <c r="H71" s="26">
        <f>SUM(H72:H75)</f>
        <v>0</v>
      </c>
      <c r="I71" s="157"/>
      <c r="J71" s="27">
        <f>H71</f>
        <v>0</v>
      </c>
      <c r="K71" s="28" t="s">
        <v>200</v>
      </c>
      <c r="L71" s="36">
        <f>H73</f>
        <v>0</v>
      </c>
      <c r="M71" s="15">
        <f>H74</f>
        <v>0</v>
      </c>
    </row>
    <row r="72" spans="1:9" ht="16.5">
      <c r="A72" s="98">
        <f>A71+0.1</f>
        <v>16.1</v>
      </c>
      <c r="B72" s="98"/>
      <c r="C72" s="37" t="s">
        <v>9</v>
      </c>
      <c r="D72" s="37" t="s">
        <v>10</v>
      </c>
      <c r="E72" s="37">
        <v>95.9</v>
      </c>
      <c r="F72" s="32">
        <f>E72*F71</f>
        <v>66</v>
      </c>
      <c r="G72" s="37"/>
      <c r="H72" s="31">
        <f>F72*G72</f>
        <v>0</v>
      </c>
      <c r="I72" s="157"/>
    </row>
    <row r="73" spans="1:9" ht="16.5">
      <c r="A73" s="98">
        <f>A72+0.1</f>
        <v>16.2</v>
      </c>
      <c r="B73" s="98"/>
      <c r="C73" s="39" t="s">
        <v>11</v>
      </c>
      <c r="D73" s="39" t="s">
        <v>15</v>
      </c>
      <c r="E73" s="39">
        <v>45.2</v>
      </c>
      <c r="F73" s="34">
        <f>E73*F71</f>
        <v>31</v>
      </c>
      <c r="G73" s="39"/>
      <c r="H73" s="33">
        <f>F73*G73</f>
        <v>0</v>
      </c>
      <c r="I73" s="157"/>
    </row>
    <row r="74" spans="1:9" ht="20.25" customHeight="1">
      <c r="A74" s="98">
        <f>A73+0.1</f>
        <v>16.3</v>
      </c>
      <c r="B74" s="98"/>
      <c r="C74" s="98" t="s">
        <v>141</v>
      </c>
      <c r="D74" s="98" t="s">
        <v>69</v>
      </c>
      <c r="E74" s="98">
        <v>1010</v>
      </c>
      <c r="F74" s="35">
        <f>E74*F71</f>
        <v>700</v>
      </c>
      <c r="G74" s="76"/>
      <c r="H74" s="41">
        <f>F74*G74</f>
        <v>0</v>
      </c>
      <c r="I74" s="157"/>
    </row>
    <row r="75" spans="1:9" ht="16.5">
      <c r="A75" s="98">
        <f>A74+0.1</f>
        <v>16.4</v>
      </c>
      <c r="B75" s="98"/>
      <c r="C75" s="98" t="s">
        <v>23</v>
      </c>
      <c r="D75" s="98" t="s">
        <v>15</v>
      </c>
      <c r="E75" s="98">
        <v>0.6</v>
      </c>
      <c r="F75" s="41">
        <f>E75*F71</f>
        <v>0.42</v>
      </c>
      <c r="G75" s="98"/>
      <c r="H75" s="41">
        <f>F75*G75</f>
        <v>0</v>
      </c>
      <c r="I75" s="157"/>
    </row>
    <row r="76" spans="1:13" ht="75" customHeight="1">
      <c r="A76" s="24">
        <f>A71+1</f>
        <v>17</v>
      </c>
      <c r="B76" s="24" t="s">
        <v>140</v>
      </c>
      <c r="C76" s="24" t="s">
        <v>201</v>
      </c>
      <c r="D76" s="24" t="s">
        <v>68</v>
      </c>
      <c r="E76" s="25"/>
      <c r="F76" s="65">
        <v>0.98</v>
      </c>
      <c r="G76" s="25"/>
      <c r="H76" s="26">
        <f>SUM(H77:H80)</f>
        <v>0</v>
      </c>
      <c r="I76" s="157"/>
      <c r="J76" s="27">
        <f>H76</f>
        <v>0</v>
      </c>
      <c r="K76" s="28">
        <f>H77</f>
        <v>0</v>
      </c>
      <c r="L76" s="36">
        <f>H78</f>
        <v>0</v>
      </c>
      <c r="M76" s="15">
        <f>H79</f>
        <v>0</v>
      </c>
    </row>
    <row r="77" spans="1:9" ht="16.5">
      <c r="A77" s="98">
        <f>A76+0.1</f>
        <v>17.1</v>
      </c>
      <c r="B77" s="98"/>
      <c r="C77" s="37" t="s">
        <v>9</v>
      </c>
      <c r="D77" s="37" t="s">
        <v>10</v>
      </c>
      <c r="E77" s="37">
        <v>119</v>
      </c>
      <c r="F77" s="32">
        <f>E77*F76</f>
        <v>117</v>
      </c>
      <c r="G77" s="37"/>
      <c r="H77" s="31">
        <f>F77*G77</f>
        <v>0</v>
      </c>
      <c r="I77" s="157"/>
    </row>
    <row r="78" spans="1:9" ht="16.5">
      <c r="A78" s="98">
        <f>A77+0.1</f>
        <v>17.2</v>
      </c>
      <c r="B78" s="98"/>
      <c r="C78" s="39" t="s">
        <v>11</v>
      </c>
      <c r="D78" s="39" t="s">
        <v>15</v>
      </c>
      <c r="E78" s="39">
        <v>67.5</v>
      </c>
      <c r="F78" s="34">
        <f>E78*F76</f>
        <v>66</v>
      </c>
      <c r="G78" s="39"/>
      <c r="H78" s="33">
        <f>F78*G78</f>
        <v>0</v>
      </c>
      <c r="I78" s="157"/>
    </row>
    <row r="79" spans="1:9" ht="20.25" customHeight="1">
      <c r="A79" s="98">
        <f>A78+0.1</f>
        <v>17.3</v>
      </c>
      <c r="B79" s="98"/>
      <c r="C79" s="98" t="s">
        <v>141</v>
      </c>
      <c r="D79" s="98" t="s">
        <v>69</v>
      </c>
      <c r="E79" s="98">
        <v>1010</v>
      </c>
      <c r="F79" s="35">
        <f>E79*F76</f>
        <v>990</v>
      </c>
      <c r="G79" s="76"/>
      <c r="H79" s="41">
        <f>F79*G79</f>
        <v>0</v>
      </c>
      <c r="I79" s="157"/>
    </row>
    <row r="80" spans="1:9" ht="16.5">
      <c r="A80" s="98">
        <f>A79+0.1</f>
        <v>17.4</v>
      </c>
      <c r="B80" s="98"/>
      <c r="C80" s="98" t="s">
        <v>23</v>
      </c>
      <c r="D80" s="98" t="s">
        <v>15</v>
      </c>
      <c r="E80" s="98">
        <v>2.16</v>
      </c>
      <c r="F80" s="35">
        <f>E80*F76</f>
        <v>2</v>
      </c>
      <c r="G80" s="98"/>
      <c r="H80" s="41">
        <f>F80*G80</f>
        <v>0</v>
      </c>
      <c r="I80" s="157"/>
    </row>
    <row r="81" spans="1:13" ht="75" customHeight="1">
      <c r="A81" s="24">
        <f>A76+1</f>
        <v>18</v>
      </c>
      <c r="B81" s="24" t="s">
        <v>138</v>
      </c>
      <c r="C81" s="24" t="s">
        <v>161</v>
      </c>
      <c r="D81" s="24" t="s">
        <v>68</v>
      </c>
      <c r="E81" s="25"/>
      <c r="F81" s="65">
        <v>1.068</v>
      </c>
      <c r="G81" s="25"/>
      <c r="H81" s="26">
        <f>SUM(H82:H85)</f>
        <v>0</v>
      </c>
      <c r="I81" s="157"/>
      <c r="J81" s="27">
        <f>H81</f>
        <v>0</v>
      </c>
      <c r="K81" s="28">
        <f>H82</f>
        <v>0</v>
      </c>
      <c r="L81" s="36">
        <f>H83</f>
        <v>0</v>
      </c>
      <c r="M81" s="15">
        <f>H84</f>
        <v>0</v>
      </c>
    </row>
    <row r="82" spans="1:9" ht="16.5">
      <c r="A82" s="98">
        <f>A81+0.1</f>
        <v>18.1</v>
      </c>
      <c r="B82" s="98"/>
      <c r="C82" s="37" t="s">
        <v>9</v>
      </c>
      <c r="D82" s="37" t="s">
        <v>10</v>
      </c>
      <c r="E82" s="37">
        <v>95.9</v>
      </c>
      <c r="F82" s="32">
        <f>E82*F81</f>
        <v>102</v>
      </c>
      <c r="G82" s="37"/>
      <c r="H82" s="31">
        <f>F82*G82</f>
        <v>0</v>
      </c>
      <c r="I82" s="157"/>
    </row>
    <row r="83" spans="1:9" ht="16.5">
      <c r="A83" s="98">
        <f>A82+0.1</f>
        <v>18.2</v>
      </c>
      <c r="B83" s="98"/>
      <c r="C83" s="39" t="s">
        <v>11</v>
      </c>
      <c r="D83" s="39" t="s">
        <v>15</v>
      </c>
      <c r="E83" s="39">
        <v>45.2</v>
      </c>
      <c r="F83" s="34">
        <f>E83*F81</f>
        <v>48</v>
      </c>
      <c r="G83" s="39"/>
      <c r="H83" s="33">
        <f>F83*G83</f>
        <v>0</v>
      </c>
      <c r="I83" s="157"/>
    </row>
    <row r="84" spans="1:9" ht="23.25" customHeight="1">
      <c r="A84" s="98">
        <f>A83+0.1</f>
        <v>18.3</v>
      </c>
      <c r="B84" s="98"/>
      <c r="C84" s="98" t="s">
        <v>141</v>
      </c>
      <c r="D84" s="98" t="s">
        <v>69</v>
      </c>
      <c r="E84" s="98">
        <v>1010</v>
      </c>
      <c r="F84" s="35">
        <f>E84*F81</f>
        <v>1079</v>
      </c>
      <c r="G84" s="76"/>
      <c r="H84" s="41">
        <f>F84*G84</f>
        <v>0</v>
      </c>
      <c r="I84" s="157"/>
    </row>
    <row r="85" spans="1:9" ht="16.5">
      <c r="A85" s="98">
        <f>A84+0.1</f>
        <v>18.4</v>
      </c>
      <c r="B85" s="98"/>
      <c r="C85" s="98" t="s">
        <v>23</v>
      </c>
      <c r="D85" s="98" t="s">
        <v>15</v>
      </c>
      <c r="E85" s="98">
        <v>0.6</v>
      </c>
      <c r="F85" s="35">
        <f>E85*F81</f>
        <v>1</v>
      </c>
      <c r="G85" s="98"/>
      <c r="H85" s="41">
        <f>F85*G85</f>
        <v>0</v>
      </c>
      <c r="I85" s="157"/>
    </row>
    <row r="86" spans="1:13" ht="89.25" customHeight="1">
      <c r="A86" s="24">
        <f>A81+1</f>
        <v>19</v>
      </c>
      <c r="B86" s="24" t="s">
        <v>136</v>
      </c>
      <c r="C86" s="24" t="s">
        <v>202</v>
      </c>
      <c r="D86" s="24" t="s">
        <v>68</v>
      </c>
      <c r="E86" s="25"/>
      <c r="F86" s="65">
        <f>1453/1000</f>
        <v>1.453</v>
      </c>
      <c r="G86" s="25"/>
      <c r="H86" s="26">
        <f>SUM(H87:H90)</f>
        <v>0</v>
      </c>
      <c r="I86" s="157"/>
      <c r="J86" s="27">
        <f>H86</f>
        <v>0</v>
      </c>
      <c r="K86" s="28">
        <f>H87</f>
        <v>0</v>
      </c>
      <c r="L86" s="36">
        <f>H88</f>
        <v>0</v>
      </c>
      <c r="M86" s="15">
        <f>H89</f>
        <v>0</v>
      </c>
    </row>
    <row r="87" spans="1:9" ht="16.5">
      <c r="A87" s="98">
        <f>A86+0.1</f>
        <v>19.1</v>
      </c>
      <c r="B87" s="98"/>
      <c r="C87" s="37" t="s">
        <v>9</v>
      </c>
      <c r="D87" s="37" t="s">
        <v>10</v>
      </c>
      <c r="E87" s="37">
        <v>105</v>
      </c>
      <c r="F87" s="32">
        <f>E87*F86</f>
        <v>153</v>
      </c>
      <c r="G87" s="37"/>
      <c r="H87" s="31">
        <f>F87*G87</f>
        <v>0</v>
      </c>
      <c r="I87" s="157"/>
    </row>
    <row r="88" spans="1:9" ht="16.5">
      <c r="A88" s="98">
        <f>A87+0.1</f>
        <v>19.2</v>
      </c>
      <c r="B88" s="98"/>
      <c r="C88" s="39" t="s">
        <v>11</v>
      </c>
      <c r="D88" s="39" t="s">
        <v>15</v>
      </c>
      <c r="E88" s="39">
        <v>53.8</v>
      </c>
      <c r="F88" s="34">
        <f>E88*F86</f>
        <v>78</v>
      </c>
      <c r="G88" s="39"/>
      <c r="H88" s="33">
        <f>F88*G88</f>
        <v>0</v>
      </c>
      <c r="I88" s="157"/>
    </row>
    <row r="89" spans="1:9" ht="30" customHeight="1">
      <c r="A89" s="98">
        <f>A88+0.1</f>
        <v>19.3</v>
      </c>
      <c r="B89" s="98"/>
      <c r="C89" s="98" t="s">
        <v>141</v>
      </c>
      <c r="D89" s="98" t="s">
        <v>69</v>
      </c>
      <c r="E89" s="98">
        <v>1010</v>
      </c>
      <c r="F89" s="35">
        <f>E89*F86</f>
        <v>1468</v>
      </c>
      <c r="G89" s="76"/>
      <c r="H89" s="41">
        <f>F89*G89</f>
        <v>0</v>
      </c>
      <c r="I89" s="157"/>
    </row>
    <row r="90" spans="1:9" ht="16.5">
      <c r="A90" s="98">
        <f>A89+0.1</f>
        <v>19.4</v>
      </c>
      <c r="B90" s="98"/>
      <c r="C90" s="98" t="s">
        <v>23</v>
      </c>
      <c r="D90" s="98" t="s">
        <v>15</v>
      </c>
      <c r="E90" s="98">
        <v>1.2</v>
      </c>
      <c r="F90" s="35">
        <f>E90*F86</f>
        <v>2</v>
      </c>
      <c r="G90" s="98"/>
      <c r="H90" s="41">
        <f>F90*G90</f>
        <v>0</v>
      </c>
      <c r="I90" s="157"/>
    </row>
    <row r="91" spans="1:13" ht="75" customHeight="1">
      <c r="A91" s="24">
        <f>A86+1</f>
        <v>20</v>
      </c>
      <c r="B91" s="24" t="s">
        <v>138</v>
      </c>
      <c r="C91" s="24" t="s">
        <v>203</v>
      </c>
      <c r="D91" s="24" t="s">
        <v>68</v>
      </c>
      <c r="E91" s="25"/>
      <c r="F91" s="65">
        <f>128/1000</f>
        <v>0.128</v>
      </c>
      <c r="G91" s="25"/>
      <c r="H91" s="26">
        <f>SUM(H92:H95)</f>
        <v>0</v>
      </c>
      <c r="I91" s="157"/>
      <c r="J91" s="27">
        <f>H91</f>
        <v>0</v>
      </c>
      <c r="K91" s="28">
        <f>H92</f>
        <v>0</v>
      </c>
      <c r="L91" s="36">
        <f>H93</f>
        <v>0</v>
      </c>
      <c r="M91" s="15">
        <f>H94</f>
        <v>0</v>
      </c>
    </row>
    <row r="92" spans="1:9" ht="16.5">
      <c r="A92" s="98">
        <f>A91+0.1</f>
        <v>20.1</v>
      </c>
      <c r="B92" s="98"/>
      <c r="C92" s="37" t="s">
        <v>9</v>
      </c>
      <c r="D92" s="37" t="s">
        <v>10</v>
      </c>
      <c r="E92" s="37">
        <v>95.9</v>
      </c>
      <c r="F92" s="32">
        <f>E92*F91</f>
        <v>12</v>
      </c>
      <c r="G92" s="37"/>
      <c r="H92" s="31">
        <f>F92*G92</f>
        <v>0</v>
      </c>
      <c r="I92" s="157"/>
    </row>
    <row r="93" spans="1:9" ht="16.5">
      <c r="A93" s="98">
        <f>A92+0.1</f>
        <v>20.2</v>
      </c>
      <c r="B93" s="98"/>
      <c r="C93" s="39" t="s">
        <v>11</v>
      </c>
      <c r="D93" s="39" t="s">
        <v>15</v>
      </c>
      <c r="E93" s="39">
        <v>45.2</v>
      </c>
      <c r="F93" s="34">
        <f>E93*F91</f>
        <v>6</v>
      </c>
      <c r="G93" s="39"/>
      <c r="H93" s="33">
        <f>F93*G93</f>
        <v>0</v>
      </c>
      <c r="I93" s="157"/>
    </row>
    <row r="94" spans="1:9" ht="23.25" customHeight="1">
      <c r="A94" s="98">
        <f>A93+0.1</f>
        <v>20.3</v>
      </c>
      <c r="B94" s="98"/>
      <c r="C94" s="98" t="s">
        <v>141</v>
      </c>
      <c r="D94" s="98" t="s">
        <v>69</v>
      </c>
      <c r="E94" s="98">
        <v>1010</v>
      </c>
      <c r="F94" s="35">
        <f>E94*F91</f>
        <v>129</v>
      </c>
      <c r="G94" s="76"/>
      <c r="H94" s="41">
        <f>F94*G94</f>
        <v>0</v>
      </c>
      <c r="I94" s="157"/>
    </row>
    <row r="95" spans="1:9" ht="16.5">
      <c r="A95" s="98">
        <f>A94+0.1</f>
        <v>20.4</v>
      </c>
      <c r="B95" s="98"/>
      <c r="C95" s="98" t="s">
        <v>23</v>
      </c>
      <c r="D95" s="98" t="s">
        <v>15</v>
      </c>
      <c r="E95" s="98">
        <v>0.6</v>
      </c>
      <c r="F95" s="41">
        <f>E95*F91</f>
        <v>0.08</v>
      </c>
      <c r="G95" s="98"/>
      <c r="H95" s="41">
        <f>F95*G95</f>
        <v>0</v>
      </c>
      <c r="I95" s="157"/>
    </row>
    <row r="96" spans="1:13" ht="75" customHeight="1">
      <c r="A96" s="24">
        <f>A91+1</f>
        <v>21</v>
      </c>
      <c r="B96" s="24" t="s">
        <v>138</v>
      </c>
      <c r="C96" s="24" t="s">
        <v>162</v>
      </c>
      <c r="D96" s="24" t="s">
        <v>68</v>
      </c>
      <c r="E96" s="25"/>
      <c r="F96" s="65">
        <f>110/1000</f>
        <v>0.11</v>
      </c>
      <c r="G96" s="25"/>
      <c r="H96" s="26">
        <f>SUM(H97:H100)</f>
        <v>0</v>
      </c>
      <c r="I96" s="157"/>
      <c r="J96" s="27">
        <f>H96</f>
        <v>0</v>
      </c>
      <c r="K96" s="28">
        <f>H97</f>
        <v>0</v>
      </c>
      <c r="L96" s="36">
        <f>H98</f>
        <v>0</v>
      </c>
      <c r="M96" s="15">
        <f>H99</f>
        <v>0</v>
      </c>
    </row>
    <row r="97" spans="1:9" ht="16.5">
      <c r="A97" s="98">
        <f>A96+0.1</f>
        <v>21.1</v>
      </c>
      <c r="B97" s="98"/>
      <c r="C97" s="37" t="s">
        <v>9</v>
      </c>
      <c r="D97" s="37" t="s">
        <v>10</v>
      </c>
      <c r="E97" s="37">
        <v>95.9</v>
      </c>
      <c r="F97" s="32">
        <f>E97*F96</f>
        <v>11</v>
      </c>
      <c r="G97" s="37"/>
      <c r="H97" s="31">
        <f>F97*G97</f>
        <v>0</v>
      </c>
      <c r="I97" s="157"/>
    </row>
    <row r="98" spans="1:9" ht="16.5">
      <c r="A98" s="98">
        <f>A97+0.1</f>
        <v>21.2</v>
      </c>
      <c r="B98" s="98"/>
      <c r="C98" s="39" t="s">
        <v>11</v>
      </c>
      <c r="D98" s="39" t="s">
        <v>15</v>
      </c>
      <c r="E98" s="39">
        <v>45.2</v>
      </c>
      <c r="F98" s="34">
        <f>E98*F96</f>
        <v>5</v>
      </c>
      <c r="G98" s="39"/>
      <c r="H98" s="33">
        <f>F98*G98</f>
        <v>0</v>
      </c>
      <c r="I98" s="157"/>
    </row>
    <row r="99" spans="1:9" ht="23.25" customHeight="1">
      <c r="A99" s="98">
        <f>A98+0.1</f>
        <v>21.3</v>
      </c>
      <c r="B99" s="98"/>
      <c r="C99" s="98" t="s">
        <v>141</v>
      </c>
      <c r="D99" s="98" t="s">
        <v>69</v>
      </c>
      <c r="E99" s="98">
        <v>1010</v>
      </c>
      <c r="F99" s="35">
        <f>E99*F96</f>
        <v>111</v>
      </c>
      <c r="G99" s="76"/>
      <c r="H99" s="41">
        <f>F99*G99</f>
        <v>0</v>
      </c>
      <c r="I99" s="157"/>
    </row>
    <row r="100" spans="1:9" ht="16.5">
      <c r="A100" s="98">
        <f>A99+0.1</f>
        <v>21.4</v>
      </c>
      <c r="B100" s="98"/>
      <c r="C100" s="98" t="s">
        <v>23</v>
      </c>
      <c r="D100" s="98" t="s">
        <v>15</v>
      </c>
      <c r="E100" s="98">
        <v>0.6</v>
      </c>
      <c r="F100" s="41">
        <f>E100*F96</f>
        <v>0.07</v>
      </c>
      <c r="G100" s="98"/>
      <c r="H100" s="41">
        <f>F100*G100</f>
        <v>0</v>
      </c>
      <c r="I100" s="157"/>
    </row>
    <row r="101" spans="1:13" ht="75" customHeight="1">
      <c r="A101" s="24">
        <f>A96+1</f>
        <v>22</v>
      </c>
      <c r="B101" s="24" t="s">
        <v>138</v>
      </c>
      <c r="C101" s="24" t="s">
        <v>157</v>
      </c>
      <c r="D101" s="24" t="s">
        <v>68</v>
      </c>
      <c r="E101" s="25"/>
      <c r="F101" s="65">
        <f>635/1000</f>
        <v>0.635</v>
      </c>
      <c r="G101" s="25"/>
      <c r="H101" s="26">
        <f>SUM(H102:H105)</f>
        <v>0</v>
      </c>
      <c r="I101" s="157"/>
      <c r="J101" s="27">
        <f>H101</f>
        <v>0</v>
      </c>
      <c r="K101" s="28">
        <f>H102</f>
        <v>0</v>
      </c>
      <c r="L101" s="36">
        <f>H103</f>
        <v>0</v>
      </c>
      <c r="M101" s="15">
        <f>H104</f>
        <v>0</v>
      </c>
    </row>
    <row r="102" spans="1:9" ht="16.5">
      <c r="A102" s="98">
        <f>A101+0.1</f>
        <v>22.1</v>
      </c>
      <c r="B102" s="98"/>
      <c r="C102" s="37" t="s">
        <v>9</v>
      </c>
      <c r="D102" s="37" t="s">
        <v>10</v>
      </c>
      <c r="E102" s="37">
        <v>95.9</v>
      </c>
      <c r="F102" s="32">
        <f>E102*F101</f>
        <v>61</v>
      </c>
      <c r="G102" s="37"/>
      <c r="H102" s="31">
        <f>F102*G102</f>
        <v>0</v>
      </c>
      <c r="I102" s="157"/>
    </row>
    <row r="103" spans="1:9" ht="16.5">
      <c r="A103" s="98">
        <f>A102+0.1</f>
        <v>22.2</v>
      </c>
      <c r="B103" s="98"/>
      <c r="C103" s="39" t="s">
        <v>11</v>
      </c>
      <c r="D103" s="39" t="s">
        <v>15</v>
      </c>
      <c r="E103" s="39">
        <v>45.2</v>
      </c>
      <c r="F103" s="34">
        <f>E103*F101</f>
        <v>29</v>
      </c>
      <c r="G103" s="39"/>
      <c r="H103" s="33">
        <f>F103*G103</f>
        <v>0</v>
      </c>
      <c r="I103" s="157"/>
    </row>
    <row r="104" spans="1:9" ht="23.25" customHeight="1">
      <c r="A104" s="98">
        <f>A103+0.1</f>
        <v>22.3</v>
      </c>
      <c r="B104" s="98"/>
      <c r="C104" s="98" t="s">
        <v>141</v>
      </c>
      <c r="D104" s="98" t="s">
        <v>69</v>
      </c>
      <c r="E104" s="98">
        <v>1010</v>
      </c>
      <c r="F104" s="35">
        <f>E104*F101</f>
        <v>641</v>
      </c>
      <c r="G104" s="76"/>
      <c r="H104" s="41">
        <f>F104*G104</f>
        <v>0</v>
      </c>
      <c r="I104" s="157"/>
    </row>
    <row r="105" spans="1:9" ht="16.5">
      <c r="A105" s="98">
        <f>A104+0.1</f>
        <v>22.4</v>
      </c>
      <c r="B105" s="98"/>
      <c r="C105" s="98" t="s">
        <v>23</v>
      </c>
      <c r="D105" s="98" t="s">
        <v>15</v>
      </c>
      <c r="E105" s="98">
        <v>0.6</v>
      </c>
      <c r="F105" s="41">
        <f>E105*F101</f>
        <v>0.38</v>
      </c>
      <c r="G105" s="98"/>
      <c r="H105" s="41">
        <f>F105*G105</f>
        <v>0</v>
      </c>
      <c r="I105" s="157"/>
    </row>
    <row r="106" spans="1:13" ht="75.75" customHeight="1">
      <c r="A106" s="24">
        <f>A101+1</f>
        <v>23</v>
      </c>
      <c r="B106" s="24" t="s">
        <v>134</v>
      </c>
      <c r="C106" s="24" t="s">
        <v>156</v>
      </c>
      <c r="D106" s="24" t="s">
        <v>68</v>
      </c>
      <c r="E106" s="25"/>
      <c r="F106" s="65">
        <v>0.72</v>
      </c>
      <c r="G106" s="25"/>
      <c r="H106" s="26">
        <f>SUM(H107:H110)</f>
        <v>0</v>
      </c>
      <c r="I106" s="157"/>
      <c r="J106" s="27">
        <f>H106</f>
        <v>0</v>
      </c>
      <c r="K106" s="28">
        <f>H107</f>
        <v>0</v>
      </c>
      <c r="L106" s="36">
        <f>H108</f>
        <v>0</v>
      </c>
      <c r="M106" s="15">
        <f>H109</f>
        <v>0</v>
      </c>
    </row>
    <row r="107" spans="1:9" ht="16.5">
      <c r="A107" s="98">
        <f>A106+0.1</f>
        <v>23.1</v>
      </c>
      <c r="B107" s="98"/>
      <c r="C107" s="37" t="s">
        <v>9</v>
      </c>
      <c r="D107" s="37" t="s">
        <v>10</v>
      </c>
      <c r="E107" s="37">
        <v>105</v>
      </c>
      <c r="F107" s="32">
        <f>E107*F106</f>
        <v>76</v>
      </c>
      <c r="G107" s="37"/>
      <c r="H107" s="31">
        <f>F107*G107</f>
        <v>0</v>
      </c>
      <c r="I107" s="157"/>
    </row>
    <row r="108" spans="1:9" ht="16.5">
      <c r="A108" s="98">
        <f>A107+0.1</f>
        <v>23.2</v>
      </c>
      <c r="B108" s="98"/>
      <c r="C108" s="39" t="s">
        <v>11</v>
      </c>
      <c r="D108" s="39" t="s">
        <v>15</v>
      </c>
      <c r="E108" s="39">
        <v>53.8</v>
      </c>
      <c r="F108" s="34">
        <f>E108*F106</f>
        <v>39</v>
      </c>
      <c r="G108" s="39"/>
      <c r="H108" s="33">
        <f>F108*G108</f>
        <v>0</v>
      </c>
      <c r="I108" s="157"/>
    </row>
    <row r="109" spans="1:9" ht="19.5" customHeight="1">
      <c r="A109" s="98">
        <f>A108+0.1</f>
        <v>23.3</v>
      </c>
      <c r="B109" s="98"/>
      <c r="C109" s="98" t="s">
        <v>141</v>
      </c>
      <c r="D109" s="98" t="s">
        <v>69</v>
      </c>
      <c r="E109" s="98">
        <v>1010</v>
      </c>
      <c r="F109" s="35">
        <f>E109*F106</f>
        <v>727</v>
      </c>
      <c r="G109" s="76"/>
      <c r="H109" s="41">
        <f>F109*G109</f>
        <v>0</v>
      </c>
      <c r="I109" s="157"/>
    </row>
    <row r="110" spans="1:9" ht="16.5">
      <c r="A110" s="98">
        <f>A109+0.1</f>
        <v>23.4</v>
      </c>
      <c r="B110" s="98"/>
      <c r="C110" s="98" t="s">
        <v>23</v>
      </c>
      <c r="D110" s="98" t="s">
        <v>15</v>
      </c>
      <c r="E110" s="98">
        <v>1.2</v>
      </c>
      <c r="F110" s="35">
        <f>E110*F106</f>
        <v>1</v>
      </c>
      <c r="G110" s="98"/>
      <c r="H110" s="41">
        <f>F110*G110</f>
        <v>0</v>
      </c>
      <c r="I110" s="157"/>
    </row>
    <row r="111" spans="1:13" ht="63.75" customHeight="1">
      <c r="A111" s="24">
        <f>A106+1</f>
        <v>24</v>
      </c>
      <c r="B111" s="24" t="s">
        <v>138</v>
      </c>
      <c r="C111" s="24" t="s">
        <v>204</v>
      </c>
      <c r="D111" s="24" t="s">
        <v>68</v>
      </c>
      <c r="E111" s="25"/>
      <c r="F111" s="65">
        <v>0.471</v>
      </c>
      <c r="G111" s="25"/>
      <c r="H111" s="26">
        <f>SUM(H112:H115)</f>
        <v>0</v>
      </c>
      <c r="I111" s="157"/>
      <c r="J111" s="27">
        <f>H111</f>
        <v>0</v>
      </c>
      <c r="K111" s="28">
        <f>H112</f>
        <v>0</v>
      </c>
      <c r="L111" s="36">
        <f>H113</f>
        <v>0</v>
      </c>
      <c r="M111" s="15">
        <f>H114</f>
        <v>0</v>
      </c>
    </row>
    <row r="112" spans="1:9" ht="16.5">
      <c r="A112" s="98">
        <f>A111+0.1</f>
        <v>24.1</v>
      </c>
      <c r="B112" s="98"/>
      <c r="C112" s="37" t="s">
        <v>9</v>
      </c>
      <c r="D112" s="37" t="s">
        <v>10</v>
      </c>
      <c r="E112" s="37">
        <v>95.9</v>
      </c>
      <c r="F112" s="32">
        <f>E112*F111</f>
        <v>45</v>
      </c>
      <c r="G112" s="37"/>
      <c r="H112" s="31">
        <f>F112*G112</f>
        <v>0</v>
      </c>
      <c r="I112" s="157"/>
    </row>
    <row r="113" spans="1:9" ht="16.5">
      <c r="A113" s="98">
        <f>A112+0.1</f>
        <v>24.2</v>
      </c>
      <c r="B113" s="98"/>
      <c r="C113" s="39" t="s">
        <v>11</v>
      </c>
      <c r="D113" s="39" t="s">
        <v>15</v>
      </c>
      <c r="E113" s="39">
        <v>45.2</v>
      </c>
      <c r="F113" s="34">
        <f>E113*F111</f>
        <v>21</v>
      </c>
      <c r="G113" s="39"/>
      <c r="H113" s="33">
        <f>F113*G113</f>
        <v>0</v>
      </c>
      <c r="I113" s="157"/>
    </row>
    <row r="114" spans="1:9" ht="24.75" customHeight="1">
      <c r="A114" s="98">
        <f>A113+0.1</f>
        <v>24.3</v>
      </c>
      <c r="B114" s="98"/>
      <c r="C114" s="98" t="s">
        <v>141</v>
      </c>
      <c r="D114" s="98" t="s">
        <v>69</v>
      </c>
      <c r="E114" s="98">
        <v>1010</v>
      </c>
      <c r="F114" s="35">
        <f>E114*F111</f>
        <v>476</v>
      </c>
      <c r="G114" s="76"/>
      <c r="H114" s="41">
        <f>F114*G114</f>
        <v>0</v>
      </c>
      <c r="I114" s="157"/>
    </row>
    <row r="115" spans="1:9" ht="16.5">
      <c r="A115" s="98">
        <f>A114+0.1</f>
        <v>24.4</v>
      </c>
      <c r="B115" s="98"/>
      <c r="C115" s="98" t="s">
        <v>23</v>
      </c>
      <c r="D115" s="98" t="s">
        <v>15</v>
      </c>
      <c r="E115" s="98">
        <v>0.6</v>
      </c>
      <c r="F115" s="41">
        <f>E115*F111</f>
        <v>0.28</v>
      </c>
      <c r="G115" s="98"/>
      <c r="H115" s="41">
        <f>F115*G115</f>
        <v>0</v>
      </c>
      <c r="I115" s="157"/>
    </row>
    <row r="116" spans="1:13" ht="75.75" customHeight="1">
      <c r="A116" s="24">
        <f>A111+1</f>
        <v>25</v>
      </c>
      <c r="B116" s="24" t="s">
        <v>135</v>
      </c>
      <c r="C116" s="24" t="s">
        <v>158</v>
      </c>
      <c r="D116" s="24" t="s">
        <v>68</v>
      </c>
      <c r="E116" s="25"/>
      <c r="F116" s="65">
        <v>1.628</v>
      </c>
      <c r="G116" s="25"/>
      <c r="H116" s="26">
        <f>SUM(H117:H120)</f>
        <v>0</v>
      </c>
      <c r="I116" s="157"/>
      <c r="J116" s="27">
        <f>H116</f>
        <v>0</v>
      </c>
      <c r="K116" s="28">
        <f>H117</f>
        <v>0</v>
      </c>
      <c r="L116" s="36">
        <f>H118</f>
        <v>0</v>
      </c>
      <c r="M116" s="15">
        <f>H119</f>
        <v>0</v>
      </c>
    </row>
    <row r="117" spans="1:9" ht="16.5">
      <c r="A117" s="98">
        <f>A116+0.1</f>
        <v>25.1</v>
      </c>
      <c r="B117" s="98"/>
      <c r="C117" s="37" t="s">
        <v>9</v>
      </c>
      <c r="D117" s="37" t="s">
        <v>10</v>
      </c>
      <c r="E117" s="37">
        <v>95.9</v>
      </c>
      <c r="F117" s="32">
        <f>E117*F116</f>
        <v>156</v>
      </c>
      <c r="G117" s="37"/>
      <c r="H117" s="31">
        <f>F117*G117</f>
        <v>0</v>
      </c>
      <c r="I117" s="157"/>
    </row>
    <row r="118" spans="1:9" ht="16.5">
      <c r="A118" s="98">
        <f>A117+0.1</f>
        <v>25.2</v>
      </c>
      <c r="B118" s="98"/>
      <c r="C118" s="39" t="s">
        <v>11</v>
      </c>
      <c r="D118" s="39" t="s">
        <v>15</v>
      </c>
      <c r="E118" s="39">
        <v>45.2</v>
      </c>
      <c r="F118" s="34">
        <f>E118*F116</f>
        <v>74</v>
      </c>
      <c r="G118" s="39"/>
      <c r="H118" s="33">
        <f>F118*G118</f>
        <v>0</v>
      </c>
      <c r="I118" s="157"/>
    </row>
    <row r="119" spans="1:9" ht="19.5" customHeight="1">
      <c r="A119" s="98">
        <f>A118+0.1</f>
        <v>25.3</v>
      </c>
      <c r="B119" s="98"/>
      <c r="C119" s="98" t="s">
        <v>141</v>
      </c>
      <c r="D119" s="98" t="s">
        <v>69</v>
      </c>
      <c r="E119" s="98">
        <v>1010</v>
      </c>
      <c r="F119" s="35">
        <f>E119*F116</f>
        <v>1644</v>
      </c>
      <c r="G119" s="76"/>
      <c r="H119" s="41">
        <f>F119*G119</f>
        <v>0</v>
      </c>
      <c r="I119" s="157"/>
    </row>
    <row r="120" spans="1:9" ht="16.5">
      <c r="A120" s="98">
        <f>A119+0.1</f>
        <v>25.4</v>
      </c>
      <c r="B120" s="98"/>
      <c r="C120" s="98" t="s">
        <v>23</v>
      </c>
      <c r="D120" s="98" t="s">
        <v>15</v>
      </c>
      <c r="E120" s="98">
        <v>0.6</v>
      </c>
      <c r="F120" s="35">
        <f>E120*F116</f>
        <v>1</v>
      </c>
      <c r="G120" s="98"/>
      <c r="H120" s="41">
        <f>F120*G120</f>
        <v>0</v>
      </c>
      <c r="I120" s="157"/>
    </row>
    <row r="121" spans="1:13" ht="89.25" customHeight="1">
      <c r="A121" s="24">
        <f>A116+1</f>
        <v>26</v>
      </c>
      <c r="B121" s="24" t="s">
        <v>136</v>
      </c>
      <c r="C121" s="24" t="s">
        <v>170</v>
      </c>
      <c r="D121" s="24" t="s">
        <v>68</v>
      </c>
      <c r="E121" s="25"/>
      <c r="F121" s="65">
        <v>1.36</v>
      </c>
      <c r="G121" s="25"/>
      <c r="H121" s="26">
        <f>SUM(H122:H125)</f>
        <v>0</v>
      </c>
      <c r="I121" s="157"/>
      <c r="J121" s="27">
        <f>H121</f>
        <v>0</v>
      </c>
      <c r="K121" s="28">
        <f>H122</f>
        <v>0</v>
      </c>
      <c r="L121" s="36">
        <f>H123</f>
        <v>0</v>
      </c>
      <c r="M121" s="15">
        <f>H124</f>
        <v>0</v>
      </c>
    </row>
    <row r="122" spans="1:9" ht="16.5">
      <c r="A122" s="98">
        <f>A121+0.1</f>
        <v>26.1</v>
      </c>
      <c r="B122" s="98"/>
      <c r="C122" s="37" t="s">
        <v>9</v>
      </c>
      <c r="D122" s="37" t="s">
        <v>10</v>
      </c>
      <c r="E122" s="37">
        <v>105</v>
      </c>
      <c r="F122" s="32">
        <f>E122*F121</f>
        <v>143</v>
      </c>
      <c r="G122" s="37"/>
      <c r="H122" s="31">
        <f>F122*G122</f>
        <v>0</v>
      </c>
      <c r="I122" s="157"/>
    </row>
    <row r="123" spans="1:9" ht="16.5">
      <c r="A123" s="98">
        <f>A122+0.1</f>
        <v>26.2</v>
      </c>
      <c r="B123" s="98"/>
      <c r="C123" s="39" t="s">
        <v>11</v>
      </c>
      <c r="D123" s="39" t="s">
        <v>15</v>
      </c>
      <c r="E123" s="39">
        <v>53.8</v>
      </c>
      <c r="F123" s="34">
        <f>E123*F121</f>
        <v>73</v>
      </c>
      <c r="G123" s="39"/>
      <c r="H123" s="33">
        <f>F123*G123</f>
        <v>0</v>
      </c>
      <c r="I123" s="157"/>
    </row>
    <row r="124" spans="1:9" ht="22.5" customHeight="1">
      <c r="A124" s="98">
        <f>A123+0.1</f>
        <v>26.3</v>
      </c>
      <c r="B124" s="98"/>
      <c r="C124" s="98" t="s">
        <v>141</v>
      </c>
      <c r="D124" s="98" t="s">
        <v>69</v>
      </c>
      <c r="E124" s="98">
        <v>1010</v>
      </c>
      <c r="F124" s="35">
        <f>E124*F121</f>
        <v>1374</v>
      </c>
      <c r="G124" s="76"/>
      <c r="H124" s="41">
        <f>F124*G124</f>
        <v>0</v>
      </c>
      <c r="I124" s="157"/>
    </row>
    <row r="125" spans="1:9" ht="16.5">
      <c r="A125" s="98">
        <f>A124+0.1</f>
        <v>26.4</v>
      </c>
      <c r="B125" s="98"/>
      <c r="C125" s="98" t="s">
        <v>23</v>
      </c>
      <c r="D125" s="98" t="s">
        <v>15</v>
      </c>
      <c r="E125" s="98">
        <v>1.2</v>
      </c>
      <c r="F125" s="35">
        <f>E125*F121</f>
        <v>2</v>
      </c>
      <c r="G125" s="98"/>
      <c r="H125" s="41">
        <f>F125*G125</f>
        <v>0</v>
      </c>
      <c r="I125" s="157"/>
    </row>
    <row r="126" spans="1:13" ht="73.5" customHeight="1">
      <c r="A126" s="24">
        <f>A121+1</f>
        <v>27</v>
      </c>
      <c r="B126" s="24" t="s">
        <v>133</v>
      </c>
      <c r="C126" s="24" t="s">
        <v>155</v>
      </c>
      <c r="D126" s="24" t="s">
        <v>68</v>
      </c>
      <c r="E126" s="25"/>
      <c r="F126" s="65">
        <f>830/1000</f>
        <v>0.83</v>
      </c>
      <c r="G126" s="25"/>
      <c r="H126" s="26">
        <f>SUM(H127:H130)</f>
        <v>0</v>
      </c>
      <c r="I126" s="157"/>
      <c r="J126" s="27">
        <f>H126</f>
        <v>0</v>
      </c>
      <c r="K126" s="28">
        <f>H127</f>
        <v>0</v>
      </c>
      <c r="L126" s="36">
        <f>H128</f>
        <v>0</v>
      </c>
      <c r="M126" s="15">
        <f>H129</f>
        <v>0</v>
      </c>
    </row>
    <row r="127" spans="1:9" ht="18" customHeight="1">
      <c r="A127" s="98">
        <f>A126+0.1</f>
        <v>27.1</v>
      </c>
      <c r="B127" s="98"/>
      <c r="C127" s="37" t="s">
        <v>9</v>
      </c>
      <c r="D127" s="37" t="s">
        <v>10</v>
      </c>
      <c r="E127" s="37">
        <v>119</v>
      </c>
      <c r="F127" s="32">
        <f>E127*F126</f>
        <v>99</v>
      </c>
      <c r="G127" s="37"/>
      <c r="H127" s="31">
        <f>F127*G127</f>
        <v>0</v>
      </c>
      <c r="I127" s="157"/>
    </row>
    <row r="128" spans="1:9" ht="18" customHeight="1">
      <c r="A128" s="98">
        <f>A127+0.1</f>
        <v>27.2</v>
      </c>
      <c r="B128" s="98"/>
      <c r="C128" s="39" t="s">
        <v>11</v>
      </c>
      <c r="D128" s="39" t="s">
        <v>15</v>
      </c>
      <c r="E128" s="39">
        <v>67.5</v>
      </c>
      <c r="F128" s="34">
        <f>E128*F126</f>
        <v>56</v>
      </c>
      <c r="G128" s="39"/>
      <c r="H128" s="33">
        <f>F128*G128</f>
        <v>0</v>
      </c>
      <c r="I128" s="157"/>
    </row>
    <row r="129" spans="1:9" ht="18" customHeight="1">
      <c r="A129" s="98">
        <f>A128+0.1</f>
        <v>27.3</v>
      </c>
      <c r="B129" s="98"/>
      <c r="C129" s="98" t="s">
        <v>141</v>
      </c>
      <c r="D129" s="98" t="s">
        <v>69</v>
      </c>
      <c r="E129" s="98">
        <v>1010</v>
      </c>
      <c r="F129" s="35">
        <f>E129*F126</f>
        <v>838</v>
      </c>
      <c r="G129" s="76"/>
      <c r="H129" s="41">
        <f>F129*G129</f>
        <v>0</v>
      </c>
      <c r="I129" s="157"/>
    </row>
    <row r="130" spans="1:9" ht="18" customHeight="1">
      <c r="A130" s="98">
        <f>A129+0.1</f>
        <v>27.4</v>
      </c>
      <c r="B130" s="98"/>
      <c r="C130" s="98" t="s">
        <v>23</v>
      </c>
      <c r="D130" s="98" t="s">
        <v>15</v>
      </c>
      <c r="E130" s="98">
        <v>2.16</v>
      </c>
      <c r="F130" s="35">
        <f>E130*F126</f>
        <v>2</v>
      </c>
      <c r="G130" s="98"/>
      <c r="H130" s="41">
        <f>F130*G130</f>
        <v>0</v>
      </c>
      <c r="I130" s="157"/>
    </row>
    <row r="131" spans="1:13" ht="75.75" customHeight="1">
      <c r="A131" s="24">
        <f>A126+1</f>
        <v>28</v>
      </c>
      <c r="B131" s="24" t="s">
        <v>135</v>
      </c>
      <c r="C131" s="24" t="s">
        <v>164</v>
      </c>
      <c r="D131" s="24" t="s">
        <v>68</v>
      </c>
      <c r="E131" s="25"/>
      <c r="F131" s="65">
        <v>0.06</v>
      </c>
      <c r="G131" s="25"/>
      <c r="H131" s="26">
        <f>SUM(H132:H135)</f>
        <v>0</v>
      </c>
      <c r="I131" s="157"/>
      <c r="J131" s="27">
        <f>H131</f>
        <v>0</v>
      </c>
      <c r="K131" s="28">
        <f>H132</f>
        <v>0</v>
      </c>
      <c r="L131" s="36">
        <f>H133</f>
        <v>0</v>
      </c>
      <c r="M131" s="15">
        <f>H134</f>
        <v>0</v>
      </c>
    </row>
    <row r="132" spans="1:9" ht="16.5">
      <c r="A132" s="98">
        <f>A131+0.1</f>
        <v>28.1</v>
      </c>
      <c r="B132" s="98"/>
      <c r="C132" s="37" t="s">
        <v>9</v>
      </c>
      <c r="D132" s="37" t="s">
        <v>10</v>
      </c>
      <c r="E132" s="37">
        <v>95.9</v>
      </c>
      <c r="F132" s="32">
        <f>E132*F131</f>
        <v>6</v>
      </c>
      <c r="G132" s="37"/>
      <c r="H132" s="31">
        <f>F132*G132</f>
        <v>0</v>
      </c>
      <c r="I132" s="157"/>
    </row>
    <row r="133" spans="1:9" ht="16.5">
      <c r="A133" s="98">
        <f>A132+0.1</f>
        <v>28.2</v>
      </c>
      <c r="B133" s="98"/>
      <c r="C133" s="39" t="s">
        <v>11</v>
      </c>
      <c r="D133" s="39" t="s">
        <v>15</v>
      </c>
      <c r="E133" s="39">
        <v>45.2</v>
      </c>
      <c r="F133" s="34">
        <f>E133*F131</f>
        <v>3</v>
      </c>
      <c r="G133" s="39"/>
      <c r="H133" s="33">
        <f>F133*G133</f>
        <v>0</v>
      </c>
      <c r="I133" s="157"/>
    </row>
    <row r="134" spans="1:9" ht="19.5" customHeight="1">
      <c r="A134" s="98">
        <f>A133+0.1</f>
        <v>28.3</v>
      </c>
      <c r="B134" s="98"/>
      <c r="C134" s="98" t="s">
        <v>141</v>
      </c>
      <c r="D134" s="98" t="s">
        <v>69</v>
      </c>
      <c r="E134" s="98">
        <v>1010</v>
      </c>
      <c r="F134" s="35">
        <f>E134*F131</f>
        <v>61</v>
      </c>
      <c r="G134" s="76"/>
      <c r="H134" s="41">
        <f>F134*G134</f>
        <v>0</v>
      </c>
      <c r="I134" s="157"/>
    </row>
    <row r="135" spans="1:9" ht="16.5">
      <c r="A135" s="98">
        <f>A134+0.1</f>
        <v>28.4</v>
      </c>
      <c r="B135" s="98"/>
      <c r="C135" s="98" t="s">
        <v>23</v>
      </c>
      <c r="D135" s="98" t="s">
        <v>15</v>
      </c>
      <c r="E135" s="98">
        <v>0.6</v>
      </c>
      <c r="F135" s="41">
        <f>E135*F131</f>
        <v>0.04</v>
      </c>
      <c r="G135" s="98"/>
      <c r="H135" s="41">
        <f>F135*G135</f>
        <v>0</v>
      </c>
      <c r="I135" s="157"/>
    </row>
    <row r="136" spans="1:13" ht="73.5" customHeight="1">
      <c r="A136" s="24">
        <f>A131+1</f>
        <v>29</v>
      </c>
      <c r="B136" s="24" t="s">
        <v>133</v>
      </c>
      <c r="C136" s="24" t="s">
        <v>205</v>
      </c>
      <c r="D136" s="24" t="s">
        <v>68</v>
      </c>
      <c r="E136" s="25"/>
      <c r="F136" s="65">
        <f>473/1000</f>
        <v>0.473</v>
      </c>
      <c r="G136" s="25"/>
      <c r="H136" s="26">
        <f>SUM(H137:H140)</f>
        <v>0</v>
      </c>
      <c r="I136" s="157"/>
      <c r="J136" s="27">
        <f>H136</f>
        <v>0</v>
      </c>
      <c r="K136" s="28">
        <f>H137</f>
        <v>0</v>
      </c>
      <c r="L136" s="36">
        <f>H138</f>
        <v>0</v>
      </c>
      <c r="M136" s="15">
        <f>H139</f>
        <v>0</v>
      </c>
    </row>
    <row r="137" spans="1:9" ht="18" customHeight="1">
      <c r="A137" s="98">
        <f>A136+0.1</f>
        <v>29.1</v>
      </c>
      <c r="B137" s="98"/>
      <c r="C137" s="37" t="s">
        <v>9</v>
      </c>
      <c r="D137" s="37" t="s">
        <v>10</v>
      </c>
      <c r="E137" s="37">
        <v>119</v>
      </c>
      <c r="F137" s="32">
        <f>E137*F136</f>
        <v>56</v>
      </c>
      <c r="G137" s="37"/>
      <c r="H137" s="31">
        <f>F137*G137</f>
        <v>0</v>
      </c>
      <c r="I137" s="157"/>
    </row>
    <row r="138" spans="1:9" ht="18" customHeight="1">
      <c r="A138" s="98">
        <f>A137+0.1</f>
        <v>29.2</v>
      </c>
      <c r="B138" s="98"/>
      <c r="C138" s="39" t="s">
        <v>11</v>
      </c>
      <c r="D138" s="39" t="s">
        <v>15</v>
      </c>
      <c r="E138" s="39">
        <v>67.5</v>
      </c>
      <c r="F138" s="34">
        <f>E138*F136</f>
        <v>32</v>
      </c>
      <c r="G138" s="39"/>
      <c r="H138" s="33">
        <f>F138*G138</f>
        <v>0</v>
      </c>
      <c r="I138" s="157"/>
    </row>
    <row r="139" spans="1:9" ht="18" customHeight="1">
      <c r="A139" s="98">
        <f>A138+0.1</f>
        <v>29.3</v>
      </c>
      <c r="B139" s="98"/>
      <c r="C139" s="98" t="s">
        <v>141</v>
      </c>
      <c r="D139" s="98" t="s">
        <v>69</v>
      </c>
      <c r="E139" s="98">
        <v>1010</v>
      </c>
      <c r="F139" s="35">
        <f>E139*F136</f>
        <v>478</v>
      </c>
      <c r="G139" s="76"/>
      <c r="H139" s="41">
        <f>F139*G139</f>
        <v>0</v>
      </c>
      <c r="I139" s="157"/>
    </row>
    <row r="140" spans="1:9" ht="18" customHeight="1">
      <c r="A140" s="98">
        <f>A139+0.1</f>
        <v>29.4</v>
      </c>
      <c r="B140" s="98"/>
      <c r="C140" s="98" t="s">
        <v>23</v>
      </c>
      <c r="D140" s="98" t="s">
        <v>15</v>
      </c>
      <c r="E140" s="98">
        <v>2.16</v>
      </c>
      <c r="F140" s="35">
        <f>E140*F136</f>
        <v>1</v>
      </c>
      <c r="G140" s="98"/>
      <c r="H140" s="41">
        <f>F140*G140</f>
        <v>0</v>
      </c>
      <c r="I140" s="157"/>
    </row>
    <row r="141" spans="1:13" ht="76.5" customHeight="1">
      <c r="A141" s="24">
        <f>A136+1</f>
        <v>30</v>
      </c>
      <c r="B141" s="24" t="s">
        <v>138</v>
      </c>
      <c r="C141" s="24" t="s">
        <v>174</v>
      </c>
      <c r="D141" s="24" t="s">
        <v>68</v>
      </c>
      <c r="E141" s="25"/>
      <c r="F141" s="65">
        <v>0.914</v>
      </c>
      <c r="G141" s="25"/>
      <c r="H141" s="26">
        <f>SUM(H142:H145)</f>
        <v>0</v>
      </c>
      <c r="I141" s="157"/>
      <c r="J141" s="27">
        <f>H141</f>
        <v>0</v>
      </c>
      <c r="K141" s="28">
        <f>H142</f>
        <v>0</v>
      </c>
      <c r="L141" s="36">
        <f>H143</f>
        <v>0</v>
      </c>
      <c r="M141" s="15">
        <f>H144</f>
        <v>0</v>
      </c>
    </row>
    <row r="142" spans="1:9" ht="16.5">
      <c r="A142" s="98">
        <f>A141+0.1</f>
        <v>30.1</v>
      </c>
      <c r="B142" s="98"/>
      <c r="C142" s="37" t="s">
        <v>9</v>
      </c>
      <c r="D142" s="37" t="s">
        <v>10</v>
      </c>
      <c r="E142" s="37">
        <v>95.9</v>
      </c>
      <c r="F142" s="32">
        <f>E142*F141</f>
        <v>88</v>
      </c>
      <c r="G142" s="37"/>
      <c r="H142" s="31">
        <f>F142*G142</f>
        <v>0</v>
      </c>
      <c r="I142" s="157"/>
    </row>
    <row r="143" spans="1:9" ht="16.5">
      <c r="A143" s="98">
        <f>A142+0.1</f>
        <v>30.2</v>
      </c>
      <c r="B143" s="98"/>
      <c r="C143" s="39" t="s">
        <v>11</v>
      </c>
      <c r="D143" s="39" t="s">
        <v>15</v>
      </c>
      <c r="E143" s="39">
        <v>45.2</v>
      </c>
      <c r="F143" s="34">
        <f>E143*F141</f>
        <v>41</v>
      </c>
      <c r="G143" s="39"/>
      <c r="H143" s="33">
        <f>F143*G143</f>
        <v>0</v>
      </c>
      <c r="I143" s="157"/>
    </row>
    <row r="144" spans="1:9" ht="18.75" customHeight="1">
      <c r="A144" s="98">
        <f>A143+0.1</f>
        <v>30.3</v>
      </c>
      <c r="B144" s="98"/>
      <c r="C144" s="98" t="s">
        <v>141</v>
      </c>
      <c r="D144" s="98" t="s">
        <v>69</v>
      </c>
      <c r="E144" s="98">
        <v>1010</v>
      </c>
      <c r="F144" s="35">
        <f>E144*F141</f>
        <v>923</v>
      </c>
      <c r="G144" s="76"/>
      <c r="H144" s="41">
        <f>F144*G144</f>
        <v>0</v>
      </c>
      <c r="I144" s="157"/>
    </row>
    <row r="145" spans="1:9" ht="16.5">
      <c r="A145" s="98">
        <f>A144+0.1</f>
        <v>30.4</v>
      </c>
      <c r="B145" s="98"/>
      <c r="C145" s="98" t="s">
        <v>23</v>
      </c>
      <c r="D145" s="98" t="s">
        <v>15</v>
      </c>
      <c r="E145" s="98">
        <v>0.6</v>
      </c>
      <c r="F145" s="35">
        <f>E145*F141</f>
        <v>1</v>
      </c>
      <c r="G145" s="98"/>
      <c r="H145" s="41">
        <f>F145*G145</f>
        <v>0</v>
      </c>
      <c r="I145" s="157"/>
    </row>
    <row r="146" spans="1:13" ht="75" customHeight="1">
      <c r="A146" s="24">
        <f>A141+1</f>
        <v>31</v>
      </c>
      <c r="B146" s="24" t="s">
        <v>138</v>
      </c>
      <c r="C146" s="24" t="s">
        <v>160</v>
      </c>
      <c r="D146" s="24" t="s">
        <v>68</v>
      </c>
      <c r="E146" s="25"/>
      <c r="F146" s="65">
        <f>414/1000</f>
        <v>0.414</v>
      </c>
      <c r="G146" s="25"/>
      <c r="H146" s="26">
        <f>SUM(H147:H150)</f>
        <v>0</v>
      </c>
      <c r="I146" s="157"/>
      <c r="J146" s="27">
        <f>H146</f>
        <v>0</v>
      </c>
      <c r="K146" s="28">
        <f>H147</f>
        <v>0</v>
      </c>
      <c r="L146" s="36">
        <f>H148</f>
        <v>0</v>
      </c>
      <c r="M146" s="15">
        <f>H149</f>
        <v>0</v>
      </c>
    </row>
    <row r="147" spans="1:9" ht="16.5">
      <c r="A147" s="98">
        <f>A146+0.1</f>
        <v>31.1</v>
      </c>
      <c r="B147" s="98"/>
      <c r="C147" s="37" t="s">
        <v>9</v>
      </c>
      <c r="D147" s="37" t="s">
        <v>10</v>
      </c>
      <c r="E147" s="37">
        <v>95.9</v>
      </c>
      <c r="F147" s="32">
        <f>E147*F146</f>
        <v>40</v>
      </c>
      <c r="G147" s="37"/>
      <c r="H147" s="31">
        <f>F147*G147</f>
        <v>0</v>
      </c>
      <c r="I147" s="157"/>
    </row>
    <row r="148" spans="1:9" ht="16.5">
      <c r="A148" s="98">
        <f>A147+0.1</f>
        <v>31.2</v>
      </c>
      <c r="B148" s="98"/>
      <c r="C148" s="39" t="s">
        <v>11</v>
      </c>
      <c r="D148" s="39" t="s">
        <v>15</v>
      </c>
      <c r="E148" s="39">
        <v>45.2</v>
      </c>
      <c r="F148" s="34">
        <f>E148*F146</f>
        <v>19</v>
      </c>
      <c r="G148" s="39"/>
      <c r="H148" s="33">
        <f>F148*G148</f>
        <v>0</v>
      </c>
      <c r="I148" s="157"/>
    </row>
    <row r="149" spans="1:9" ht="23.25" customHeight="1">
      <c r="A149" s="98">
        <f>A148+0.1</f>
        <v>31.3</v>
      </c>
      <c r="B149" s="98"/>
      <c r="C149" s="98" t="s">
        <v>141</v>
      </c>
      <c r="D149" s="98" t="s">
        <v>69</v>
      </c>
      <c r="E149" s="98">
        <v>1010</v>
      </c>
      <c r="F149" s="35">
        <f>E149*F146</f>
        <v>418</v>
      </c>
      <c r="G149" s="76"/>
      <c r="H149" s="41">
        <f>F149*G149</f>
        <v>0</v>
      </c>
      <c r="I149" s="157"/>
    </row>
    <row r="150" spans="1:9" ht="16.5">
      <c r="A150" s="98">
        <f>A149+0.1</f>
        <v>31.4</v>
      </c>
      <c r="B150" s="98"/>
      <c r="C150" s="98" t="s">
        <v>23</v>
      </c>
      <c r="D150" s="98" t="s">
        <v>15</v>
      </c>
      <c r="E150" s="98">
        <v>0.6</v>
      </c>
      <c r="F150" s="41">
        <f>E150*F146</f>
        <v>0.25</v>
      </c>
      <c r="G150" s="98"/>
      <c r="H150" s="41">
        <f>F150*G150</f>
        <v>0</v>
      </c>
      <c r="I150" s="157"/>
    </row>
    <row r="151" spans="1:13" ht="78" customHeight="1">
      <c r="A151" s="24">
        <f>A146+1</f>
        <v>32</v>
      </c>
      <c r="B151" s="24" t="s">
        <v>137</v>
      </c>
      <c r="C151" s="24" t="s">
        <v>159</v>
      </c>
      <c r="D151" s="24" t="s">
        <v>68</v>
      </c>
      <c r="E151" s="25"/>
      <c r="F151" s="65">
        <v>0.288</v>
      </c>
      <c r="G151" s="25"/>
      <c r="H151" s="26">
        <f>SUM(H152:H155)</f>
        <v>0</v>
      </c>
      <c r="I151" s="157"/>
      <c r="J151" s="27">
        <f>H151</f>
        <v>0</v>
      </c>
      <c r="K151" s="28">
        <f>H152</f>
        <v>0</v>
      </c>
      <c r="L151" s="36">
        <f>H153</f>
        <v>0</v>
      </c>
      <c r="M151" s="15">
        <f>H154</f>
        <v>0</v>
      </c>
    </row>
    <row r="152" spans="1:9" ht="16.5">
      <c r="A152" s="98">
        <f>A151+0.1</f>
        <v>32.1</v>
      </c>
      <c r="B152" s="98"/>
      <c r="C152" s="37" t="s">
        <v>9</v>
      </c>
      <c r="D152" s="37" t="s">
        <v>10</v>
      </c>
      <c r="E152" s="37">
        <v>245</v>
      </c>
      <c r="F152" s="32">
        <f>E152*F151</f>
        <v>71</v>
      </c>
      <c r="G152" s="37"/>
      <c r="H152" s="31">
        <f>F152*G152</f>
        <v>0</v>
      </c>
      <c r="I152" s="157"/>
    </row>
    <row r="153" spans="1:9" ht="16.5">
      <c r="A153" s="98">
        <f>A152+0.1</f>
        <v>32.2</v>
      </c>
      <c r="B153" s="98"/>
      <c r="C153" s="39" t="s">
        <v>11</v>
      </c>
      <c r="D153" s="39" t="s">
        <v>15</v>
      </c>
      <c r="E153" s="39">
        <v>109</v>
      </c>
      <c r="F153" s="34">
        <f>E153*F151</f>
        <v>31</v>
      </c>
      <c r="G153" s="39"/>
      <c r="H153" s="33">
        <f>F153*G153</f>
        <v>0</v>
      </c>
      <c r="I153" s="157"/>
    </row>
    <row r="154" spans="1:9" ht="23.25" customHeight="1">
      <c r="A154" s="98">
        <f>A153+0.1</f>
        <v>32.3</v>
      </c>
      <c r="B154" s="98"/>
      <c r="C154" s="98" t="s">
        <v>141</v>
      </c>
      <c r="D154" s="98" t="s">
        <v>69</v>
      </c>
      <c r="E154" s="98">
        <v>1010</v>
      </c>
      <c r="F154" s="35">
        <f>E154*F151</f>
        <v>291</v>
      </c>
      <c r="G154" s="76"/>
      <c r="H154" s="41">
        <f>F154*G154</f>
        <v>0</v>
      </c>
      <c r="I154" s="157"/>
    </row>
    <row r="155" spans="1:9" ht="16.5">
      <c r="A155" s="98">
        <f>A154+0.1</f>
        <v>32.4</v>
      </c>
      <c r="B155" s="98"/>
      <c r="C155" s="98" t="s">
        <v>23</v>
      </c>
      <c r="D155" s="98" t="s">
        <v>15</v>
      </c>
      <c r="E155" s="98">
        <v>8.88</v>
      </c>
      <c r="F155" s="35">
        <f>E155*F151</f>
        <v>3</v>
      </c>
      <c r="G155" s="98"/>
      <c r="H155" s="41">
        <f>F155*G155</f>
        <v>0</v>
      </c>
      <c r="I155" s="157"/>
    </row>
    <row r="156" spans="1:13" ht="72" customHeight="1">
      <c r="A156" s="24">
        <f>A151+1</f>
        <v>33</v>
      </c>
      <c r="B156" s="24" t="s">
        <v>139</v>
      </c>
      <c r="C156" s="24" t="s">
        <v>171</v>
      </c>
      <c r="D156" s="24" t="s">
        <v>68</v>
      </c>
      <c r="E156" s="25"/>
      <c r="F156" s="65">
        <v>0.588</v>
      </c>
      <c r="G156" s="25"/>
      <c r="H156" s="26">
        <f>SUM(H157:H160)</f>
        <v>0</v>
      </c>
      <c r="I156" s="157"/>
      <c r="J156" s="27">
        <f>H156</f>
        <v>0</v>
      </c>
      <c r="K156" s="28">
        <f>H157</f>
        <v>0</v>
      </c>
      <c r="L156" s="36">
        <f>H158</f>
        <v>0</v>
      </c>
      <c r="M156" s="15">
        <f>H159</f>
        <v>0</v>
      </c>
    </row>
    <row r="157" spans="1:9" ht="16.5">
      <c r="A157" s="98">
        <f>A156+0.1</f>
        <v>33.1</v>
      </c>
      <c r="B157" s="98"/>
      <c r="C157" s="37" t="s">
        <v>9</v>
      </c>
      <c r="D157" s="37" t="s">
        <v>10</v>
      </c>
      <c r="E157" s="37">
        <v>170</v>
      </c>
      <c r="F157" s="32">
        <f>E157*F156</f>
        <v>100</v>
      </c>
      <c r="G157" s="37"/>
      <c r="H157" s="31">
        <f>F157*G157</f>
        <v>0</v>
      </c>
      <c r="I157" s="157"/>
    </row>
    <row r="158" spans="1:9" ht="16.5">
      <c r="A158" s="98">
        <f>A157+0.1</f>
        <v>33.2</v>
      </c>
      <c r="B158" s="98"/>
      <c r="C158" s="39" t="s">
        <v>11</v>
      </c>
      <c r="D158" s="39" t="s">
        <v>15</v>
      </c>
      <c r="E158" s="39">
        <v>81.5</v>
      </c>
      <c r="F158" s="34">
        <f>E158*F156</f>
        <v>48</v>
      </c>
      <c r="G158" s="39"/>
      <c r="H158" s="33">
        <f>F158*G158</f>
        <v>0</v>
      </c>
      <c r="I158" s="157"/>
    </row>
    <row r="159" spans="1:9" ht="18" customHeight="1">
      <c r="A159" s="98">
        <f>A158+0.1</f>
        <v>33.3</v>
      </c>
      <c r="B159" s="98"/>
      <c r="C159" s="98" t="s">
        <v>141</v>
      </c>
      <c r="D159" s="98" t="s">
        <v>69</v>
      </c>
      <c r="E159" s="98">
        <v>1010</v>
      </c>
      <c r="F159" s="35">
        <f>E159*F156</f>
        <v>594</v>
      </c>
      <c r="G159" s="76"/>
      <c r="H159" s="41">
        <f>F159*G159</f>
        <v>0</v>
      </c>
      <c r="I159" s="157"/>
    </row>
    <row r="160" spans="1:9" ht="16.5">
      <c r="A160" s="98">
        <f>A159+0.1</f>
        <v>33.4</v>
      </c>
      <c r="B160" s="98"/>
      <c r="C160" s="98" t="s">
        <v>23</v>
      </c>
      <c r="D160" s="98" t="s">
        <v>15</v>
      </c>
      <c r="E160" s="98">
        <v>3.48</v>
      </c>
      <c r="F160" s="35">
        <f>E160*F156</f>
        <v>2</v>
      </c>
      <c r="G160" s="98"/>
      <c r="H160" s="41">
        <f>F160*G160</f>
        <v>0</v>
      </c>
      <c r="I160" s="157"/>
    </row>
    <row r="161" spans="1:13" ht="76.5" customHeight="1">
      <c r="A161" s="24">
        <f>A156+1</f>
        <v>34</v>
      </c>
      <c r="B161" s="24" t="s">
        <v>138</v>
      </c>
      <c r="C161" s="24" t="s">
        <v>185</v>
      </c>
      <c r="D161" s="24" t="s">
        <v>68</v>
      </c>
      <c r="E161" s="25"/>
      <c r="F161" s="65">
        <v>0.064</v>
      </c>
      <c r="G161" s="25"/>
      <c r="H161" s="26">
        <f>SUM(H162:H165)</f>
        <v>0</v>
      </c>
      <c r="I161" s="157"/>
      <c r="J161" s="27">
        <f>H161</f>
        <v>0</v>
      </c>
      <c r="K161" s="28">
        <f>H162</f>
        <v>0</v>
      </c>
      <c r="L161" s="36">
        <f>H163</f>
        <v>0</v>
      </c>
      <c r="M161" s="15">
        <f>H164</f>
        <v>0</v>
      </c>
    </row>
    <row r="162" spans="1:9" ht="16.5">
      <c r="A162" s="98">
        <f>A161+0.1</f>
        <v>34.1</v>
      </c>
      <c r="B162" s="98"/>
      <c r="C162" s="37" t="s">
        <v>9</v>
      </c>
      <c r="D162" s="37" t="s">
        <v>10</v>
      </c>
      <c r="E162" s="37">
        <v>95.9</v>
      </c>
      <c r="F162" s="32">
        <f>E162*F161</f>
        <v>6</v>
      </c>
      <c r="G162" s="37"/>
      <c r="H162" s="31">
        <f>F162*G162</f>
        <v>0</v>
      </c>
      <c r="I162" s="157"/>
    </row>
    <row r="163" spans="1:9" ht="16.5">
      <c r="A163" s="98">
        <f>A162+0.1</f>
        <v>34.2</v>
      </c>
      <c r="B163" s="98"/>
      <c r="C163" s="39" t="s">
        <v>11</v>
      </c>
      <c r="D163" s="39" t="s">
        <v>15</v>
      </c>
      <c r="E163" s="39">
        <v>45.2</v>
      </c>
      <c r="F163" s="34">
        <f>E163*F161</f>
        <v>3</v>
      </c>
      <c r="G163" s="39"/>
      <c r="H163" s="33">
        <f>F163*G163</f>
        <v>0</v>
      </c>
      <c r="I163" s="157"/>
    </row>
    <row r="164" spans="1:9" ht="18.75" customHeight="1">
      <c r="A164" s="98">
        <f>A163+0.1</f>
        <v>34.3</v>
      </c>
      <c r="B164" s="98"/>
      <c r="C164" s="98" t="s">
        <v>141</v>
      </c>
      <c r="D164" s="98" t="s">
        <v>69</v>
      </c>
      <c r="E164" s="98">
        <v>1010</v>
      </c>
      <c r="F164" s="35">
        <f>E164*F161</f>
        <v>65</v>
      </c>
      <c r="G164" s="76"/>
      <c r="H164" s="41">
        <f>F164*G164</f>
        <v>0</v>
      </c>
      <c r="I164" s="157"/>
    </row>
    <row r="165" spans="1:9" ht="16.5">
      <c r="A165" s="98">
        <f>A164+0.1</f>
        <v>34.4</v>
      </c>
      <c r="B165" s="98"/>
      <c r="C165" s="98" t="s">
        <v>23</v>
      </c>
      <c r="D165" s="98" t="s">
        <v>15</v>
      </c>
      <c r="E165" s="98">
        <v>0.6</v>
      </c>
      <c r="F165" s="41">
        <f>E165*F161</f>
        <v>0.04</v>
      </c>
      <c r="G165" s="98"/>
      <c r="H165" s="41">
        <f>F165*G165</f>
        <v>0</v>
      </c>
      <c r="I165" s="157"/>
    </row>
    <row r="166" spans="1:13" ht="76.5" customHeight="1">
      <c r="A166" s="24">
        <f>A161+1</f>
        <v>35</v>
      </c>
      <c r="B166" s="24" t="s">
        <v>138</v>
      </c>
      <c r="C166" s="24" t="s">
        <v>206</v>
      </c>
      <c r="D166" s="24" t="s">
        <v>68</v>
      </c>
      <c r="E166" s="25"/>
      <c r="F166" s="65">
        <v>0.062</v>
      </c>
      <c r="G166" s="25"/>
      <c r="H166" s="26">
        <f>SUM(H167:H170)</f>
        <v>0</v>
      </c>
      <c r="I166" s="157"/>
      <c r="J166" s="27">
        <f>H166</f>
        <v>0</v>
      </c>
      <c r="K166" s="28">
        <f>H167</f>
        <v>0</v>
      </c>
      <c r="L166" s="36">
        <f>H168</f>
        <v>0</v>
      </c>
      <c r="M166" s="15">
        <f>H169</f>
        <v>0</v>
      </c>
    </row>
    <row r="167" spans="1:9" ht="16.5">
      <c r="A167" s="98">
        <f>A166+0.1</f>
        <v>35.1</v>
      </c>
      <c r="B167" s="98"/>
      <c r="C167" s="37" t="s">
        <v>9</v>
      </c>
      <c r="D167" s="37" t="s">
        <v>10</v>
      </c>
      <c r="E167" s="37">
        <v>95.9</v>
      </c>
      <c r="F167" s="32">
        <f>E167*F166</f>
        <v>6</v>
      </c>
      <c r="G167" s="37"/>
      <c r="H167" s="31">
        <f>F167*G167</f>
        <v>0</v>
      </c>
      <c r="I167" s="157"/>
    </row>
    <row r="168" spans="1:9" ht="16.5">
      <c r="A168" s="98">
        <f>A167+0.1</f>
        <v>35.2</v>
      </c>
      <c r="B168" s="98"/>
      <c r="C168" s="39" t="s">
        <v>11</v>
      </c>
      <c r="D168" s="39" t="s">
        <v>15</v>
      </c>
      <c r="E168" s="39">
        <v>45.2</v>
      </c>
      <c r="F168" s="34">
        <f>E168*F166</f>
        <v>3</v>
      </c>
      <c r="G168" s="39"/>
      <c r="H168" s="33">
        <f>F168*G168</f>
        <v>0</v>
      </c>
      <c r="I168" s="157"/>
    </row>
    <row r="169" spans="1:9" ht="18.75" customHeight="1">
      <c r="A169" s="98">
        <f>A168+0.1</f>
        <v>35.3</v>
      </c>
      <c r="B169" s="98"/>
      <c r="C169" s="98" t="s">
        <v>141</v>
      </c>
      <c r="D169" s="98" t="s">
        <v>69</v>
      </c>
      <c r="E169" s="98">
        <v>1010</v>
      </c>
      <c r="F169" s="35">
        <f>E169*F166</f>
        <v>63</v>
      </c>
      <c r="G169" s="76"/>
      <c r="H169" s="41">
        <f>F169*G169</f>
        <v>0</v>
      </c>
      <c r="I169" s="157"/>
    </row>
    <row r="170" spans="1:9" ht="16.5">
      <c r="A170" s="98">
        <f>A169+0.1</f>
        <v>35.4</v>
      </c>
      <c r="B170" s="98"/>
      <c r="C170" s="98" t="s">
        <v>23</v>
      </c>
      <c r="D170" s="98" t="s">
        <v>15</v>
      </c>
      <c r="E170" s="98">
        <v>0.6</v>
      </c>
      <c r="F170" s="41">
        <f>E170*F166</f>
        <v>0.04</v>
      </c>
      <c r="G170" s="98"/>
      <c r="H170" s="41">
        <f>F170*G170</f>
        <v>0</v>
      </c>
      <c r="I170" s="157"/>
    </row>
    <row r="171" spans="1:13" ht="72" customHeight="1">
      <c r="A171" s="24">
        <f>A166+1</f>
        <v>36</v>
      </c>
      <c r="B171" s="24" t="s">
        <v>138</v>
      </c>
      <c r="C171" s="24" t="s">
        <v>184</v>
      </c>
      <c r="D171" s="24" t="s">
        <v>68</v>
      </c>
      <c r="E171" s="25"/>
      <c r="F171" s="65">
        <v>0.327</v>
      </c>
      <c r="G171" s="25"/>
      <c r="H171" s="26">
        <f>SUM(H172:H175)</f>
        <v>0</v>
      </c>
      <c r="I171" s="157"/>
      <c r="J171" s="27">
        <f>H171</f>
        <v>0</v>
      </c>
      <c r="K171" s="28">
        <f>H172</f>
        <v>0</v>
      </c>
      <c r="L171" s="36">
        <f>H173</f>
        <v>0</v>
      </c>
      <c r="M171" s="15">
        <f>H174</f>
        <v>0</v>
      </c>
    </row>
    <row r="172" spans="1:9" ht="16.5">
      <c r="A172" s="98">
        <f>A171+0.1</f>
        <v>36.1</v>
      </c>
      <c r="B172" s="98"/>
      <c r="C172" s="37" t="s">
        <v>9</v>
      </c>
      <c r="D172" s="37" t="s">
        <v>10</v>
      </c>
      <c r="E172" s="37">
        <v>95.9</v>
      </c>
      <c r="F172" s="32">
        <f>E172*F171</f>
        <v>31</v>
      </c>
      <c r="G172" s="37"/>
      <c r="H172" s="31">
        <f>F172*G172</f>
        <v>0</v>
      </c>
      <c r="I172" s="157"/>
    </row>
    <row r="173" spans="1:9" ht="16.5">
      <c r="A173" s="98">
        <f>A172+0.1</f>
        <v>36.2</v>
      </c>
      <c r="B173" s="98"/>
      <c r="C173" s="39" t="s">
        <v>11</v>
      </c>
      <c r="D173" s="39" t="s">
        <v>15</v>
      </c>
      <c r="E173" s="39">
        <v>45.2</v>
      </c>
      <c r="F173" s="34">
        <f>E173*F171</f>
        <v>15</v>
      </c>
      <c r="G173" s="39"/>
      <c r="H173" s="33">
        <f>F173*G173</f>
        <v>0</v>
      </c>
      <c r="I173" s="157"/>
    </row>
    <row r="174" spans="1:9" ht="24.75" customHeight="1">
      <c r="A174" s="98">
        <f>A173+0.1</f>
        <v>36.3</v>
      </c>
      <c r="B174" s="98"/>
      <c r="C174" s="98" t="s">
        <v>141</v>
      </c>
      <c r="D174" s="98" t="s">
        <v>69</v>
      </c>
      <c r="E174" s="98">
        <v>1010</v>
      </c>
      <c r="F174" s="35">
        <f>E174*F171</f>
        <v>330</v>
      </c>
      <c r="G174" s="76"/>
      <c r="H174" s="41">
        <f>F174*G174</f>
        <v>0</v>
      </c>
      <c r="I174" s="157"/>
    </row>
    <row r="175" spans="1:9" ht="16.5">
      <c r="A175" s="98">
        <f>A174+0.1</f>
        <v>36.4</v>
      </c>
      <c r="B175" s="98"/>
      <c r="C175" s="98" t="s">
        <v>23</v>
      </c>
      <c r="D175" s="98" t="s">
        <v>15</v>
      </c>
      <c r="E175" s="98">
        <v>0.6</v>
      </c>
      <c r="F175" s="41">
        <f>E175*F171</f>
        <v>0.2</v>
      </c>
      <c r="G175" s="98"/>
      <c r="H175" s="41">
        <f>F175*G175</f>
        <v>0</v>
      </c>
      <c r="I175" s="157"/>
    </row>
    <row r="176" spans="1:13" ht="72.75" customHeight="1">
      <c r="A176" s="24">
        <f>A171+1</f>
        <v>37</v>
      </c>
      <c r="B176" s="24" t="s">
        <v>136</v>
      </c>
      <c r="C176" s="24" t="s">
        <v>181</v>
      </c>
      <c r="D176" s="24" t="s">
        <v>68</v>
      </c>
      <c r="E176" s="25"/>
      <c r="F176" s="65">
        <v>0.35</v>
      </c>
      <c r="G176" s="25"/>
      <c r="H176" s="26">
        <f>SUM(H177:H180)</f>
        <v>0</v>
      </c>
      <c r="I176" s="157"/>
      <c r="J176" s="27">
        <f>H176</f>
        <v>0</v>
      </c>
      <c r="K176" s="28">
        <f>H177</f>
        <v>0</v>
      </c>
      <c r="L176" s="36">
        <f>H178</f>
        <v>0</v>
      </c>
      <c r="M176" s="15">
        <f>H179</f>
        <v>0</v>
      </c>
    </row>
    <row r="177" spans="1:9" ht="16.5">
      <c r="A177" s="98">
        <f>A176+0.1</f>
        <v>37.1</v>
      </c>
      <c r="B177" s="98"/>
      <c r="C177" s="37" t="s">
        <v>9</v>
      </c>
      <c r="D177" s="37" t="s">
        <v>10</v>
      </c>
      <c r="E177" s="37">
        <v>105</v>
      </c>
      <c r="F177" s="32">
        <f>E177*F176</f>
        <v>37</v>
      </c>
      <c r="G177" s="37"/>
      <c r="H177" s="31">
        <f>F177*G177</f>
        <v>0</v>
      </c>
      <c r="I177" s="157"/>
    </row>
    <row r="178" spans="1:9" ht="16.5">
      <c r="A178" s="98">
        <f>A177+0.1</f>
        <v>37.2</v>
      </c>
      <c r="B178" s="98"/>
      <c r="C178" s="39" t="s">
        <v>11</v>
      </c>
      <c r="D178" s="39" t="s">
        <v>15</v>
      </c>
      <c r="E178" s="39">
        <v>53.8</v>
      </c>
      <c r="F178" s="34">
        <f>E178*F176</f>
        <v>19</v>
      </c>
      <c r="G178" s="39"/>
      <c r="H178" s="33">
        <f>F178*G178</f>
        <v>0</v>
      </c>
      <c r="I178" s="157"/>
    </row>
    <row r="179" spans="1:9" ht="21" customHeight="1">
      <c r="A179" s="98">
        <f>A178+0.1</f>
        <v>37.3</v>
      </c>
      <c r="B179" s="98"/>
      <c r="C179" s="98" t="s">
        <v>141</v>
      </c>
      <c r="D179" s="98" t="s">
        <v>69</v>
      </c>
      <c r="E179" s="98">
        <v>1010</v>
      </c>
      <c r="F179" s="35">
        <f>E179*F176</f>
        <v>354</v>
      </c>
      <c r="G179" s="76"/>
      <c r="H179" s="41">
        <f>F179*G179</f>
        <v>0</v>
      </c>
      <c r="I179" s="157"/>
    </row>
    <row r="180" spans="1:9" ht="16.5">
      <c r="A180" s="98">
        <f>A179+0.1</f>
        <v>37.4</v>
      </c>
      <c r="B180" s="98"/>
      <c r="C180" s="98" t="s">
        <v>23</v>
      </c>
      <c r="D180" s="98" t="s">
        <v>15</v>
      </c>
      <c r="E180" s="98">
        <v>1.2</v>
      </c>
      <c r="F180" s="41">
        <f>E180*F176</f>
        <v>0.42</v>
      </c>
      <c r="G180" s="98"/>
      <c r="H180" s="41">
        <f>F180*G180</f>
        <v>0</v>
      </c>
      <c r="I180" s="157"/>
    </row>
    <row r="181" spans="1:12" s="58" customFormat="1" ht="38.25" customHeight="1">
      <c r="A181" s="24">
        <f>A176+1</f>
        <v>38</v>
      </c>
      <c r="B181" s="24" t="s">
        <v>148</v>
      </c>
      <c r="C181" s="24" t="s">
        <v>147</v>
      </c>
      <c r="D181" s="24" t="s">
        <v>53</v>
      </c>
      <c r="E181" s="98"/>
      <c r="F181" s="26">
        <v>1.5</v>
      </c>
      <c r="G181" s="98"/>
      <c r="H181" s="26">
        <f>SUM(H182:H186)</f>
        <v>0</v>
      </c>
      <c r="I181" s="157"/>
      <c r="J181" s="66">
        <f>H181</f>
        <v>0</v>
      </c>
      <c r="K181" s="66">
        <f>H182</f>
        <v>0</v>
      </c>
      <c r="L181" s="66">
        <f>H183</f>
        <v>0</v>
      </c>
    </row>
    <row r="182" spans="1:9" ht="20.25" customHeight="1">
      <c r="A182" s="98">
        <f>A181+0.1</f>
        <v>38.1</v>
      </c>
      <c r="B182" s="98"/>
      <c r="C182" s="37" t="s">
        <v>9</v>
      </c>
      <c r="D182" s="37" t="s">
        <v>10</v>
      </c>
      <c r="E182" s="37">
        <v>12.6</v>
      </c>
      <c r="F182" s="32">
        <f>E182*F181</f>
        <v>19</v>
      </c>
      <c r="G182" s="37"/>
      <c r="H182" s="31">
        <f>F182*G182</f>
        <v>0</v>
      </c>
      <c r="I182" s="157"/>
    </row>
    <row r="183" spans="1:9" ht="20.25" customHeight="1">
      <c r="A183" s="98">
        <f>A182+0.1</f>
        <v>38.2</v>
      </c>
      <c r="B183" s="98"/>
      <c r="C183" s="39" t="s">
        <v>11</v>
      </c>
      <c r="D183" s="39" t="s">
        <v>15</v>
      </c>
      <c r="E183" s="39">
        <v>5.5</v>
      </c>
      <c r="F183" s="34">
        <f>E183*F181</f>
        <v>8</v>
      </c>
      <c r="G183" s="39"/>
      <c r="H183" s="33">
        <f>F183*G183</f>
        <v>0</v>
      </c>
      <c r="I183" s="157"/>
    </row>
    <row r="184" spans="1:9" ht="29.25" customHeight="1">
      <c r="A184" s="98">
        <f>A183+0.1</f>
        <v>38.3</v>
      </c>
      <c r="B184" s="98"/>
      <c r="C184" s="98" t="s">
        <v>208</v>
      </c>
      <c r="D184" s="98" t="s">
        <v>14</v>
      </c>
      <c r="E184" s="98">
        <v>1</v>
      </c>
      <c r="F184" s="35">
        <v>1</v>
      </c>
      <c r="G184" s="76"/>
      <c r="H184" s="41">
        <f>F184*G184</f>
        <v>0</v>
      </c>
      <c r="I184" s="157"/>
    </row>
    <row r="185" spans="1:9" ht="19.5" customHeight="1">
      <c r="A185" s="98">
        <f>A184+0.1</f>
        <v>38.4</v>
      </c>
      <c r="B185" s="98"/>
      <c r="C185" s="98" t="s">
        <v>151</v>
      </c>
      <c r="D185" s="98" t="s">
        <v>47</v>
      </c>
      <c r="E185" s="98">
        <v>0.3</v>
      </c>
      <c r="F185" s="41">
        <f>E185*F181</f>
        <v>0.45</v>
      </c>
      <c r="G185" s="42"/>
      <c r="H185" s="41">
        <f>F185*G185</f>
        <v>0</v>
      </c>
      <c r="I185" s="157"/>
    </row>
    <row r="186" spans="1:9" ht="20.25" customHeight="1">
      <c r="A186" s="98">
        <f>A185+0.1</f>
        <v>38.5</v>
      </c>
      <c r="B186" s="98"/>
      <c r="C186" s="98" t="s">
        <v>23</v>
      </c>
      <c r="D186" s="98" t="s">
        <v>15</v>
      </c>
      <c r="E186" s="98">
        <v>2.16</v>
      </c>
      <c r="F186" s="35">
        <f>E186*F181</f>
        <v>3</v>
      </c>
      <c r="G186" s="98"/>
      <c r="H186" s="41">
        <f>F186*G186</f>
        <v>0</v>
      </c>
      <c r="I186" s="157"/>
    </row>
    <row r="187" spans="1:12" s="58" customFormat="1" ht="38.25" customHeight="1">
      <c r="A187" s="24">
        <f>A181+1</f>
        <v>39</v>
      </c>
      <c r="B187" s="24" t="s">
        <v>148</v>
      </c>
      <c r="C187" s="24" t="s">
        <v>207</v>
      </c>
      <c r="D187" s="24" t="s">
        <v>53</v>
      </c>
      <c r="E187" s="98"/>
      <c r="F187" s="26">
        <v>3</v>
      </c>
      <c r="G187" s="98"/>
      <c r="H187" s="26">
        <f>SUM(H188:H192)</f>
        <v>0</v>
      </c>
      <c r="I187" s="157"/>
      <c r="J187" s="66">
        <f>H187</f>
        <v>0</v>
      </c>
      <c r="K187" s="66">
        <f>H188</f>
        <v>0</v>
      </c>
      <c r="L187" s="66">
        <f>H189</f>
        <v>0</v>
      </c>
    </row>
    <row r="188" spans="1:9" ht="20.25" customHeight="1">
      <c r="A188" s="98">
        <f>A187+0.1</f>
        <v>39.1</v>
      </c>
      <c r="B188" s="98"/>
      <c r="C188" s="37" t="s">
        <v>9</v>
      </c>
      <c r="D188" s="37" t="s">
        <v>10</v>
      </c>
      <c r="E188" s="37">
        <v>12.6</v>
      </c>
      <c r="F188" s="32">
        <f>E188*F187</f>
        <v>38</v>
      </c>
      <c r="G188" s="37"/>
      <c r="H188" s="31">
        <f>F188*G188</f>
        <v>0</v>
      </c>
      <c r="I188" s="157"/>
    </row>
    <row r="189" spans="1:9" ht="20.25" customHeight="1">
      <c r="A189" s="98">
        <f>A188+0.1</f>
        <v>39.2</v>
      </c>
      <c r="B189" s="98"/>
      <c r="C189" s="39" t="s">
        <v>11</v>
      </c>
      <c r="D189" s="39" t="s">
        <v>15</v>
      </c>
      <c r="E189" s="39">
        <v>5.5</v>
      </c>
      <c r="F189" s="34">
        <f>E189*F187</f>
        <v>17</v>
      </c>
      <c r="G189" s="39"/>
      <c r="H189" s="33">
        <f>F189*G189</f>
        <v>0</v>
      </c>
      <c r="I189" s="157"/>
    </row>
    <row r="190" spans="1:9" ht="29.25" customHeight="1">
      <c r="A190" s="98">
        <f>A189+0.1</f>
        <v>39.3</v>
      </c>
      <c r="B190" s="98"/>
      <c r="C190" s="98" t="s">
        <v>149</v>
      </c>
      <c r="D190" s="98" t="s">
        <v>14</v>
      </c>
      <c r="E190" s="98">
        <v>1</v>
      </c>
      <c r="F190" s="35">
        <v>3</v>
      </c>
      <c r="G190" s="76"/>
      <c r="H190" s="41">
        <f>F190*G190</f>
        <v>0</v>
      </c>
      <c r="I190" s="157"/>
    </row>
    <row r="191" spans="1:9" ht="19.5" customHeight="1">
      <c r="A191" s="98">
        <f>A190+0.1</f>
        <v>39.4</v>
      </c>
      <c r="B191" s="98"/>
      <c r="C191" s="98" t="s">
        <v>151</v>
      </c>
      <c r="D191" s="98" t="s">
        <v>47</v>
      </c>
      <c r="E191" s="98">
        <v>0.3</v>
      </c>
      <c r="F191" s="41">
        <f>E191*F187</f>
        <v>0.9</v>
      </c>
      <c r="G191" s="42"/>
      <c r="H191" s="41">
        <f>F191*G191</f>
        <v>0</v>
      </c>
      <c r="I191" s="157"/>
    </row>
    <row r="192" spans="1:9" ht="20.25" customHeight="1">
      <c r="A192" s="98">
        <f>A191+0.1</f>
        <v>39.5</v>
      </c>
      <c r="B192" s="98"/>
      <c r="C192" s="98" t="s">
        <v>23</v>
      </c>
      <c r="D192" s="98" t="s">
        <v>15</v>
      </c>
      <c r="E192" s="98">
        <v>2.16</v>
      </c>
      <c r="F192" s="35">
        <f>E192*F187</f>
        <v>6</v>
      </c>
      <c r="G192" s="98"/>
      <c r="H192" s="41">
        <f>F192*G192</f>
        <v>0</v>
      </c>
      <c r="I192" s="157"/>
    </row>
    <row r="193" spans="1:12" ht="32.25" customHeight="1">
      <c r="A193" s="24">
        <f>A187+1</f>
        <v>40</v>
      </c>
      <c r="B193" s="24" t="s">
        <v>154</v>
      </c>
      <c r="C193" s="24" t="s">
        <v>153</v>
      </c>
      <c r="D193" s="24" t="s">
        <v>53</v>
      </c>
      <c r="E193" s="25"/>
      <c r="F193" s="65">
        <v>3</v>
      </c>
      <c r="G193" s="25"/>
      <c r="H193" s="26">
        <f>SUM(H194:H197)</f>
        <v>0</v>
      </c>
      <c r="I193" s="157"/>
      <c r="J193" s="27">
        <f>H193</f>
        <v>0</v>
      </c>
      <c r="K193" s="28">
        <f>H194</f>
        <v>0</v>
      </c>
      <c r="L193" s="36">
        <f>H195</f>
        <v>0</v>
      </c>
    </row>
    <row r="194" spans="1:9" ht="20.25" customHeight="1">
      <c r="A194" s="98">
        <f>A193+0.1</f>
        <v>40.1</v>
      </c>
      <c r="B194" s="98"/>
      <c r="C194" s="37" t="s">
        <v>9</v>
      </c>
      <c r="D194" s="37" t="s">
        <v>10</v>
      </c>
      <c r="E194" s="37">
        <v>1.54</v>
      </c>
      <c r="F194" s="32">
        <f>E194*F193</f>
        <v>5</v>
      </c>
      <c r="G194" s="37"/>
      <c r="H194" s="31">
        <f>F194*G194</f>
        <v>0</v>
      </c>
      <c r="I194" s="157"/>
    </row>
    <row r="195" spans="1:9" ht="20.25" customHeight="1">
      <c r="A195" s="98">
        <f>A194+0.1</f>
        <v>40.2</v>
      </c>
      <c r="B195" s="98"/>
      <c r="C195" s="39" t="s">
        <v>11</v>
      </c>
      <c r="D195" s="39" t="s">
        <v>15</v>
      </c>
      <c r="E195" s="39">
        <v>0.09</v>
      </c>
      <c r="F195" s="33">
        <f>E195*F193</f>
        <v>0.27</v>
      </c>
      <c r="G195" s="39"/>
      <c r="H195" s="33">
        <f>F195*G195</f>
        <v>0</v>
      </c>
      <c r="I195" s="157"/>
    </row>
    <row r="196" spans="1:9" ht="29.25" customHeight="1">
      <c r="A196" s="98">
        <f>A195+0.1</f>
        <v>40.3</v>
      </c>
      <c r="B196" s="98"/>
      <c r="C196" s="98" t="s">
        <v>152</v>
      </c>
      <c r="D196" s="98" t="s">
        <v>14</v>
      </c>
      <c r="E196" s="98">
        <v>1</v>
      </c>
      <c r="F196" s="35">
        <f>E196*F193</f>
        <v>3</v>
      </c>
      <c r="G196" s="76"/>
      <c r="H196" s="41">
        <f>F196*G196</f>
        <v>0</v>
      </c>
      <c r="I196" s="157"/>
    </row>
    <row r="197" spans="1:9" ht="20.25" customHeight="1">
      <c r="A197" s="98">
        <f>A196+0.1</f>
        <v>40.4</v>
      </c>
      <c r="B197" s="98"/>
      <c r="C197" s="98" t="s">
        <v>23</v>
      </c>
      <c r="D197" s="98" t="s">
        <v>15</v>
      </c>
      <c r="E197" s="98">
        <v>1</v>
      </c>
      <c r="F197" s="35">
        <f>E197*F193</f>
        <v>3</v>
      </c>
      <c r="G197" s="98"/>
      <c r="H197" s="41">
        <f>F197*G197</f>
        <v>0</v>
      </c>
      <c r="I197" s="157"/>
    </row>
    <row r="198" spans="1:15" ht="30" customHeight="1">
      <c r="A198" s="24">
        <f>A193+1</f>
        <v>41</v>
      </c>
      <c r="B198" s="24" t="s">
        <v>97</v>
      </c>
      <c r="C198" s="51" t="s">
        <v>144</v>
      </c>
      <c r="D198" s="24" t="s">
        <v>55</v>
      </c>
      <c r="E198" s="39"/>
      <c r="F198" s="26">
        <v>300</v>
      </c>
      <c r="G198" s="41"/>
      <c r="H198" s="26">
        <f>SUM(H199:H204)</f>
        <v>0</v>
      </c>
      <c r="I198" s="157"/>
      <c r="J198" s="27">
        <f>H198</f>
        <v>0</v>
      </c>
      <c r="K198" s="28">
        <f>H199</f>
        <v>0</v>
      </c>
      <c r="L198" s="36">
        <f>H200</f>
        <v>0</v>
      </c>
      <c r="M198" s="29"/>
      <c r="N198" s="14"/>
      <c r="O198" s="77"/>
    </row>
    <row r="199" spans="1:15" ht="22.5" customHeight="1">
      <c r="A199" s="98">
        <f aca="true" t="shared" si="0" ref="A199:A204">A198+0.1</f>
        <v>41.1</v>
      </c>
      <c r="B199" s="98"/>
      <c r="C199" s="48" t="s">
        <v>9</v>
      </c>
      <c r="D199" s="37" t="s">
        <v>10</v>
      </c>
      <c r="E199" s="37">
        <v>5.68</v>
      </c>
      <c r="F199" s="31">
        <f>F198*E199</f>
        <v>1704</v>
      </c>
      <c r="G199" s="37"/>
      <c r="H199" s="31">
        <f aca="true" t="shared" si="1" ref="H199:H204">F199*G199</f>
        <v>0</v>
      </c>
      <c r="I199" s="157"/>
      <c r="J199" s="47"/>
      <c r="O199" s="77"/>
    </row>
    <row r="200" spans="1:15" ht="22.5" customHeight="1">
      <c r="A200" s="98">
        <f t="shared" si="0"/>
        <v>41.2</v>
      </c>
      <c r="B200" s="98"/>
      <c r="C200" s="49" t="s">
        <v>11</v>
      </c>
      <c r="D200" s="39" t="s">
        <v>17</v>
      </c>
      <c r="E200" s="39">
        <v>0.33</v>
      </c>
      <c r="F200" s="33">
        <f>E200*F198</f>
        <v>99</v>
      </c>
      <c r="G200" s="39"/>
      <c r="H200" s="33">
        <f t="shared" si="1"/>
        <v>0</v>
      </c>
      <c r="I200" s="157"/>
      <c r="J200" s="47"/>
      <c r="O200" s="77"/>
    </row>
    <row r="201" spans="1:15" ht="22.5" customHeight="1">
      <c r="A201" s="98">
        <f t="shared" si="0"/>
        <v>41.3</v>
      </c>
      <c r="B201" s="98"/>
      <c r="C201" s="98" t="s">
        <v>142</v>
      </c>
      <c r="D201" s="98" t="s">
        <v>14</v>
      </c>
      <c r="E201" s="98">
        <v>1</v>
      </c>
      <c r="F201" s="35">
        <f>E201*F198</f>
        <v>300</v>
      </c>
      <c r="G201" s="41"/>
      <c r="H201" s="41">
        <f t="shared" si="1"/>
        <v>0</v>
      </c>
      <c r="I201" s="157"/>
      <c r="J201" s="47"/>
      <c r="K201" s="47"/>
      <c r="O201" s="77"/>
    </row>
    <row r="202" spans="1:15" ht="22.5" customHeight="1">
      <c r="A202" s="98">
        <f t="shared" si="0"/>
        <v>41.4</v>
      </c>
      <c r="B202" s="98"/>
      <c r="C202" s="98" t="s">
        <v>143</v>
      </c>
      <c r="D202" s="98" t="s">
        <v>14</v>
      </c>
      <c r="E202" s="98">
        <v>2</v>
      </c>
      <c r="F202" s="35">
        <f>E202*F198</f>
        <v>600</v>
      </c>
      <c r="G202" s="41"/>
      <c r="H202" s="41">
        <f t="shared" si="1"/>
        <v>0</v>
      </c>
      <c r="I202" s="157"/>
      <c r="J202" s="47"/>
      <c r="K202" s="47"/>
      <c r="O202" s="77"/>
    </row>
    <row r="203" spans="1:15" ht="22.5" customHeight="1">
      <c r="A203" s="98">
        <f t="shared" si="0"/>
        <v>41.5</v>
      </c>
      <c r="B203" s="98"/>
      <c r="C203" s="50" t="s">
        <v>227</v>
      </c>
      <c r="D203" s="98" t="s">
        <v>14</v>
      </c>
      <c r="E203" s="98">
        <v>2</v>
      </c>
      <c r="F203" s="35">
        <v>225</v>
      </c>
      <c r="G203" s="41"/>
      <c r="H203" s="41">
        <f t="shared" si="1"/>
        <v>0</v>
      </c>
      <c r="I203" s="157"/>
      <c r="J203" s="47"/>
      <c r="K203" s="47"/>
      <c r="O203" s="77"/>
    </row>
    <row r="204" spans="1:15" ht="22.5" customHeight="1">
      <c r="A204" s="98">
        <f t="shared" si="0"/>
        <v>41.6</v>
      </c>
      <c r="B204" s="98"/>
      <c r="C204" s="50" t="s">
        <v>12</v>
      </c>
      <c r="D204" s="98" t="s">
        <v>17</v>
      </c>
      <c r="E204" s="98">
        <v>1.3</v>
      </c>
      <c r="F204" s="41">
        <f>E204*F198</f>
        <v>390</v>
      </c>
      <c r="G204" s="98"/>
      <c r="H204" s="41">
        <f t="shared" si="1"/>
        <v>0</v>
      </c>
      <c r="I204" s="157"/>
      <c r="J204" s="47"/>
      <c r="O204" s="77"/>
    </row>
    <row r="205" spans="1:12" s="2" customFormat="1" ht="30.75" customHeight="1">
      <c r="A205" s="6">
        <f>A198+1</f>
        <v>42</v>
      </c>
      <c r="B205" s="6" t="s">
        <v>222</v>
      </c>
      <c r="C205" s="51" t="s">
        <v>225</v>
      </c>
      <c r="D205" s="6" t="s">
        <v>71</v>
      </c>
      <c r="E205" s="3"/>
      <c r="F205" s="8">
        <f>F198/10</f>
        <v>30</v>
      </c>
      <c r="G205" s="3"/>
      <c r="H205" s="26">
        <f>SUM(H206:H210)</f>
        <v>0</v>
      </c>
      <c r="I205" s="157"/>
      <c r="J205" s="9">
        <f>H205</f>
        <v>0</v>
      </c>
      <c r="K205" s="10">
        <f>H206</f>
        <v>0</v>
      </c>
      <c r="L205" s="7">
        <f>H207</f>
        <v>0</v>
      </c>
    </row>
    <row r="206" spans="1:10" s="2" customFormat="1" ht="16.5">
      <c r="A206" s="3">
        <f>A205+0.1</f>
        <v>42.1</v>
      </c>
      <c r="B206" s="3"/>
      <c r="C206" s="117" t="s">
        <v>9</v>
      </c>
      <c r="D206" s="4" t="s">
        <v>10</v>
      </c>
      <c r="E206" s="4">
        <v>5.84</v>
      </c>
      <c r="F206" s="4">
        <f>E206*F205</f>
        <v>175.2</v>
      </c>
      <c r="G206" s="4"/>
      <c r="H206" s="159">
        <f>F206*G206</f>
        <v>0</v>
      </c>
      <c r="I206" s="157"/>
      <c r="J206" s="45"/>
    </row>
    <row r="207" spans="1:10" s="2" customFormat="1" ht="16.5">
      <c r="A207" s="3">
        <f>A206+0.1</f>
        <v>42.2</v>
      </c>
      <c r="B207" s="3"/>
      <c r="C207" s="117" t="s">
        <v>11</v>
      </c>
      <c r="D207" s="5" t="s">
        <v>15</v>
      </c>
      <c r="E207" s="5">
        <v>2.27</v>
      </c>
      <c r="F207" s="5">
        <f>E207*F205</f>
        <v>68.1</v>
      </c>
      <c r="G207" s="5"/>
      <c r="H207" s="160">
        <f>F207*G207</f>
        <v>0</v>
      </c>
      <c r="I207" s="157"/>
      <c r="J207" s="45"/>
    </row>
    <row r="208" spans="1:10" s="2" customFormat="1" ht="16.5">
      <c r="A208" s="3">
        <f>A207+0.1</f>
        <v>42.3</v>
      </c>
      <c r="B208" s="3"/>
      <c r="C208" s="117" t="s">
        <v>223</v>
      </c>
      <c r="D208" s="3" t="s">
        <v>70</v>
      </c>
      <c r="E208" s="3">
        <v>10</v>
      </c>
      <c r="F208" s="3">
        <f>E208*F205</f>
        <v>300</v>
      </c>
      <c r="G208" s="117"/>
      <c r="H208" s="161">
        <f>F208*G208</f>
        <v>0</v>
      </c>
      <c r="I208" s="157"/>
      <c r="J208" s="45"/>
    </row>
    <row r="209" spans="1:10" s="2" customFormat="1" ht="16.5">
      <c r="A209" s="3">
        <f>A208+0.1</f>
        <v>42.4</v>
      </c>
      <c r="B209" s="3"/>
      <c r="C209" s="117" t="s">
        <v>224</v>
      </c>
      <c r="D209" s="3" t="s">
        <v>70</v>
      </c>
      <c r="E209" s="3">
        <v>10</v>
      </c>
      <c r="F209" s="3">
        <f>E209*F205</f>
        <v>300</v>
      </c>
      <c r="G209" s="117"/>
      <c r="H209" s="161">
        <f>F209*G209</f>
        <v>0</v>
      </c>
      <c r="I209" s="157"/>
      <c r="J209" s="45"/>
    </row>
    <row r="210" spans="1:10" s="2" customFormat="1" ht="16.5">
      <c r="A210" s="3">
        <f>A208+0.1</f>
        <v>42.4</v>
      </c>
      <c r="B210" s="3"/>
      <c r="C210" s="117" t="s">
        <v>23</v>
      </c>
      <c r="D210" s="3" t="s">
        <v>15</v>
      </c>
      <c r="E210" s="3">
        <v>2.27</v>
      </c>
      <c r="F210" s="3">
        <f>E210*F205</f>
        <v>68.1</v>
      </c>
      <c r="G210" s="3"/>
      <c r="H210" s="161">
        <f>F210*G210</f>
        <v>0</v>
      </c>
      <c r="I210" s="157"/>
      <c r="J210" s="45"/>
    </row>
    <row r="211" spans="1:15" ht="30.75" customHeight="1">
      <c r="A211" s="24">
        <f>A193+1</f>
        <v>41</v>
      </c>
      <c r="B211" s="24" t="s">
        <v>145</v>
      </c>
      <c r="C211" s="51" t="s">
        <v>146</v>
      </c>
      <c r="D211" s="24" t="s">
        <v>55</v>
      </c>
      <c r="E211" s="39"/>
      <c r="F211" s="26">
        <v>4</v>
      </c>
      <c r="G211" s="98"/>
      <c r="H211" s="26">
        <f>SUM(H212:H217)</f>
        <v>0</v>
      </c>
      <c r="I211" s="157"/>
      <c r="J211" s="27">
        <f>H211</f>
        <v>0</v>
      </c>
      <c r="K211" s="28">
        <f>H212</f>
        <v>0</v>
      </c>
      <c r="L211" s="36">
        <f>H213</f>
        <v>0</v>
      </c>
      <c r="M211" s="29"/>
      <c r="N211" s="14"/>
      <c r="O211" s="77"/>
    </row>
    <row r="212" spans="1:15" ht="19.5" customHeight="1">
      <c r="A212" s="98">
        <f aca="true" t="shared" si="2" ref="A212:A217">A211+0.1</f>
        <v>41.1</v>
      </c>
      <c r="B212" s="98"/>
      <c r="C212" s="48" t="s">
        <v>9</v>
      </c>
      <c r="D212" s="37" t="s">
        <v>10</v>
      </c>
      <c r="E212" s="37">
        <v>11.2</v>
      </c>
      <c r="F212" s="31">
        <f>F211*E212</f>
        <v>44.8</v>
      </c>
      <c r="G212" s="37"/>
      <c r="H212" s="31">
        <f aca="true" t="shared" si="3" ref="H212:H217">F212*G212</f>
        <v>0</v>
      </c>
      <c r="I212" s="157"/>
      <c r="J212" s="47"/>
      <c r="O212" s="77"/>
    </row>
    <row r="213" spans="1:15" ht="19.5" customHeight="1">
      <c r="A213" s="98">
        <f t="shared" si="2"/>
        <v>41.2</v>
      </c>
      <c r="B213" s="98"/>
      <c r="C213" s="49" t="s">
        <v>11</v>
      </c>
      <c r="D213" s="39" t="s">
        <v>17</v>
      </c>
      <c r="E213" s="39">
        <v>0.91</v>
      </c>
      <c r="F213" s="33">
        <f>E213*F211</f>
        <v>3.64</v>
      </c>
      <c r="G213" s="39"/>
      <c r="H213" s="33">
        <f t="shared" si="3"/>
        <v>0</v>
      </c>
      <c r="I213" s="157"/>
      <c r="J213" s="47"/>
      <c r="O213" s="77"/>
    </row>
    <row r="214" spans="1:15" ht="22.5" customHeight="1">
      <c r="A214" s="98">
        <f t="shared" si="2"/>
        <v>41.3</v>
      </c>
      <c r="B214" s="98"/>
      <c r="C214" s="98" t="s">
        <v>142</v>
      </c>
      <c r="D214" s="98" t="s">
        <v>14</v>
      </c>
      <c r="E214" s="98">
        <v>1</v>
      </c>
      <c r="F214" s="35">
        <f>E214*F211</f>
        <v>4</v>
      </c>
      <c r="G214" s="41"/>
      <c r="H214" s="41">
        <f t="shared" si="3"/>
        <v>0</v>
      </c>
      <c r="I214" s="157"/>
      <c r="J214" s="47"/>
      <c r="K214" s="47"/>
      <c r="O214" s="77"/>
    </row>
    <row r="215" spans="1:15" ht="22.5" customHeight="1">
      <c r="A215" s="98">
        <f t="shared" si="2"/>
        <v>41.4</v>
      </c>
      <c r="B215" s="98"/>
      <c r="C215" s="98" t="s">
        <v>143</v>
      </c>
      <c r="D215" s="98" t="s">
        <v>14</v>
      </c>
      <c r="E215" s="98">
        <v>2</v>
      </c>
      <c r="F215" s="35">
        <f>E215*F211</f>
        <v>8</v>
      </c>
      <c r="G215" s="41"/>
      <c r="H215" s="41">
        <f t="shared" si="3"/>
        <v>0</v>
      </c>
      <c r="I215" s="157"/>
      <c r="J215" s="47"/>
      <c r="K215" s="47"/>
      <c r="O215" s="77"/>
    </row>
    <row r="216" spans="1:15" ht="22.5" customHeight="1">
      <c r="A216" s="98">
        <f t="shared" si="2"/>
        <v>41.5</v>
      </c>
      <c r="B216" s="98"/>
      <c r="C216" s="50" t="s">
        <v>227</v>
      </c>
      <c r="D216" s="98" t="s">
        <v>14</v>
      </c>
      <c r="E216" s="98">
        <v>2</v>
      </c>
      <c r="F216" s="35">
        <v>2</v>
      </c>
      <c r="G216" s="41"/>
      <c r="H216" s="41">
        <f t="shared" si="3"/>
        <v>0</v>
      </c>
      <c r="I216" s="157"/>
      <c r="J216" s="47"/>
      <c r="K216" s="47"/>
      <c r="O216" s="77"/>
    </row>
    <row r="217" spans="1:15" ht="22.5" customHeight="1">
      <c r="A217" s="98">
        <f t="shared" si="2"/>
        <v>41.6</v>
      </c>
      <c r="B217" s="98"/>
      <c r="C217" s="50" t="s">
        <v>12</v>
      </c>
      <c r="D217" s="98" t="s">
        <v>17</v>
      </c>
      <c r="E217" s="98">
        <v>1.5</v>
      </c>
      <c r="F217" s="41">
        <f>E217*F211</f>
        <v>6</v>
      </c>
      <c r="G217" s="98"/>
      <c r="H217" s="41">
        <f t="shared" si="3"/>
        <v>0</v>
      </c>
      <c r="I217" s="157"/>
      <c r="J217" s="47"/>
      <c r="O217" s="77"/>
    </row>
    <row r="218" spans="1:15" ht="34.5" customHeight="1">
      <c r="A218" s="24">
        <f>A211+1</f>
        <v>42</v>
      </c>
      <c r="B218" s="24" t="s">
        <v>113</v>
      </c>
      <c r="C218" s="24" t="s">
        <v>115</v>
      </c>
      <c r="D218" s="24" t="s">
        <v>71</v>
      </c>
      <c r="E218" s="98"/>
      <c r="F218" s="26">
        <v>4</v>
      </c>
      <c r="G218" s="98"/>
      <c r="H218" s="26">
        <f>SUM(H219:H222)</f>
        <v>0</v>
      </c>
      <c r="I218" s="157"/>
      <c r="J218" s="27">
        <f>H218</f>
        <v>0</v>
      </c>
      <c r="K218" s="28">
        <f>H219</f>
        <v>0</v>
      </c>
      <c r="L218" s="36">
        <f>H220</f>
        <v>0</v>
      </c>
      <c r="M218" s="36"/>
      <c r="N218" s="14"/>
      <c r="O218" s="77"/>
    </row>
    <row r="219" spans="1:15" ht="16.5">
      <c r="A219" s="98">
        <f>A218+0.1</f>
        <v>42.1</v>
      </c>
      <c r="B219" s="98"/>
      <c r="C219" s="98" t="s">
        <v>9</v>
      </c>
      <c r="D219" s="37" t="s">
        <v>10</v>
      </c>
      <c r="E219" s="37">
        <v>5.84</v>
      </c>
      <c r="F219" s="37">
        <f>E219*F218</f>
        <v>23.36</v>
      </c>
      <c r="G219" s="37"/>
      <c r="H219" s="31">
        <f>F219*G219</f>
        <v>0</v>
      </c>
      <c r="I219" s="157"/>
      <c r="J219" s="47"/>
      <c r="O219" s="77"/>
    </row>
    <row r="220" spans="1:15" ht="16.5">
      <c r="A220" s="98">
        <f>A219+0.1</f>
        <v>42.2</v>
      </c>
      <c r="B220" s="98"/>
      <c r="C220" s="98" t="s">
        <v>11</v>
      </c>
      <c r="D220" s="39" t="s">
        <v>15</v>
      </c>
      <c r="E220" s="39">
        <v>2.27</v>
      </c>
      <c r="F220" s="39">
        <f>E220*F218</f>
        <v>9.08</v>
      </c>
      <c r="G220" s="39"/>
      <c r="H220" s="33">
        <f>F220*G220</f>
        <v>0</v>
      </c>
      <c r="I220" s="157"/>
      <c r="J220" s="47"/>
      <c r="O220" s="77"/>
    </row>
    <row r="221" spans="1:15" ht="16.5">
      <c r="A221" s="98">
        <f>A220+0.1</f>
        <v>42.3</v>
      </c>
      <c r="B221" s="98"/>
      <c r="C221" s="98" t="s">
        <v>228</v>
      </c>
      <c r="D221" s="98" t="s">
        <v>70</v>
      </c>
      <c r="E221" s="98">
        <v>10</v>
      </c>
      <c r="F221" s="98">
        <f>E221*F218</f>
        <v>40</v>
      </c>
      <c r="G221" s="98"/>
      <c r="H221" s="41">
        <f>F221*G221</f>
        <v>0</v>
      </c>
      <c r="I221" s="157"/>
      <c r="J221" s="47"/>
      <c r="O221" s="77"/>
    </row>
    <row r="222" spans="1:15" ht="16.5">
      <c r="A222" s="98">
        <f>A221+0.1</f>
        <v>42.4</v>
      </c>
      <c r="B222" s="98"/>
      <c r="C222" s="98" t="s">
        <v>23</v>
      </c>
      <c r="D222" s="98" t="s">
        <v>15</v>
      </c>
      <c r="E222" s="98">
        <v>1.25</v>
      </c>
      <c r="F222" s="98">
        <f>E222*F218</f>
        <v>5</v>
      </c>
      <c r="G222" s="98"/>
      <c r="H222" s="41">
        <f>F222*G222</f>
        <v>0</v>
      </c>
      <c r="I222" s="157"/>
      <c r="J222" s="47"/>
      <c r="O222" s="77"/>
    </row>
    <row r="223" spans="1:15" ht="48.75" customHeight="1">
      <c r="A223" s="24">
        <f>A218+1</f>
        <v>43</v>
      </c>
      <c r="B223" s="24" t="s">
        <v>189</v>
      </c>
      <c r="C223" s="51" t="s">
        <v>190</v>
      </c>
      <c r="D223" s="24" t="s">
        <v>55</v>
      </c>
      <c r="E223" s="39"/>
      <c r="F223" s="26">
        <v>302</v>
      </c>
      <c r="G223" s="41"/>
      <c r="H223" s="26">
        <f>SUM(H224:H227)</f>
        <v>0</v>
      </c>
      <c r="I223" s="157"/>
      <c r="J223" s="27">
        <f>H223</f>
        <v>0</v>
      </c>
      <c r="K223" s="28">
        <f>H224</f>
        <v>0</v>
      </c>
      <c r="L223" s="36">
        <f>H225</f>
        <v>0</v>
      </c>
      <c r="M223" s="29"/>
      <c r="N223" s="14"/>
      <c r="O223" s="77"/>
    </row>
    <row r="224" spans="1:15" ht="22.5" customHeight="1">
      <c r="A224" s="98">
        <f>A223+0.1</f>
        <v>43.1</v>
      </c>
      <c r="B224" s="98"/>
      <c r="C224" s="48" t="s">
        <v>9</v>
      </c>
      <c r="D224" s="37" t="s">
        <v>10</v>
      </c>
      <c r="E224" s="37">
        <v>0.6</v>
      </c>
      <c r="F224" s="31">
        <f>F223*E224</f>
        <v>181.2</v>
      </c>
      <c r="G224" s="37"/>
      <c r="H224" s="31">
        <f>F224*G224</f>
        <v>0</v>
      </c>
      <c r="I224" s="157"/>
      <c r="J224" s="47"/>
      <c r="O224" s="77"/>
    </row>
    <row r="225" spans="1:15" ht="22.5" customHeight="1">
      <c r="A225" s="98">
        <f>A224+0.1</f>
        <v>43.2</v>
      </c>
      <c r="B225" s="98"/>
      <c r="C225" s="49" t="s">
        <v>11</v>
      </c>
      <c r="D225" s="39" t="s">
        <v>17</v>
      </c>
      <c r="E225" s="39">
        <v>0.03</v>
      </c>
      <c r="F225" s="33">
        <f>E225*F223</f>
        <v>9.06</v>
      </c>
      <c r="G225" s="39"/>
      <c r="H225" s="33">
        <f>F225*G225</f>
        <v>0</v>
      </c>
      <c r="I225" s="157"/>
      <c r="J225" s="47"/>
      <c r="O225" s="77"/>
    </row>
    <row r="226" spans="1:15" ht="22.5" customHeight="1">
      <c r="A226" s="98">
        <f>A225+0.1</f>
        <v>43.3</v>
      </c>
      <c r="B226" s="98"/>
      <c r="C226" s="98" t="s">
        <v>191</v>
      </c>
      <c r="D226" s="98" t="s">
        <v>14</v>
      </c>
      <c r="E226" s="98">
        <v>1</v>
      </c>
      <c r="F226" s="35">
        <f>E226*F223</f>
        <v>302</v>
      </c>
      <c r="G226" s="41"/>
      <c r="H226" s="41">
        <f>F226*G226</f>
        <v>0</v>
      </c>
      <c r="I226" s="157"/>
      <c r="J226" s="47"/>
      <c r="K226" s="47"/>
      <c r="O226" s="77"/>
    </row>
    <row r="227" spans="1:15" ht="22.5" customHeight="1">
      <c r="A227" s="98">
        <f>A226+0.1</f>
        <v>43.4</v>
      </c>
      <c r="B227" s="98"/>
      <c r="C227" s="50" t="s">
        <v>12</v>
      </c>
      <c r="D227" s="98" t="s">
        <v>17</v>
      </c>
      <c r="E227" s="98">
        <v>1.3</v>
      </c>
      <c r="F227" s="41">
        <f>E227*F223</f>
        <v>392.6</v>
      </c>
      <c r="G227" s="98"/>
      <c r="H227" s="41">
        <f>F227*G227</f>
        <v>0</v>
      </c>
      <c r="I227" s="157"/>
      <c r="J227" s="47"/>
      <c r="O227" s="77"/>
    </row>
    <row r="228" spans="1:15" ht="48" customHeight="1">
      <c r="A228" s="24">
        <f>A223+1</f>
        <v>44</v>
      </c>
      <c r="B228" s="24" t="s">
        <v>107</v>
      </c>
      <c r="C228" s="24" t="s">
        <v>109</v>
      </c>
      <c r="D228" s="24" t="s">
        <v>71</v>
      </c>
      <c r="E228" s="98"/>
      <c r="F228" s="26">
        <v>10.2</v>
      </c>
      <c r="G228" s="98"/>
      <c r="H228" s="26">
        <f>SUM(H229:H232)</f>
        <v>0</v>
      </c>
      <c r="I228" s="157"/>
      <c r="J228" s="27">
        <f>H228</f>
        <v>0</v>
      </c>
      <c r="K228" s="28">
        <f>H229</f>
        <v>0</v>
      </c>
      <c r="L228" s="36">
        <f>H230</f>
        <v>0</v>
      </c>
      <c r="M228" s="36"/>
      <c r="N228" s="14"/>
      <c r="O228" s="77"/>
    </row>
    <row r="229" spans="1:15" ht="16.5">
      <c r="A229" s="98">
        <f>A228+0.1</f>
        <v>44.1</v>
      </c>
      <c r="B229" s="98"/>
      <c r="C229" s="98" t="s">
        <v>9</v>
      </c>
      <c r="D229" s="37" t="s">
        <v>10</v>
      </c>
      <c r="E229" s="37">
        <v>5.84</v>
      </c>
      <c r="F229" s="37">
        <f>E229*F228</f>
        <v>59.568</v>
      </c>
      <c r="G229" s="37"/>
      <c r="H229" s="31">
        <f>F229*G229</f>
        <v>0</v>
      </c>
      <c r="I229" s="157"/>
      <c r="J229" s="47"/>
      <c r="O229" s="77"/>
    </row>
    <row r="230" spans="1:15" ht="16.5">
      <c r="A230" s="98">
        <f>A229+0.1</f>
        <v>44.2</v>
      </c>
      <c r="B230" s="98"/>
      <c r="C230" s="98" t="s">
        <v>11</v>
      </c>
      <c r="D230" s="39" t="s">
        <v>15</v>
      </c>
      <c r="E230" s="39">
        <v>2.27</v>
      </c>
      <c r="F230" s="39">
        <f>E230*F228</f>
        <v>23.154</v>
      </c>
      <c r="G230" s="39"/>
      <c r="H230" s="33">
        <f>F230*G230</f>
        <v>0</v>
      </c>
      <c r="I230" s="157"/>
      <c r="J230" s="47"/>
      <c r="O230" s="77"/>
    </row>
    <row r="231" spans="1:15" ht="16.5">
      <c r="A231" s="98">
        <f>A230+0.1</f>
        <v>44.3</v>
      </c>
      <c r="B231" s="98"/>
      <c r="C231" s="98" t="s">
        <v>108</v>
      </c>
      <c r="D231" s="98" t="s">
        <v>70</v>
      </c>
      <c r="E231" s="98">
        <v>10</v>
      </c>
      <c r="F231" s="98">
        <f>E231*F228</f>
        <v>102</v>
      </c>
      <c r="G231" s="98"/>
      <c r="H231" s="41">
        <f>F231*G231</f>
        <v>0</v>
      </c>
      <c r="I231" s="157"/>
      <c r="J231" s="47"/>
      <c r="O231" s="77"/>
    </row>
    <row r="232" spans="1:15" ht="16.5">
      <c r="A232" s="98">
        <f>A231+0.1</f>
        <v>44.4</v>
      </c>
      <c r="B232" s="98"/>
      <c r="C232" s="98" t="s">
        <v>23</v>
      </c>
      <c r="D232" s="98" t="s">
        <v>15</v>
      </c>
      <c r="E232" s="98">
        <v>1.25</v>
      </c>
      <c r="F232" s="98">
        <f>E232*F228</f>
        <v>12.75</v>
      </c>
      <c r="G232" s="98"/>
      <c r="H232" s="41">
        <f>F232*G232</f>
        <v>0</v>
      </c>
      <c r="I232" s="157"/>
      <c r="J232" s="47"/>
      <c r="O232" s="77"/>
    </row>
    <row r="233" spans="1:15" ht="37.5" customHeight="1">
      <c r="A233" s="24">
        <f>A228+1</f>
        <v>45</v>
      </c>
      <c r="B233" s="24" t="s">
        <v>107</v>
      </c>
      <c r="C233" s="24" t="s">
        <v>209</v>
      </c>
      <c r="D233" s="24" t="s">
        <v>71</v>
      </c>
      <c r="E233" s="98"/>
      <c r="F233" s="26">
        <v>15.1</v>
      </c>
      <c r="G233" s="98"/>
      <c r="H233" s="26">
        <f>SUM(H234:H237)</f>
        <v>0</v>
      </c>
      <c r="I233" s="157"/>
      <c r="J233" s="27">
        <f>H233</f>
        <v>0</v>
      </c>
      <c r="K233" s="28">
        <f>H234</f>
        <v>0</v>
      </c>
      <c r="L233" s="36">
        <f>H235</f>
        <v>0</v>
      </c>
      <c r="M233" s="36"/>
      <c r="N233" s="14"/>
      <c r="O233" s="77"/>
    </row>
    <row r="234" spans="1:15" ht="16.5">
      <c r="A234" s="98">
        <f>A233+0.1</f>
        <v>45.1</v>
      </c>
      <c r="B234" s="98"/>
      <c r="C234" s="98" t="s">
        <v>9</v>
      </c>
      <c r="D234" s="37" t="s">
        <v>10</v>
      </c>
      <c r="E234" s="37">
        <v>5.84</v>
      </c>
      <c r="F234" s="37">
        <f>E234*F233</f>
        <v>88.184</v>
      </c>
      <c r="G234" s="37"/>
      <c r="H234" s="31">
        <f>F234*G234</f>
        <v>0</v>
      </c>
      <c r="I234" s="157"/>
      <c r="J234" s="47"/>
      <c r="O234" s="77"/>
    </row>
    <row r="235" spans="1:15" ht="16.5">
      <c r="A235" s="98">
        <f>A234+0.1</f>
        <v>45.2</v>
      </c>
      <c r="B235" s="98"/>
      <c r="C235" s="98" t="s">
        <v>11</v>
      </c>
      <c r="D235" s="39" t="s">
        <v>15</v>
      </c>
      <c r="E235" s="39">
        <v>2.27</v>
      </c>
      <c r="F235" s="39">
        <f>E235*F233</f>
        <v>34.277</v>
      </c>
      <c r="G235" s="39"/>
      <c r="H235" s="33">
        <f>F235*G235</f>
        <v>0</v>
      </c>
      <c r="I235" s="157"/>
      <c r="J235" s="47"/>
      <c r="O235" s="77"/>
    </row>
    <row r="236" spans="1:15" ht="16.5">
      <c r="A236" s="98">
        <f>A235+0.1</f>
        <v>45.3</v>
      </c>
      <c r="B236" s="98"/>
      <c r="C236" s="98" t="s">
        <v>108</v>
      </c>
      <c r="D236" s="98" t="s">
        <v>70</v>
      </c>
      <c r="E236" s="98">
        <v>10</v>
      </c>
      <c r="F236" s="98">
        <f>E236*F233</f>
        <v>151</v>
      </c>
      <c r="G236" s="98"/>
      <c r="H236" s="41">
        <f>F236*G236</f>
        <v>0</v>
      </c>
      <c r="I236" s="157"/>
      <c r="J236" s="47"/>
      <c r="O236" s="77"/>
    </row>
    <row r="237" spans="1:15" ht="16.5">
      <c r="A237" s="98">
        <f>A236+0.1</f>
        <v>45.4</v>
      </c>
      <c r="B237" s="98"/>
      <c r="C237" s="98" t="s">
        <v>23</v>
      </c>
      <c r="D237" s="98" t="s">
        <v>15</v>
      </c>
      <c r="E237" s="98">
        <v>1.25</v>
      </c>
      <c r="F237" s="98">
        <f>E237*F233</f>
        <v>18.875</v>
      </c>
      <c r="G237" s="98"/>
      <c r="H237" s="41">
        <f>F237*G237</f>
        <v>0</v>
      </c>
      <c r="I237" s="157"/>
      <c r="J237" s="47"/>
      <c r="O237" s="77"/>
    </row>
    <row r="238" spans="1:15" ht="48.75" customHeight="1">
      <c r="A238" s="24">
        <f>A228+1</f>
        <v>45</v>
      </c>
      <c r="B238" s="24" t="s">
        <v>110</v>
      </c>
      <c r="C238" s="24" t="s">
        <v>112</v>
      </c>
      <c r="D238" s="24" t="s">
        <v>71</v>
      </c>
      <c r="E238" s="98"/>
      <c r="F238" s="26">
        <v>20.5</v>
      </c>
      <c r="G238" s="98"/>
      <c r="H238" s="26">
        <f>SUM(H239:H242)</f>
        <v>0</v>
      </c>
      <c r="I238" s="157"/>
      <c r="J238" s="27">
        <f>H238</f>
        <v>0</v>
      </c>
      <c r="K238" s="28">
        <f>H239</f>
        <v>0</v>
      </c>
      <c r="L238" s="36">
        <f>H240</f>
        <v>0</v>
      </c>
      <c r="M238" s="36"/>
      <c r="N238" s="14"/>
      <c r="O238" s="77"/>
    </row>
    <row r="239" spans="1:15" ht="16.5">
      <c r="A239" s="98">
        <f>A238+0.1</f>
        <v>45.1</v>
      </c>
      <c r="B239" s="98"/>
      <c r="C239" s="98" t="s">
        <v>9</v>
      </c>
      <c r="D239" s="37" t="s">
        <v>10</v>
      </c>
      <c r="E239" s="37">
        <v>5.84</v>
      </c>
      <c r="F239" s="37">
        <f>E239*F238</f>
        <v>119.72</v>
      </c>
      <c r="G239" s="37"/>
      <c r="H239" s="31">
        <f>F239*G239</f>
        <v>0</v>
      </c>
      <c r="I239" s="157"/>
      <c r="J239" s="47"/>
      <c r="O239" s="77"/>
    </row>
    <row r="240" spans="1:15" ht="16.5">
      <c r="A240" s="98">
        <f>A239+0.1</f>
        <v>45.2</v>
      </c>
      <c r="B240" s="98"/>
      <c r="C240" s="98" t="s">
        <v>11</v>
      </c>
      <c r="D240" s="39" t="s">
        <v>15</v>
      </c>
      <c r="E240" s="39">
        <v>2.27</v>
      </c>
      <c r="F240" s="39">
        <f>E240*F238</f>
        <v>46.535</v>
      </c>
      <c r="G240" s="39"/>
      <c r="H240" s="33">
        <f>F240*G240</f>
        <v>0</v>
      </c>
      <c r="I240" s="157"/>
      <c r="J240" s="47"/>
      <c r="O240" s="77"/>
    </row>
    <row r="241" spans="1:15" ht="16.5">
      <c r="A241" s="98">
        <f>A240+0.1</f>
        <v>45.3</v>
      </c>
      <c r="B241" s="98"/>
      <c r="C241" s="98" t="s">
        <v>111</v>
      </c>
      <c r="D241" s="98" t="s">
        <v>70</v>
      </c>
      <c r="E241" s="98">
        <v>10</v>
      </c>
      <c r="F241" s="98">
        <f>E241*F238</f>
        <v>205</v>
      </c>
      <c r="G241" s="98"/>
      <c r="H241" s="41">
        <f>F241*G241</f>
        <v>0</v>
      </c>
      <c r="I241" s="157"/>
      <c r="J241" s="47"/>
      <c r="O241" s="77"/>
    </row>
    <row r="242" spans="1:15" ht="16.5">
      <c r="A242" s="98">
        <f>A241+0.1</f>
        <v>45.4</v>
      </c>
      <c r="B242" s="98"/>
      <c r="C242" s="98" t="s">
        <v>23</v>
      </c>
      <c r="D242" s="98" t="s">
        <v>15</v>
      </c>
      <c r="E242" s="98">
        <v>1.25</v>
      </c>
      <c r="F242" s="98">
        <f>E242*F238</f>
        <v>25.625</v>
      </c>
      <c r="G242" s="98"/>
      <c r="H242" s="41">
        <f>F242*G242</f>
        <v>0</v>
      </c>
      <c r="I242" s="157"/>
      <c r="J242" s="47"/>
      <c r="O242" s="77"/>
    </row>
    <row r="243" spans="1:15" ht="49.5" customHeight="1">
      <c r="A243" s="24">
        <f>A238+1</f>
        <v>46</v>
      </c>
      <c r="B243" s="24" t="s">
        <v>113</v>
      </c>
      <c r="C243" s="24" t="s">
        <v>114</v>
      </c>
      <c r="D243" s="24" t="s">
        <v>71</v>
      </c>
      <c r="E243" s="98"/>
      <c r="F243" s="26">
        <v>19.5</v>
      </c>
      <c r="G243" s="98"/>
      <c r="H243" s="26">
        <f>SUM(H244:H247)</f>
        <v>0</v>
      </c>
      <c r="I243" s="157"/>
      <c r="J243" s="27">
        <f>H243</f>
        <v>0</v>
      </c>
      <c r="K243" s="28">
        <f>H244</f>
        <v>0</v>
      </c>
      <c r="L243" s="36">
        <f>H245</f>
        <v>0</v>
      </c>
      <c r="M243" s="36"/>
      <c r="N243" s="14"/>
      <c r="O243" s="77"/>
    </row>
    <row r="244" spans="1:15" ht="16.5">
      <c r="A244" s="98">
        <f>A243+0.1</f>
        <v>46.1</v>
      </c>
      <c r="B244" s="98"/>
      <c r="C244" s="98" t="s">
        <v>9</v>
      </c>
      <c r="D244" s="37" t="s">
        <v>10</v>
      </c>
      <c r="E244" s="37">
        <v>5.84</v>
      </c>
      <c r="F244" s="37">
        <f>E244*F243</f>
        <v>113.88</v>
      </c>
      <c r="G244" s="37"/>
      <c r="H244" s="31">
        <f>F244*G244</f>
        <v>0</v>
      </c>
      <c r="I244" s="157"/>
      <c r="J244" s="47"/>
      <c r="O244" s="77"/>
    </row>
    <row r="245" spans="1:15" ht="16.5">
      <c r="A245" s="98">
        <f>A244+0.1</f>
        <v>46.2</v>
      </c>
      <c r="B245" s="98"/>
      <c r="C245" s="98" t="s">
        <v>11</v>
      </c>
      <c r="D245" s="39" t="s">
        <v>15</v>
      </c>
      <c r="E245" s="39">
        <v>2.27</v>
      </c>
      <c r="F245" s="39">
        <f>E245*F243</f>
        <v>44.265</v>
      </c>
      <c r="G245" s="39"/>
      <c r="H245" s="33">
        <f>F245*G245</f>
        <v>0</v>
      </c>
      <c r="I245" s="157"/>
      <c r="J245" s="47"/>
      <c r="O245" s="77"/>
    </row>
    <row r="246" spans="1:15" ht="16.5">
      <c r="A246" s="98">
        <f>A245+0.1</f>
        <v>46.3</v>
      </c>
      <c r="B246" s="98"/>
      <c r="C246" s="98" t="s">
        <v>103</v>
      </c>
      <c r="D246" s="98" t="s">
        <v>70</v>
      </c>
      <c r="E246" s="98">
        <v>10</v>
      </c>
      <c r="F246" s="98">
        <f>E246*F243</f>
        <v>195</v>
      </c>
      <c r="G246" s="98"/>
      <c r="H246" s="41">
        <f>F246*G246</f>
        <v>0</v>
      </c>
      <c r="I246" s="157"/>
      <c r="J246" s="47"/>
      <c r="O246" s="77"/>
    </row>
    <row r="247" spans="1:15" ht="16.5">
      <c r="A247" s="98">
        <f>A246+0.1</f>
        <v>46.4</v>
      </c>
      <c r="B247" s="98"/>
      <c r="C247" s="98" t="s">
        <v>23</v>
      </c>
      <c r="D247" s="98" t="s">
        <v>15</v>
      </c>
      <c r="E247" s="98">
        <v>1.25</v>
      </c>
      <c r="F247" s="98">
        <f>E247*F243</f>
        <v>24.375</v>
      </c>
      <c r="G247" s="98"/>
      <c r="H247" s="41">
        <f>F247*G247</f>
        <v>0</v>
      </c>
      <c r="I247" s="157"/>
      <c r="J247" s="47"/>
      <c r="O247" s="77"/>
    </row>
    <row r="248" spans="1:15" s="118" customFormat="1" ht="57.75" customHeight="1">
      <c r="A248" s="24">
        <f>A243+1</f>
        <v>47</v>
      </c>
      <c r="B248" s="24" t="s">
        <v>113</v>
      </c>
      <c r="C248" s="24" t="s">
        <v>215</v>
      </c>
      <c r="D248" s="24" t="s">
        <v>71</v>
      </c>
      <c r="E248" s="119"/>
      <c r="F248" s="26">
        <v>0.4</v>
      </c>
      <c r="G248" s="119"/>
      <c r="H248" s="26">
        <f>SUM(H249:H252)</f>
        <v>0</v>
      </c>
      <c r="I248" s="157"/>
      <c r="J248" s="27">
        <f>H248</f>
        <v>0</v>
      </c>
      <c r="K248" s="28">
        <f>H249</f>
        <v>0</v>
      </c>
      <c r="L248" s="36">
        <f>H250</f>
        <v>0</v>
      </c>
      <c r="M248" s="36"/>
      <c r="N248" s="14"/>
      <c r="O248" s="77"/>
    </row>
    <row r="249" spans="1:15" s="118" customFormat="1" ht="16.5">
      <c r="A249" s="119">
        <f>A248+0.1</f>
        <v>47.1</v>
      </c>
      <c r="B249" s="119"/>
      <c r="C249" s="119" t="s">
        <v>9</v>
      </c>
      <c r="D249" s="37" t="s">
        <v>10</v>
      </c>
      <c r="E249" s="37">
        <v>5.84</v>
      </c>
      <c r="F249" s="37">
        <f>E249*F248</f>
        <v>2.336</v>
      </c>
      <c r="G249" s="37"/>
      <c r="H249" s="31">
        <f>F249*G249</f>
        <v>0</v>
      </c>
      <c r="I249" s="157"/>
      <c r="J249" s="47"/>
      <c r="O249" s="77"/>
    </row>
    <row r="250" spans="1:15" s="118" customFormat="1" ht="16.5">
      <c r="A250" s="119">
        <f>A249+0.1</f>
        <v>47.2</v>
      </c>
      <c r="B250" s="119"/>
      <c r="C250" s="119" t="s">
        <v>11</v>
      </c>
      <c r="D250" s="39" t="s">
        <v>15</v>
      </c>
      <c r="E250" s="39">
        <v>2.27</v>
      </c>
      <c r="F250" s="39">
        <f>E250*F248</f>
        <v>0.908</v>
      </c>
      <c r="G250" s="39"/>
      <c r="H250" s="33">
        <f>F250*G250</f>
        <v>0</v>
      </c>
      <c r="I250" s="157"/>
      <c r="J250" s="47"/>
      <c r="O250" s="77"/>
    </row>
    <row r="251" spans="1:15" s="118" customFormat="1" ht="16.5">
      <c r="A251" s="119">
        <f>A250+0.1</f>
        <v>47.3</v>
      </c>
      <c r="B251" s="119"/>
      <c r="C251" s="119" t="s">
        <v>214</v>
      </c>
      <c r="D251" s="119" t="s">
        <v>70</v>
      </c>
      <c r="E251" s="119">
        <v>10</v>
      </c>
      <c r="F251" s="119">
        <f>E251*F248</f>
        <v>4</v>
      </c>
      <c r="G251" s="119"/>
      <c r="H251" s="41">
        <f>F251*G251</f>
        <v>0</v>
      </c>
      <c r="I251" s="157"/>
      <c r="J251" s="47"/>
      <c r="O251" s="77"/>
    </row>
    <row r="252" spans="1:15" s="118" customFormat="1" ht="16.5">
      <c r="A252" s="119">
        <f>A251+0.1</f>
        <v>47.4</v>
      </c>
      <c r="B252" s="119"/>
      <c r="C252" s="119" t="s">
        <v>23</v>
      </c>
      <c r="D252" s="119" t="s">
        <v>15</v>
      </c>
      <c r="E252" s="119">
        <v>1.25</v>
      </c>
      <c r="F252" s="119">
        <f>E252*F248</f>
        <v>0.5</v>
      </c>
      <c r="G252" s="119"/>
      <c r="H252" s="41">
        <f>F252*G252</f>
        <v>0</v>
      </c>
      <c r="I252" s="157"/>
      <c r="J252" s="47"/>
      <c r="O252" s="77"/>
    </row>
    <row r="253" spans="1:14" ht="36" customHeight="1">
      <c r="A253" s="24">
        <v>48</v>
      </c>
      <c r="B253" s="24" t="s">
        <v>129</v>
      </c>
      <c r="C253" s="51" t="s">
        <v>130</v>
      </c>
      <c r="D253" s="78" t="s">
        <v>131</v>
      </c>
      <c r="E253" s="39"/>
      <c r="F253" s="65">
        <f>19395/1000</f>
        <v>19.395</v>
      </c>
      <c r="G253" s="39"/>
      <c r="H253" s="26">
        <f>SUM(H254:H256)</f>
        <v>0</v>
      </c>
      <c r="I253" s="157"/>
      <c r="J253" s="27">
        <f>H253</f>
        <v>0</v>
      </c>
      <c r="K253" s="28">
        <f>H254</f>
        <v>0</v>
      </c>
      <c r="L253" s="36">
        <f>H255</f>
        <v>0</v>
      </c>
      <c r="M253" s="36"/>
      <c r="N253" s="21"/>
    </row>
    <row r="254" spans="1:10" ht="16.5" customHeight="1">
      <c r="A254" s="98">
        <f>A253+0.1</f>
        <v>48.1</v>
      </c>
      <c r="B254" s="22"/>
      <c r="C254" s="50" t="s">
        <v>9</v>
      </c>
      <c r="D254" s="37" t="s">
        <v>10</v>
      </c>
      <c r="E254" s="37">
        <f>64.9*2</f>
        <v>129.8</v>
      </c>
      <c r="F254" s="31">
        <f>F253*E254</f>
        <v>2517.47</v>
      </c>
      <c r="G254" s="37"/>
      <c r="H254" s="31">
        <f>F254*G254</f>
        <v>0</v>
      </c>
      <c r="I254" s="157"/>
      <c r="J254" s="47"/>
    </row>
    <row r="255" spans="1:10" ht="16.5" customHeight="1">
      <c r="A255" s="98">
        <f>A254+0.1</f>
        <v>48.2</v>
      </c>
      <c r="B255" s="98"/>
      <c r="C255" s="50" t="s">
        <v>72</v>
      </c>
      <c r="D255" s="98" t="s">
        <v>18</v>
      </c>
      <c r="E255" s="98">
        <v>148</v>
      </c>
      <c r="F255" s="98">
        <f>F253*E255</f>
        <v>2870.46</v>
      </c>
      <c r="G255" s="98"/>
      <c r="H255" s="41">
        <f>F255*G255</f>
        <v>0</v>
      </c>
      <c r="I255" s="157"/>
      <c r="J255" s="47"/>
    </row>
    <row r="256" spans="1:10" ht="16.5" customHeight="1">
      <c r="A256" s="98">
        <f>A255+0.1</f>
        <v>48.3</v>
      </c>
      <c r="B256" s="98"/>
      <c r="C256" s="50" t="s">
        <v>12</v>
      </c>
      <c r="D256" s="98" t="s">
        <v>17</v>
      </c>
      <c r="E256" s="98">
        <v>0.25</v>
      </c>
      <c r="F256" s="42">
        <f>E256*F253</f>
        <v>4.8</v>
      </c>
      <c r="G256" s="98"/>
      <c r="H256" s="41">
        <f>F256*G256</f>
        <v>0</v>
      </c>
      <c r="I256" s="157"/>
      <c r="J256" s="47"/>
    </row>
    <row r="257" spans="1:15" ht="50.25" customHeight="1">
      <c r="A257" s="24">
        <f>A253+1</f>
        <v>49</v>
      </c>
      <c r="B257" s="24" t="s">
        <v>116</v>
      </c>
      <c r="C257" s="24" t="s">
        <v>118</v>
      </c>
      <c r="D257" s="24" t="s">
        <v>117</v>
      </c>
      <c r="E257" s="58"/>
      <c r="F257" s="26">
        <f>1436/10</f>
        <v>143.6</v>
      </c>
      <c r="G257" s="39"/>
      <c r="H257" s="26">
        <f>H258</f>
        <v>0</v>
      </c>
      <c r="I257" s="157"/>
      <c r="J257" s="27">
        <f>H257</f>
        <v>0</v>
      </c>
      <c r="K257" s="28">
        <f>H258</f>
        <v>0</v>
      </c>
      <c r="L257" s="36"/>
      <c r="M257" s="36"/>
      <c r="N257" s="17"/>
      <c r="O257" s="11"/>
    </row>
    <row r="258" spans="1:15" ht="19.5" customHeight="1">
      <c r="A258" s="98">
        <f>A257+0.1</f>
        <v>49.1</v>
      </c>
      <c r="B258" s="39"/>
      <c r="C258" s="98" t="s">
        <v>9</v>
      </c>
      <c r="D258" s="37" t="s">
        <v>51</v>
      </c>
      <c r="E258" s="31">
        <v>18</v>
      </c>
      <c r="F258" s="37">
        <f>E258*F257</f>
        <v>2584.8</v>
      </c>
      <c r="G258" s="37"/>
      <c r="H258" s="31">
        <f>F258*G258</f>
        <v>0</v>
      </c>
      <c r="I258" s="157"/>
      <c r="J258" s="47"/>
      <c r="K258" s="14"/>
      <c r="M258" s="14"/>
      <c r="N258" s="17"/>
      <c r="O258" s="17"/>
    </row>
    <row r="259" spans="1:15" ht="38.25" customHeight="1">
      <c r="A259" s="24">
        <f>A257+1</f>
        <v>50</v>
      </c>
      <c r="B259" s="24" t="s">
        <v>116</v>
      </c>
      <c r="C259" s="24" t="s">
        <v>186</v>
      </c>
      <c r="D259" s="24" t="s">
        <v>117</v>
      </c>
      <c r="E259" s="58"/>
      <c r="F259" s="26">
        <f>116/10</f>
        <v>11.6</v>
      </c>
      <c r="G259" s="39"/>
      <c r="H259" s="26">
        <f>SUM(H260:H261)</f>
        <v>0</v>
      </c>
      <c r="I259" s="157"/>
      <c r="J259" s="27">
        <f>H259</f>
        <v>0</v>
      </c>
      <c r="K259" s="28">
        <f>H260</f>
        <v>0</v>
      </c>
      <c r="L259" s="36"/>
      <c r="M259" s="36"/>
      <c r="N259" s="14">
        <f>O259*H259</f>
        <v>0</v>
      </c>
      <c r="O259" s="77">
        <v>1.218548</v>
      </c>
    </row>
    <row r="260" spans="1:15" ht="19.5" customHeight="1">
      <c r="A260" s="98">
        <f>A259+0.1</f>
        <v>50.1</v>
      </c>
      <c r="B260" s="39"/>
      <c r="C260" s="98" t="s">
        <v>9</v>
      </c>
      <c r="D260" s="37" t="s">
        <v>51</v>
      </c>
      <c r="E260" s="31">
        <v>18</v>
      </c>
      <c r="F260" s="37">
        <f>E260*F259</f>
        <v>208.8</v>
      </c>
      <c r="G260" s="37"/>
      <c r="H260" s="31">
        <f>F260*G260</f>
        <v>0</v>
      </c>
      <c r="I260" s="157"/>
      <c r="J260" s="47"/>
      <c r="K260" s="14"/>
      <c r="M260" s="14"/>
      <c r="N260" s="17"/>
      <c r="O260" s="77">
        <f>J622</f>
        <v>0</v>
      </c>
    </row>
    <row r="261" spans="1:15" ht="19.5" customHeight="1">
      <c r="A261" s="98">
        <f>A260+0.1</f>
        <v>50.2</v>
      </c>
      <c r="B261" s="39"/>
      <c r="C261" s="98" t="s">
        <v>187</v>
      </c>
      <c r="D261" s="98" t="s">
        <v>18</v>
      </c>
      <c r="E261" s="98">
        <v>11</v>
      </c>
      <c r="F261" s="98">
        <f>E261*F259</f>
        <v>127.6</v>
      </c>
      <c r="G261" s="98"/>
      <c r="H261" s="41">
        <f>F261*G261</f>
        <v>0</v>
      </c>
      <c r="I261" s="157"/>
      <c r="J261" s="47"/>
      <c r="K261" s="14"/>
      <c r="L261" s="14"/>
      <c r="M261" s="14"/>
      <c r="N261" s="17"/>
      <c r="O261" s="77">
        <f>J623</f>
        <v>0</v>
      </c>
    </row>
    <row r="262" spans="1:18" ht="39" customHeight="1">
      <c r="A262" s="24">
        <f>A259+1</f>
        <v>51</v>
      </c>
      <c r="B262" s="24" t="s">
        <v>218</v>
      </c>
      <c r="C262" s="24" t="s">
        <v>125</v>
      </c>
      <c r="D262" s="78" t="s">
        <v>120</v>
      </c>
      <c r="E262" s="24"/>
      <c r="F262" s="65">
        <f>5034/1000</f>
        <v>5.034</v>
      </c>
      <c r="G262" s="24"/>
      <c r="H262" s="26">
        <f>SUM(H263:H264)</f>
        <v>0</v>
      </c>
      <c r="I262" s="157"/>
      <c r="J262" s="27">
        <f>H262</f>
        <v>0</v>
      </c>
      <c r="K262" s="28">
        <f>H263</f>
        <v>0</v>
      </c>
      <c r="L262" s="36">
        <f>H264</f>
        <v>0</v>
      </c>
      <c r="M262" s="36"/>
      <c r="P262" s="17"/>
      <c r="Q262" s="15"/>
      <c r="R262" s="15"/>
    </row>
    <row r="263" spans="1:17" ht="21.75" customHeight="1">
      <c r="A263" s="37">
        <f>A262+0.1</f>
        <v>51.1</v>
      </c>
      <c r="B263" s="68"/>
      <c r="C263" s="50" t="s">
        <v>9</v>
      </c>
      <c r="D263" s="37" t="s">
        <v>51</v>
      </c>
      <c r="E263" s="79">
        <v>20</v>
      </c>
      <c r="F263" s="31">
        <f>F262*E263</f>
        <v>100.68</v>
      </c>
      <c r="G263" s="37"/>
      <c r="H263" s="31">
        <f>F263*G263</f>
        <v>0</v>
      </c>
      <c r="I263" s="157"/>
      <c r="J263" s="47"/>
      <c r="K263" s="14"/>
      <c r="L263" s="44"/>
      <c r="M263" s="18"/>
      <c r="P263" s="17"/>
      <c r="Q263" s="15"/>
    </row>
    <row r="264" spans="1:17" ht="21.75" customHeight="1">
      <c r="A264" s="37">
        <f>A263+0.1</f>
        <v>51.2</v>
      </c>
      <c r="B264" s="39"/>
      <c r="C264" s="72" t="s">
        <v>78</v>
      </c>
      <c r="D264" s="73" t="s">
        <v>52</v>
      </c>
      <c r="E264" s="73">
        <v>44.8</v>
      </c>
      <c r="F264" s="74">
        <f>E264*F262</f>
        <v>225.52</v>
      </c>
      <c r="G264" s="73"/>
      <c r="H264" s="33">
        <f>F264*G264</f>
        <v>0</v>
      </c>
      <c r="I264" s="157"/>
      <c r="J264" s="47"/>
      <c r="K264" s="14"/>
      <c r="L264" s="44"/>
      <c r="M264" s="18"/>
      <c r="P264" s="17"/>
      <c r="Q264" s="15"/>
    </row>
    <row r="265" spans="1:13" ht="42.75" customHeight="1">
      <c r="A265" s="24">
        <f>A262+1</f>
        <v>52</v>
      </c>
      <c r="B265" s="24" t="s">
        <v>82</v>
      </c>
      <c r="C265" s="86" t="s">
        <v>220</v>
      </c>
      <c r="D265" s="78" t="s">
        <v>83</v>
      </c>
      <c r="E265" s="98"/>
      <c r="F265" s="65">
        <f>12/1000*4</f>
        <v>0.048</v>
      </c>
      <c r="G265" s="98"/>
      <c r="H265" s="26">
        <f>SUM(H266:H272)</f>
        <v>0</v>
      </c>
      <c r="I265" s="157"/>
      <c r="J265" s="27">
        <f>H265</f>
        <v>0</v>
      </c>
      <c r="K265" s="28">
        <f>H266</f>
        <v>0</v>
      </c>
      <c r="L265" s="36">
        <f>SUM(H267)</f>
        <v>0</v>
      </c>
      <c r="M265" s="36"/>
    </row>
    <row r="266" spans="1:11" ht="15.75" customHeight="1">
      <c r="A266" s="98">
        <f>A265+0.1</f>
        <v>52.1</v>
      </c>
      <c r="B266" s="98"/>
      <c r="C266" s="87" t="s">
        <v>84</v>
      </c>
      <c r="D266" s="87" t="s">
        <v>10</v>
      </c>
      <c r="E266" s="88">
        <v>399</v>
      </c>
      <c r="F266" s="41">
        <f>E266*F265</f>
        <v>19.15</v>
      </c>
      <c r="G266" s="37"/>
      <c r="H266" s="31">
        <f>F266*G266</f>
        <v>0</v>
      </c>
      <c r="I266" s="157"/>
      <c r="J266" s="47"/>
      <c r="K266" s="55"/>
    </row>
    <row r="267" spans="1:11" ht="15.75" customHeight="1">
      <c r="A267" s="98">
        <f aca="true" t="shared" si="4" ref="A267:A272">A266+0.1</f>
        <v>52.2</v>
      </c>
      <c r="B267" s="98"/>
      <c r="C267" s="89" t="s">
        <v>11</v>
      </c>
      <c r="D267" s="87" t="s">
        <v>15</v>
      </c>
      <c r="E267" s="88">
        <v>284</v>
      </c>
      <c r="F267" s="41">
        <f>E267*F265</f>
        <v>13.63</v>
      </c>
      <c r="G267" s="41"/>
      <c r="H267" s="33">
        <f aca="true" t="shared" si="5" ref="H267:H272">F267*G267</f>
        <v>0</v>
      </c>
      <c r="I267" s="157"/>
      <c r="J267" s="47"/>
      <c r="K267" s="55"/>
    </row>
    <row r="268" spans="1:11" ht="15.75" customHeight="1">
      <c r="A268" s="98">
        <f t="shared" si="4"/>
        <v>52.3</v>
      </c>
      <c r="B268" s="98"/>
      <c r="C268" s="90" t="s">
        <v>85</v>
      </c>
      <c r="D268" s="87" t="s">
        <v>22</v>
      </c>
      <c r="E268" s="88">
        <v>1400</v>
      </c>
      <c r="F268" s="41">
        <f>E268*F265</f>
        <v>67.2</v>
      </c>
      <c r="G268" s="41"/>
      <c r="H268" s="41">
        <f t="shared" si="5"/>
        <v>0</v>
      </c>
      <c r="I268" s="157"/>
      <c r="J268" s="47"/>
      <c r="K268" s="55"/>
    </row>
    <row r="269" spans="1:11" ht="15.75" customHeight="1">
      <c r="A269" s="98">
        <f t="shared" si="4"/>
        <v>52.4</v>
      </c>
      <c r="B269" s="98"/>
      <c r="C269" s="90" t="s">
        <v>86</v>
      </c>
      <c r="D269" s="87" t="s">
        <v>22</v>
      </c>
      <c r="E269" s="88"/>
      <c r="F269" s="41">
        <f>12*4</f>
        <v>48</v>
      </c>
      <c r="G269" s="41"/>
      <c r="H269" s="41">
        <f t="shared" si="5"/>
        <v>0</v>
      </c>
      <c r="I269" s="157"/>
      <c r="J269" s="47"/>
      <c r="K269" s="55"/>
    </row>
    <row r="270" spans="1:11" ht="15.75" customHeight="1">
      <c r="A270" s="98">
        <f t="shared" si="4"/>
        <v>52.5</v>
      </c>
      <c r="B270" s="98"/>
      <c r="C270" s="90" t="s">
        <v>87</v>
      </c>
      <c r="D270" s="87" t="s">
        <v>88</v>
      </c>
      <c r="E270" s="88"/>
      <c r="F270" s="41">
        <f>5*4</f>
        <v>20</v>
      </c>
      <c r="G270" s="41"/>
      <c r="H270" s="41">
        <f t="shared" si="5"/>
        <v>0</v>
      </c>
      <c r="I270" s="157"/>
      <c r="J270" s="47"/>
      <c r="K270" s="55"/>
    </row>
    <row r="271" spans="1:11" ht="15.75" customHeight="1">
      <c r="A271" s="98">
        <f t="shared" si="4"/>
        <v>52.6</v>
      </c>
      <c r="B271" s="98"/>
      <c r="C271" s="90" t="s">
        <v>89</v>
      </c>
      <c r="D271" s="87" t="s">
        <v>90</v>
      </c>
      <c r="E271" s="88">
        <v>1500</v>
      </c>
      <c r="F271" s="41">
        <f>E271*F265</f>
        <v>72</v>
      </c>
      <c r="G271" s="41"/>
      <c r="H271" s="41">
        <f t="shared" si="5"/>
        <v>0</v>
      </c>
      <c r="I271" s="157"/>
      <c r="J271" s="47"/>
      <c r="K271" s="55"/>
    </row>
    <row r="272" spans="1:11" ht="15.75" customHeight="1">
      <c r="A272" s="98">
        <f t="shared" si="4"/>
        <v>52.7</v>
      </c>
      <c r="B272" s="98"/>
      <c r="C272" s="90" t="s">
        <v>91</v>
      </c>
      <c r="D272" s="87" t="s">
        <v>15</v>
      </c>
      <c r="E272" s="88">
        <v>27.8</v>
      </c>
      <c r="F272" s="41">
        <f>E272*F265</f>
        <v>1.33</v>
      </c>
      <c r="G272" s="98"/>
      <c r="H272" s="41">
        <f t="shared" si="5"/>
        <v>0</v>
      </c>
      <c r="I272" s="157"/>
      <c r="J272" s="47"/>
      <c r="K272" s="55"/>
    </row>
    <row r="273" spans="1:18" s="19" customFormat="1" ht="39.75" customHeight="1">
      <c r="A273" s="123">
        <v>50</v>
      </c>
      <c r="B273" s="124" t="s">
        <v>229</v>
      </c>
      <c r="C273" s="125" t="s">
        <v>243</v>
      </c>
      <c r="D273" s="126" t="s">
        <v>230</v>
      </c>
      <c r="E273" s="127"/>
      <c r="F273" s="128">
        <v>500</v>
      </c>
      <c r="G273" s="127"/>
      <c r="H273" s="128">
        <f>SUM(H274:H275)</f>
        <v>0</v>
      </c>
      <c r="I273" s="157"/>
      <c r="J273" s="129">
        <f>H273</f>
        <v>0</v>
      </c>
      <c r="K273" s="12">
        <f>H274</f>
        <v>0</v>
      </c>
      <c r="L273" s="21">
        <f>H275</f>
        <v>0</v>
      </c>
      <c r="M273" s="12"/>
      <c r="P273" s="20"/>
      <c r="R273" s="21"/>
    </row>
    <row r="274" spans="1:13" s="120" customFormat="1" ht="21" customHeight="1">
      <c r="A274" s="122">
        <f>A273+0.1</f>
        <v>50.1</v>
      </c>
      <c r="B274" s="127"/>
      <c r="C274" s="127" t="s">
        <v>9</v>
      </c>
      <c r="D274" s="127" t="s">
        <v>10</v>
      </c>
      <c r="E274" s="149">
        <v>0.209</v>
      </c>
      <c r="F274" s="150">
        <f>F273*E274</f>
        <v>104.5</v>
      </c>
      <c r="G274" s="149"/>
      <c r="H274" s="150">
        <f>F274*G274</f>
        <v>0</v>
      </c>
      <c r="I274" s="157"/>
      <c r="J274" s="130"/>
      <c r="K274" s="28"/>
      <c r="L274" s="36"/>
      <c r="M274" s="36"/>
    </row>
    <row r="275" spans="1:13" s="120" customFormat="1" ht="20.25" customHeight="1">
      <c r="A275" s="122">
        <f>A274+0.1</f>
        <v>50.2</v>
      </c>
      <c r="B275" s="131"/>
      <c r="C275" s="131" t="s">
        <v>11</v>
      </c>
      <c r="D275" s="131" t="s">
        <v>231</v>
      </c>
      <c r="E275" s="131">
        <v>0.078</v>
      </c>
      <c r="F275" s="132">
        <f>E275*F273</f>
        <v>39</v>
      </c>
      <c r="G275" s="131"/>
      <c r="H275" s="132">
        <f>F275*G275</f>
        <v>0</v>
      </c>
      <c r="I275" s="157"/>
      <c r="J275" s="130"/>
      <c r="K275" s="28"/>
      <c r="L275" s="36"/>
      <c r="M275" s="36"/>
    </row>
    <row r="276" spans="1:12" s="1" customFormat="1" ht="65.25" customHeight="1">
      <c r="A276" s="43" t="s">
        <v>245</v>
      </c>
      <c r="B276" s="133" t="s">
        <v>232</v>
      </c>
      <c r="C276" s="134" t="s">
        <v>242</v>
      </c>
      <c r="D276" s="126" t="s">
        <v>230</v>
      </c>
      <c r="E276" s="135"/>
      <c r="F276" s="136">
        <v>500</v>
      </c>
      <c r="G276" s="135"/>
      <c r="H276" s="26">
        <f>SUM(H277:H283)</f>
        <v>0</v>
      </c>
      <c r="I276" s="157"/>
      <c r="J276" s="148">
        <f>H276</f>
        <v>0</v>
      </c>
      <c r="K276" s="148">
        <f>H277</f>
        <v>0</v>
      </c>
      <c r="L276" s="148">
        <f>H278+H279+H280+H281</f>
        <v>0</v>
      </c>
    </row>
    <row r="277" spans="1:9" s="1" customFormat="1" ht="29.25" customHeight="1">
      <c r="A277" s="122">
        <f>A276+0.1</f>
        <v>51.1</v>
      </c>
      <c r="B277" s="137"/>
      <c r="C277" s="138" t="s">
        <v>233</v>
      </c>
      <c r="D277" s="139" t="s">
        <v>234</v>
      </c>
      <c r="E277" s="151">
        <f>(37.5+6*0.07)/1000</f>
        <v>0.03792</v>
      </c>
      <c r="F277" s="152">
        <f>E277*F276</f>
        <v>18.96</v>
      </c>
      <c r="G277" s="153"/>
      <c r="H277" s="76">
        <f>F277*G277</f>
        <v>0</v>
      </c>
      <c r="I277" s="157"/>
    </row>
    <row r="278" spans="1:9" s="143" customFormat="1" ht="21.75" customHeight="1">
      <c r="A278" s="122">
        <f aca="true" t="shared" si="6" ref="A278:A283">A277+0.1</f>
        <v>51.2</v>
      </c>
      <c r="B278" s="141"/>
      <c r="C278" s="138" t="s">
        <v>235</v>
      </c>
      <c r="D278" s="142" t="s">
        <v>236</v>
      </c>
      <c r="E278" s="139">
        <f>3.02/1000</f>
        <v>0.00302</v>
      </c>
      <c r="F278" s="140">
        <f>F276*E278</f>
        <v>1.51</v>
      </c>
      <c r="G278" s="139"/>
      <c r="H278" s="140">
        <f>G278*F278</f>
        <v>0</v>
      </c>
      <c r="I278" s="157"/>
    </row>
    <row r="279" spans="1:9" s="143" customFormat="1" ht="34.5" customHeight="1">
      <c r="A279" s="122">
        <f t="shared" si="6"/>
        <v>51.3</v>
      </c>
      <c r="B279" s="141"/>
      <c r="C279" s="138" t="s">
        <v>237</v>
      </c>
      <c r="D279" s="142" t="s">
        <v>236</v>
      </c>
      <c r="E279" s="144">
        <f>3.7/1000</f>
        <v>0.0037</v>
      </c>
      <c r="F279" s="140">
        <f>F276*E279</f>
        <v>1.85</v>
      </c>
      <c r="G279" s="139"/>
      <c r="H279" s="140">
        <f>G279*F279</f>
        <v>0</v>
      </c>
      <c r="I279" s="157"/>
    </row>
    <row r="280" spans="1:9" s="143" customFormat="1" ht="21.75" customHeight="1">
      <c r="A280" s="122">
        <f t="shared" si="6"/>
        <v>51.4</v>
      </c>
      <c r="B280" s="141"/>
      <c r="C280" s="138" t="s">
        <v>238</v>
      </c>
      <c r="D280" s="142" t="s">
        <v>236</v>
      </c>
      <c r="E280" s="144">
        <f>11.1/1000</f>
        <v>0.0111</v>
      </c>
      <c r="F280" s="140">
        <f>F276*E280</f>
        <v>5.55</v>
      </c>
      <c r="G280" s="139"/>
      <c r="H280" s="140">
        <f>G280*F280</f>
        <v>0</v>
      </c>
      <c r="I280" s="157"/>
    </row>
    <row r="281" spans="1:9" s="146" customFormat="1" ht="21.75" customHeight="1">
      <c r="A281" s="122">
        <f t="shared" si="6"/>
        <v>51.5</v>
      </c>
      <c r="B281" s="145"/>
      <c r="C281" s="127" t="s">
        <v>239</v>
      </c>
      <c r="D281" s="122" t="s">
        <v>15</v>
      </c>
      <c r="E281" s="122">
        <f>2.3/1000</f>
        <v>0.0023</v>
      </c>
      <c r="F281" s="41">
        <f>F276*E281</f>
        <v>1.15</v>
      </c>
      <c r="G281" s="122"/>
      <c r="H281" s="140">
        <f>F281*G281</f>
        <v>0</v>
      </c>
      <c r="I281" s="157"/>
    </row>
    <row r="282" spans="1:9" s="1" customFormat="1" ht="21.75" customHeight="1">
      <c r="A282" s="122">
        <f t="shared" si="6"/>
        <v>51.6</v>
      </c>
      <c r="B282" s="147"/>
      <c r="C282" s="138" t="s">
        <v>240</v>
      </c>
      <c r="D282" s="139" t="s">
        <v>58</v>
      </c>
      <c r="E282" s="139">
        <f>(103+6*12.8)/1000</f>
        <v>0.1798</v>
      </c>
      <c r="F282" s="140">
        <f>E282*F276</f>
        <v>89.9</v>
      </c>
      <c r="G282" s="139"/>
      <c r="H282" s="140">
        <f>G282*F282</f>
        <v>0</v>
      </c>
      <c r="I282" s="157"/>
    </row>
    <row r="283" spans="1:9" s="1" customFormat="1" ht="21.75" customHeight="1">
      <c r="A283" s="122">
        <f t="shared" si="6"/>
        <v>51.7</v>
      </c>
      <c r="B283" s="137"/>
      <c r="C283" s="138" t="s">
        <v>23</v>
      </c>
      <c r="D283" s="139" t="s">
        <v>15</v>
      </c>
      <c r="E283" s="139">
        <f>14.5/1000</f>
        <v>0.0145</v>
      </c>
      <c r="F283" s="140">
        <f>F276*E283</f>
        <v>7.25</v>
      </c>
      <c r="G283" s="122"/>
      <c r="H283" s="140">
        <f>G283*F283</f>
        <v>0</v>
      </c>
      <c r="I283" s="157"/>
    </row>
    <row r="284" spans="1:18" s="120" customFormat="1" ht="41.25" customHeight="1">
      <c r="A284" s="24">
        <v>52</v>
      </c>
      <c r="B284" s="24" t="s">
        <v>119</v>
      </c>
      <c r="C284" s="24" t="s">
        <v>244</v>
      </c>
      <c r="D284" s="78" t="s">
        <v>120</v>
      </c>
      <c r="E284" s="24"/>
      <c r="F284" s="26">
        <v>4</v>
      </c>
      <c r="G284" s="24"/>
      <c r="H284" s="26">
        <f>SUM(H285:H289)</f>
        <v>0</v>
      </c>
      <c r="I284" s="157"/>
      <c r="J284" s="27">
        <f>H284</f>
        <v>0</v>
      </c>
      <c r="K284" s="28">
        <f>H285</f>
        <v>0</v>
      </c>
      <c r="L284" s="36">
        <f>SUM(H286:H288)</f>
        <v>0</v>
      </c>
      <c r="M284" s="36"/>
      <c r="P284" s="17"/>
      <c r="Q284" s="15"/>
      <c r="R284" s="15"/>
    </row>
    <row r="285" spans="1:17" s="120" customFormat="1" ht="21.75" customHeight="1">
      <c r="A285" s="37">
        <f>A284+0.1</f>
        <v>52.1</v>
      </c>
      <c r="B285" s="68"/>
      <c r="C285" s="121" t="s">
        <v>9</v>
      </c>
      <c r="D285" s="37" t="s">
        <v>51</v>
      </c>
      <c r="E285" s="79">
        <f>15*1.2*1.05</f>
        <v>18.9</v>
      </c>
      <c r="F285" s="31">
        <f>F284*E285</f>
        <v>75.6</v>
      </c>
      <c r="G285" s="37"/>
      <c r="H285" s="31">
        <f>F285*G285</f>
        <v>0</v>
      </c>
      <c r="I285" s="157"/>
      <c r="J285" s="47"/>
      <c r="K285" s="14"/>
      <c r="L285" s="44"/>
      <c r="M285" s="18"/>
      <c r="P285" s="17"/>
      <c r="Q285" s="15"/>
    </row>
    <row r="286" spans="1:17" s="120" customFormat="1" ht="21.75" customHeight="1">
      <c r="A286" s="37">
        <f>A285+0.1</f>
        <v>52.2</v>
      </c>
      <c r="B286" s="39"/>
      <c r="C286" s="49" t="s">
        <v>121</v>
      </c>
      <c r="D286" s="39" t="s">
        <v>52</v>
      </c>
      <c r="E286" s="33">
        <f>2.16</f>
        <v>2.16</v>
      </c>
      <c r="F286" s="31">
        <f>F284*E286</f>
        <v>8.64</v>
      </c>
      <c r="G286" s="33"/>
      <c r="H286" s="33">
        <f>F286*G286</f>
        <v>0</v>
      </c>
      <c r="I286" s="157"/>
      <c r="J286" s="47"/>
      <c r="K286" s="14"/>
      <c r="L286" s="44"/>
      <c r="M286" s="18"/>
      <c r="P286" s="17"/>
      <c r="Q286" s="15"/>
    </row>
    <row r="287" spans="1:17" s="120" customFormat="1" ht="21.75" customHeight="1">
      <c r="A287" s="37">
        <f>A286+0.1</f>
        <v>52.3</v>
      </c>
      <c r="B287" s="39"/>
      <c r="C287" s="49" t="s">
        <v>122</v>
      </c>
      <c r="D287" s="39" t="s">
        <v>52</v>
      </c>
      <c r="E287" s="33">
        <f>2.73</f>
        <v>2.73</v>
      </c>
      <c r="F287" s="31">
        <f>F284*E287</f>
        <v>10.92</v>
      </c>
      <c r="G287" s="33"/>
      <c r="H287" s="33">
        <f>F287*G287</f>
        <v>0</v>
      </c>
      <c r="I287" s="157"/>
      <c r="J287" s="47"/>
      <c r="K287" s="14"/>
      <c r="L287" s="44"/>
      <c r="M287" s="18"/>
      <c r="P287" s="17"/>
      <c r="Q287" s="15"/>
    </row>
    <row r="288" spans="1:17" s="120" customFormat="1" ht="21.75" customHeight="1">
      <c r="A288" s="37">
        <f>A287+0.1</f>
        <v>52.4</v>
      </c>
      <c r="B288" s="122"/>
      <c r="C288" s="49" t="s">
        <v>123</v>
      </c>
      <c r="D288" s="39" t="s">
        <v>52</v>
      </c>
      <c r="E288" s="33">
        <f>0.97</f>
        <v>0.97</v>
      </c>
      <c r="F288" s="31">
        <f>F284*E288</f>
        <v>3.88</v>
      </c>
      <c r="G288" s="33"/>
      <c r="H288" s="33">
        <f>F288*G288</f>
        <v>0</v>
      </c>
      <c r="I288" s="157"/>
      <c r="J288" s="47"/>
      <c r="K288" s="14"/>
      <c r="L288" s="44"/>
      <c r="M288" s="18"/>
      <c r="P288" s="17"/>
      <c r="Q288" s="15"/>
    </row>
    <row r="289" spans="1:17" s="120" customFormat="1" ht="21.75" customHeight="1">
      <c r="A289" s="37">
        <f>A288+0.1</f>
        <v>52.5</v>
      </c>
      <c r="B289" s="122"/>
      <c r="C289" s="121" t="s">
        <v>241</v>
      </c>
      <c r="D289" s="122" t="s">
        <v>18</v>
      </c>
      <c r="E289" s="122">
        <v>122</v>
      </c>
      <c r="F289" s="31">
        <f>F284*E289</f>
        <v>488</v>
      </c>
      <c r="G289" s="41"/>
      <c r="H289" s="41">
        <f>F289*G289</f>
        <v>0</v>
      </c>
      <c r="I289" s="157"/>
      <c r="J289" s="47"/>
      <c r="K289" s="14"/>
      <c r="L289" s="44"/>
      <c r="M289" s="18"/>
      <c r="P289" s="17"/>
      <c r="Q289" s="15"/>
    </row>
    <row r="290" spans="1:13" ht="31.5" customHeight="1">
      <c r="A290" s="43"/>
      <c r="B290" s="24"/>
      <c r="C290" s="24" t="s">
        <v>73</v>
      </c>
      <c r="D290" s="24" t="s">
        <v>15</v>
      </c>
      <c r="E290" s="24"/>
      <c r="F290" s="24"/>
      <c r="G290" s="24"/>
      <c r="H290" s="26">
        <f>H9+H13+H17+H19+H21+H23+H26+H31+H36+H41+H46+H51+H56+H61+H66+H71+H76+H81+H86+H91+H96+H101+H106+H111+H116+H121+H126+H131+H136+H141+H146+H151+H156+H161+H166+H171+H176+H181+H187+H193+H198+H205+H211+H218+H223+H228+H233+H238+H243+H248+H253+H257+H259+H262+H265+H273+H276+H284</f>
        <v>0</v>
      </c>
      <c r="I290" s="157"/>
      <c r="J290" s="55">
        <f>SUM(J9:J286)</f>
        <v>0</v>
      </c>
      <c r="K290" s="55">
        <f>SUM(K9:K284)</f>
        <v>0</v>
      </c>
      <c r="L290" s="55">
        <f>SUM(L9:L285)</f>
        <v>0</v>
      </c>
      <c r="M290" s="55">
        <f>SUM(M26:M272)</f>
        <v>0</v>
      </c>
    </row>
    <row r="291" spans="1:9" ht="16.5">
      <c r="A291" s="43"/>
      <c r="B291" s="24"/>
      <c r="C291" s="98" t="s">
        <v>74</v>
      </c>
      <c r="D291" s="98" t="s">
        <v>15</v>
      </c>
      <c r="E291" s="98"/>
      <c r="F291" s="98"/>
      <c r="G291" s="98"/>
      <c r="H291" s="41">
        <f>H10+H14+H18+H20+H22+H24+H27+H32+H37+H42+H47+H52+H57+H62+H67+H72+H77+H82+H87+H92+H97+H102+H107+H112+H117+H122+H127+H132+H137+H142+H147+H152+H157+H162+H167+H172+H177+H182+H188+H194+H199+H206+H212+H219+H224+H229+H234+H239+H244+H249+H254+H258+H260+H263+H266+H274+H277+H285</f>
        <v>0</v>
      </c>
      <c r="I291" s="157"/>
    </row>
    <row r="292" spans="1:14" ht="16.5" customHeight="1">
      <c r="A292" s="43"/>
      <c r="B292" s="24"/>
      <c r="C292" s="98" t="s">
        <v>24</v>
      </c>
      <c r="D292" s="98" t="s">
        <v>15</v>
      </c>
      <c r="E292" s="98"/>
      <c r="F292" s="98"/>
      <c r="G292" s="98"/>
      <c r="H292" s="41">
        <f>H11+H12+H15+H16+H28+H33+H38+H43+H48+H53+H58+H63+H68+H73+H78+H83+H88+H93+H98+H103+H108+H113+H118+H123+H128+H133+H138+H143+H148+H153+H158+H163+H168+H173+H178+H183+H189+H195+H200+H207+H213+H220+H225+H230+H235+H240+H245+H250+H264+H267+H275+H278+H279+H280+H281+H286+H287+H288</f>
        <v>0</v>
      </c>
      <c r="I292" s="157"/>
      <c r="J292" s="91"/>
      <c r="K292" s="62"/>
      <c r="L292" s="62"/>
      <c r="M292" s="62"/>
      <c r="N292" s="62"/>
    </row>
    <row r="293" spans="1:9" ht="16.5">
      <c r="A293" s="43"/>
      <c r="B293" s="24"/>
      <c r="C293" s="98" t="s">
        <v>54</v>
      </c>
      <c r="D293" s="98" t="s">
        <v>15</v>
      </c>
      <c r="E293" s="98"/>
      <c r="F293" s="98"/>
      <c r="G293" s="98"/>
      <c r="H293" s="41">
        <f>H25+H29+H30+H34+H35+H39+H40+H44+H45+H49+H50+H54+H55+H59+H60+H64+H65+H69+H70+H74+H75+H79+H80+H84+H85+H89+H90+H94+H95+H99+H100+H104+H105+H109+H110+H114+H115+H119+H120+H124+H125+H129+H130+H134+H135+H139+H140+H144+H145+H149+H150+H154+H155+H159+H160+H164+H165+H169+H170+H174+H175+H179+H180+H184+H185+H186+H190+H191+H192+H196+H197+H201+H202+H203+H204+H208+H209+H210+H214+H215+H216+H217+H221+H222+H226+H227+H231+H232+H236+H237+H241+H242+H246+H247+H251+H252+H255+H256+H261+H268+H269+H270+H271+H272+H282+H283+H289</f>
        <v>0</v>
      </c>
      <c r="I293" s="157"/>
    </row>
    <row r="294" spans="1:11" ht="16.5">
      <c r="A294" s="43"/>
      <c r="B294" s="24"/>
      <c r="C294" s="24" t="s">
        <v>75</v>
      </c>
      <c r="D294" s="24" t="s">
        <v>15</v>
      </c>
      <c r="E294" s="24"/>
      <c r="F294" s="24"/>
      <c r="G294" s="24"/>
      <c r="H294" s="26">
        <f>SUM(H291:H293)</f>
        <v>0</v>
      </c>
      <c r="I294" s="157"/>
      <c r="K294" s="15"/>
    </row>
    <row r="295" spans="1:16" ht="23.25" customHeight="1">
      <c r="A295" s="25"/>
      <c r="B295" s="25"/>
      <c r="C295" s="98" t="s">
        <v>79</v>
      </c>
      <c r="D295" s="92">
        <v>0.03</v>
      </c>
      <c r="E295" s="25"/>
      <c r="F295" s="25"/>
      <c r="G295" s="93"/>
      <c r="H295" s="41">
        <f>H293*D295</f>
        <v>0</v>
      </c>
      <c r="I295" s="157"/>
      <c r="J295" s="17"/>
      <c r="M295" s="94"/>
      <c r="N295" s="44"/>
      <c r="P295" s="17"/>
    </row>
    <row r="296" spans="1:16" ht="19.5" customHeight="1">
      <c r="A296" s="25"/>
      <c r="B296" s="25"/>
      <c r="C296" s="24" t="s">
        <v>16</v>
      </c>
      <c r="D296" s="24" t="s">
        <v>17</v>
      </c>
      <c r="E296" s="25"/>
      <c r="F296" s="25"/>
      <c r="G296" s="93"/>
      <c r="H296" s="26">
        <f>SUM(H294:H295)</f>
        <v>0</v>
      </c>
      <c r="I296" s="157"/>
      <c r="J296" s="17"/>
      <c r="K296" s="19"/>
      <c r="L296" s="15"/>
      <c r="M296" s="94"/>
      <c r="N296" s="44"/>
      <c r="P296" s="17"/>
    </row>
    <row r="297" spans="1:9" ht="16.5">
      <c r="A297" s="43"/>
      <c r="B297" s="24"/>
      <c r="C297" s="98" t="s">
        <v>250</v>
      </c>
      <c r="D297" s="52">
        <v>0.1</v>
      </c>
      <c r="E297" s="98"/>
      <c r="F297" s="98"/>
      <c r="G297" s="98"/>
      <c r="H297" s="41">
        <f>D297*H296</f>
        <v>0</v>
      </c>
      <c r="I297" s="157"/>
    </row>
    <row r="298" spans="1:9" ht="16.5">
      <c r="A298" s="43"/>
      <c r="B298" s="24"/>
      <c r="C298" s="24" t="s">
        <v>75</v>
      </c>
      <c r="D298" s="24" t="s">
        <v>15</v>
      </c>
      <c r="E298" s="24"/>
      <c r="F298" s="24"/>
      <c r="G298" s="24"/>
      <c r="H298" s="26">
        <f>SUM(H296:H297)</f>
        <v>0</v>
      </c>
      <c r="I298" s="157"/>
    </row>
    <row r="299" spans="1:9" ht="16.5">
      <c r="A299" s="43"/>
      <c r="B299" s="24"/>
      <c r="C299" s="98" t="s">
        <v>251</v>
      </c>
      <c r="D299" s="52">
        <v>0.08</v>
      </c>
      <c r="E299" s="98"/>
      <c r="F299" s="98"/>
      <c r="G299" s="98"/>
      <c r="H299" s="41">
        <f>D299*H298</f>
        <v>0</v>
      </c>
      <c r="I299" s="157"/>
    </row>
    <row r="300" spans="1:9" ht="16.5">
      <c r="A300" s="43"/>
      <c r="B300" s="24"/>
      <c r="C300" s="24" t="s">
        <v>75</v>
      </c>
      <c r="D300" s="24" t="s">
        <v>15</v>
      </c>
      <c r="E300" s="24"/>
      <c r="F300" s="24"/>
      <c r="G300" s="24"/>
      <c r="H300" s="26">
        <f>SUM(H298:H299)</f>
        <v>0</v>
      </c>
      <c r="I300" s="157"/>
    </row>
    <row r="301" ht="16.5">
      <c r="A301" s="95"/>
    </row>
    <row r="302" ht="16.5">
      <c r="A302" s="95"/>
    </row>
    <row r="303" ht="16.5">
      <c r="A303" s="95"/>
    </row>
    <row r="304" spans="1:7" ht="16.5">
      <c r="A304" s="95"/>
      <c r="F304" s="183"/>
      <c r="G304" s="183"/>
    </row>
    <row r="305" ht="16.5">
      <c r="A305" s="95"/>
    </row>
    <row r="306" ht="16.5">
      <c r="A306" s="95"/>
    </row>
    <row r="307" ht="16.5">
      <c r="A307" s="95"/>
    </row>
    <row r="308" ht="16.5">
      <c r="A308" s="95"/>
    </row>
    <row r="309" ht="16.5">
      <c r="A309" s="95"/>
    </row>
    <row r="310" ht="16.5">
      <c r="A310" s="95"/>
    </row>
    <row r="311" ht="16.5">
      <c r="A311" s="95"/>
    </row>
    <row r="312" ht="16.5">
      <c r="A312" s="95"/>
    </row>
    <row r="313" ht="16.5">
      <c r="A313" s="95"/>
    </row>
    <row r="314" ht="16.5">
      <c r="A314" s="95"/>
    </row>
    <row r="315" ht="16.5">
      <c r="A315" s="95"/>
    </row>
    <row r="316" ht="16.5">
      <c r="A316" s="95"/>
    </row>
    <row r="317" ht="16.5">
      <c r="A317" s="95"/>
    </row>
    <row r="318" ht="16.5">
      <c r="A318" s="95"/>
    </row>
    <row r="319" ht="16.5">
      <c r="A319" s="95"/>
    </row>
    <row r="320" ht="16.5">
      <c r="A320" s="95"/>
    </row>
    <row r="321" ht="16.5">
      <c r="A321" s="95"/>
    </row>
    <row r="322" ht="16.5">
      <c r="A322" s="95"/>
    </row>
    <row r="323" ht="16.5">
      <c r="A323" s="95"/>
    </row>
    <row r="324" ht="16.5">
      <c r="A324" s="95"/>
    </row>
    <row r="325" ht="16.5">
      <c r="A325" s="95"/>
    </row>
    <row r="326" ht="16.5">
      <c r="A326" s="95"/>
    </row>
    <row r="327" ht="16.5">
      <c r="A327" s="95"/>
    </row>
    <row r="328" ht="16.5">
      <c r="A328" s="95"/>
    </row>
  </sheetData>
  <sheetProtection/>
  <mergeCells count="12">
    <mergeCell ref="F304:G304"/>
    <mergeCell ref="A6:A7"/>
    <mergeCell ref="B6:B7"/>
    <mergeCell ref="C6:C7"/>
    <mergeCell ref="D6:D7"/>
    <mergeCell ref="E6:F6"/>
    <mergeCell ref="G6:H6"/>
    <mergeCell ref="A1:H1"/>
    <mergeCell ref="A2:H2"/>
    <mergeCell ref="B3:C3"/>
    <mergeCell ref="B4:C4"/>
    <mergeCell ref="B5:C5"/>
  </mergeCells>
  <printOptions/>
  <pageMargins left="0.41" right="0.14" top="1" bottom="1" header="0.5" footer="0.5"/>
  <pageSetup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Gogitidze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Djemal</dc:creator>
  <cp:keywords/>
  <dc:description/>
  <cp:lastModifiedBy>david</cp:lastModifiedBy>
  <cp:lastPrinted>2014-11-13T09:26:12Z</cp:lastPrinted>
  <dcterms:created xsi:type="dcterms:W3CDTF">2004-09-13T09:35:09Z</dcterms:created>
  <dcterms:modified xsi:type="dcterms:W3CDTF">2018-01-10T08:55:34Z</dcterms:modified>
  <cp:category/>
  <cp:version/>
  <cp:contentType/>
  <cp:contentStatus/>
</cp:coreProperties>
</file>