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iko\Desktop\2024 წლის პროექტები\ტომაშეთში_ვაჟა_ფუტკარაძის_საცხოვრებელი_სახლიდან_ალიოშა_ფუტკარაძის_საცხოვრებელ_სახლამდე_გზის_რეაბილიტაციის_სამუშაოები\"/>
    </mc:Choice>
  </mc:AlternateContent>
  <xr:revisionPtr revIDLastSave="0" documentId="13_ncr:1_{19BAA172-5B33-47E4-9881-1EFD4E5089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ხარჯთაღრიცხვა" sheetId="4" r:id="rId1"/>
  </sheets>
  <definedNames>
    <definedName name="_xlnm.Print_Area" localSheetId="0">ხარჯთაღრიცხვა!$A$1:$G$443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7" i="4" l="1"/>
  <c r="E29" i="4"/>
  <c r="E375" i="4" l="1"/>
  <c r="E188" i="4" l="1"/>
  <c r="E316" i="4"/>
  <c r="E283" i="4"/>
  <c r="E284" i="4" s="1"/>
  <c r="E380" i="4"/>
  <c r="E405" i="4"/>
  <c r="E404" i="4"/>
  <c r="E402" i="4"/>
  <c r="E401" i="4"/>
  <c r="E400" i="4"/>
  <c r="E398" i="4"/>
  <c r="E397" i="4"/>
  <c r="E395" i="4"/>
  <c r="E394" i="4"/>
  <c r="E392" i="4"/>
  <c r="E391" i="4"/>
  <c r="E389" i="4"/>
  <c r="E388" i="4"/>
  <c r="E386" i="4"/>
  <c r="E385" i="4"/>
  <c r="E383" i="4"/>
  <c r="E382" i="4"/>
  <c r="E374" i="4"/>
  <c r="E373" i="4"/>
  <c r="E372" i="4"/>
  <c r="E371" i="4"/>
  <c r="E370" i="4"/>
  <c r="E369" i="4"/>
  <c r="E368" i="4"/>
  <c r="E366" i="4"/>
  <c r="E365" i="4"/>
  <c r="E363" i="4"/>
  <c r="E362" i="4"/>
  <c r="E360" i="4"/>
  <c r="E359" i="4"/>
  <c r="E357" i="4"/>
  <c r="E350" i="4"/>
  <c r="E348" i="4"/>
  <c r="E346" i="4"/>
  <c r="E345" i="4"/>
  <c r="E344" i="4"/>
  <c r="E341" i="4"/>
  <c r="E340" i="4"/>
  <c r="E338" i="4"/>
  <c r="E337" i="4"/>
  <c r="E336" i="4"/>
  <c r="E334" i="4"/>
  <c r="E333" i="4"/>
  <c r="E331" i="4"/>
  <c r="E330" i="4"/>
  <c r="E328" i="4"/>
  <c r="E327" i="4"/>
  <c r="E325" i="4"/>
  <c r="E324" i="4"/>
  <c r="E322" i="4"/>
  <c r="E321" i="4"/>
  <c r="E319" i="4"/>
  <c r="E318" i="4"/>
  <c r="E310" i="4"/>
  <c r="E309" i="4"/>
  <c r="E308" i="4"/>
  <c r="E307" i="4"/>
  <c r="E306" i="4"/>
  <c r="E305" i="4"/>
  <c r="E304" i="4"/>
  <c r="E302" i="4"/>
  <c r="E301" i="4"/>
  <c r="E299" i="4"/>
  <c r="E298" i="4"/>
  <c r="E296" i="4"/>
  <c r="E295" i="4"/>
  <c r="E286" i="4"/>
  <c r="E282" i="4"/>
  <c r="E281" i="4"/>
  <c r="E280" i="4"/>
  <c r="E379" i="4" l="1"/>
  <c r="E315" i="4"/>
  <c r="E293" i="4"/>
  <c r="E352" i="4"/>
  <c r="E353" i="4"/>
  <c r="E355" i="4"/>
  <c r="E356" i="4"/>
  <c r="E432" i="4"/>
  <c r="B433" i="4"/>
  <c r="E433" i="4"/>
  <c r="E434" i="4"/>
  <c r="E292" i="4" l="1"/>
  <c r="E291" i="4"/>
  <c r="E289" i="4"/>
  <c r="E288" i="4"/>
  <c r="E427" i="4"/>
  <c r="E414" i="4"/>
  <c r="E420" i="4" s="1"/>
  <c r="E407" i="4"/>
  <c r="E250" i="4"/>
  <c r="E249" i="4"/>
  <c r="E248" i="4"/>
  <c r="E274" i="4"/>
  <c r="E273" i="4"/>
  <c r="E272" i="4"/>
  <c r="E270" i="4"/>
  <c r="E269" i="4"/>
  <c r="E267" i="4"/>
  <c r="E266" i="4"/>
  <c r="E264" i="4"/>
  <c r="E263" i="4"/>
  <c r="E261" i="4"/>
  <c r="E260" i="4"/>
  <c r="E258" i="4"/>
  <c r="E257" i="4"/>
  <c r="E255" i="4"/>
  <c r="E254" i="4"/>
  <c r="E246" i="4"/>
  <c r="E245" i="4"/>
  <c r="E244" i="4"/>
  <c r="E243" i="4"/>
  <c r="E242" i="4"/>
  <c r="E241" i="4"/>
  <c r="E240" i="4"/>
  <c r="E238" i="4"/>
  <c r="E237" i="4"/>
  <c r="E235" i="4"/>
  <c r="E234" i="4"/>
  <c r="E232" i="4"/>
  <c r="E231" i="4"/>
  <c r="E221" i="4"/>
  <c r="E222" i="4" s="1"/>
  <c r="E219" i="4"/>
  <c r="E220" i="4" s="1"/>
  <c r="E218" i="4"/>
  <c r="E217" i="4"/>
  <c r="E216" i="4"/>
  <c r="E210" i="4"/>
  <c r="E209" i="4"/>
  <c r="E208" i="4"/>
  <c r="E206" i="4"/>
  <c r="E205" i="4"/>
  <c r="E203" i="4"/>
  <c r="E202" i="4"/>
  <c r="E200" i="4"/>
  <c r="E199" i="4"/>
  <c r="E197" i="4"/>
  <c r="E196" i="4"/>
  <c r="E194" i="4"/>
  <c r="E193" i="4"/>
  <c r="E191" i="4"/>
  <c r="E190" i="4"/>
  <c r="E182" i="4"/>
  <c r="E181" i="4"/>
  <c r="E180" i="4"/>
  <c r="E179" i="4"/>
  <c r="E178" i="4"/>
  <c r="E177" i="4"/>
  <c r="E176" i="4"/>
  <c r="E174" i="4"/>
  <c r="E173" i="4"/>
  <c r="E171" i="4"/>
  <c r="E170" i="4"/>
  <c r="E168" i="4"/>
  <c r="E167" i="4"/>
  <c r="E157" i="4"/>
  <c r="E158" i="4" s="1"/>
  <c r="E155" i="4"/>
  <c r="E156" i="4" s="1"/>
  <c r="E154" i="4"/>
  <c r="E153" i="4"/>
  <c r="E152" i="4"/>
  <c r="E122" i="4"/>
  <c r="E121" i="4"/>
  <c r="E120" i="4"/>
  <c r="E109" i="4"/>
  <c r="E146" i="4"/>
  <c r="E145" i="4"/>
  <c r="E144" i="4"/>
  <c r="E142" i="4"/>
  <c r="E141" i="4"/>
  <c r="E139" i="4"/>
  <c r="E138" i="4"/>
  <c r="E136" i="4"/>
  <c r="E135" i="4"/>
  <c r="E133" i="4"/>
  <c r="E132" i="4"/>
  <c r="E130" i="4"/>
  <c r="E129" i="4"/>
  <c r="E127" i="4"/>
  <c r="E126" i="4"/>
  <c r="E118" i="4"/>
  <c r="E116" i="4"/>
  <c r="E115" i="4"/>
  <c r="E114" i="4"/>
  <c r="E113" i="4"/>
  <c r="E112" i="4"/>
  <c r="E110" i="4"/>
  <c r="E107" i="4"/>
  <c r="E106" i="4"/>
  <c r="E104" i="4"/>
  <c r="E103" i="4"/>
  <c r="E94" i="4"/>
  <c r="E91" i="4"/>
  <c r="E90" i="4"/>
  <c r="E89" i="4"/>
  <c r="E88" i="4"/>
  <c r="D428" i="4"/>
  <c r="E58" i="4"/>
  <c r="E57" i="4"/>
  <c r="E56" i="4"/>
  <c r="E17" i="4"/>
  <c r="E11" i="4"/>
  <c r="E9" i="4"/>
  <c r="E72" i="4"/>
  <c r="E124" i="4" l="1"/>
  <c r="E187" i="4"/>
  <c r="E251" i="4"/>
  <c r="E252" i="4"/>
  <c r="E123" i="4"/>
  <c r="E416" i="4"/>
  <c r="E183" i="4"/>
  <c r="E247" i="4"/>
  <c r="E223" i="4"/>
  <c r="E425" i="4"/>
  <c r="E95" i="4"/>
  <c r="E100" i="4" s="1"/>
  <c r="E159" i="4"/>
  <c r="E92" i="4"/>
  <c r="E409" i="4"/>
  <c r="E412" i="4"/>
  <c r="E411" i="4"/>
  <c r="E426" i="4"/>
  <c r="E429" i="4"/>
  <c r="E415" i="4"/>
  <c r="E423" i="4"/>
  <c r="E418" i="4"/>
  <c r="E421" i="4"/>
  <c r="E419" i="4"/>
  <c r="E410" i="4"/>
  <c r="E428" i="4"/>
  <c r="E422" i="4"/>
  <c r="E413" i="4"/>
  <c r="E417" i="4"/>
  <c r="E408" i="4"/>
  <c r="E430" i="4" l="1"/>
  <c r="E96" i="4"/>
  <c r="E97" i="4"/>
  <c r="E101" i="4"/>
  <c r="E149" i="4"/>
  <c r="E225" i="4"/>
  <c r="E228" i="4"/>
  <c r="E224" i="4"/>
  <c r="E227" i="4"/>
  <c r="E275" i="4"/>
  <c r="E229" i="4"/>
  <c r="E99" i="4"/>
  <c r="E161" i="4"/>
  <c r="E164" i="4"/>
  <c r="E163" i="4"/>
  <c r="E211" i="4"/>
  <c r="E165" i="4"/>
  <c r="E160" i="4"/>
  <c r="E55" i="4"/>
  <c r="E59" i="4" s="1"/>
  <c r="E82" i="4"/>
  <c r="E81" i="4"/>
  <c r="E80" i="4"/>
  <c r="E78" i="4"/>
  <c r="E77" i="4"/>
  <c r="E75" i="4"/>
  <c r="E74" i="4"/>
  <c r="E71" i="4"/>
  <c r="E69" i="4"/>
  <c r="E68" i="4"/>
  <c r="E66" i="4"/>
  <c r="E65" i="4"/>
  <c r="E63" i="4"/>
  <c r="E62" i="4"/>
  <c r="E54" i="4"/>
  <c r="E53" i="4"/>
  <c r="E52" i="4"/>
  <c r="E51" i="4"/>
  <c r="E50" i="4"/>
  <c r="E49" i="4"/>
  <c r="E48" i="4"/>
  <c r="E60" i="4" s="1"/>
  <c r="E46" i="4"/>
  <c r="E45" i="4"/>
  <c r="E43" i="4"/>
  <c r="E42" i="4"/>
  <c r="E40" i="4"/>
  <c r="E39" i="4"/>
  <c r="E27" i="4"/>
  <c r="E26" i="4"/>
  <c r="E25" i="4"/>
  <c r="E24" i="4"/>
  <c r="E148" i="4" l="1"/>
  <c r="E277" i="4"/>
  <c r="E276" i="4"/>
  <c r="E213" i="4"/>
  <c r="E212" i="4"/>
  <c r="E30" i="4"/>
  <c r="E31" i="4"/>
  <c r="E28" i="4"/>
  <c r="E36" i="4" l="1"/>
  <c r="E32" i="4"/>
  <c r="E35" i="4"/>
  <c r="E37" i="4"/>
  <c r="E83" i="4"/>
  <c r="E33" i="4"/>
  <c r="E85" i="4" l="1"/>
  <c r="E84" i="4"/>
  <c r="E16" i="4" l="1"/>
  <c r="E10" i="4"/>
  <c r="D12" i="4"/>
  <c r="D13" i="4"/>
  <c r="D14" i="4"/>
  <c r="E18" i="4" l="1"/>
  <c r="E20" i="4" l="1"/>
  <c r="E19" i="4"/>
  <c r="E12" i="4"/>
  <c r="E13" i="4"/>
  <c r="E14" i="4"/>
  <c r="D7" i="4" l="1"/>
  <c r="E7" i="4" s="1"/>
</calcChain>
</file>

<file path=xl/sharedStrings.xml><?xml version="1.0" encoding="utf-8"?>
<sst xmlns="http://schemas.openxmlformats.org/spreadsheetml/2006/main" count="871" uniqueCount="127">
  <si>
    <t>კმ</t>
  </si>
  <si>
    <t>შრომითი დანახარჯები</t>
  </si>
  <si>
    <t>კაც/სთ</t>
  </si>
  <si>
    <t>მ3</t>
  </si>
  <si>
    <t>სხვა მანქანები</t>
  </si>
  <si>
    <t>ლარი</t>
  </si>
  <si>
    <t>ტ</t>
  </si>
  <si>
    <t>თავი 2. მიწის ვაკისი</t>
  </si>
  <si>
    <t>გრუნტის დატვირთვა ექსკავატორით თვითმცლელებზე</t>
  </si>
  <si>
    <t>სამუშაოები ნაყარში</t>
  </si>
  <si>
    <t>სხვა მასალები</t>
  </si>
  <si>
    <t>მ2</t>
  </si>
  <si>
    <t>მანქ/სთ</t>
  </si>
  <si>
    <t>ჯამი</t>
  </si>
  <si>
    <t>თავი 1. მოსამზადებელი სამუშაოები</t>
  </si>
  <si>
    <t>ნორმატიული რესურსი</t>
  </si>
  <si>
    <t>სულ</t>
  </si>
  <si>
    <t>1000 მ2</t>
  </si>
  <si>
    <t>N</t>
  </si>
  <si>
    <t>სამუშაოს დასახელება</t>
  </si>
  <si>
    <t>ერთ</t>
  </si>
  <si>
    <t>ზედნადები ხარჯები</t>
  </si>
  <si>
    <t>გეგმიური დაგროვება</t>
  </si>
  <si>
    <t>გაუთვალისწინებელი ხარჯი</t>
  </si>
  <si>
    <t>ბულდოზერი 79 კვტ (108 ცხ. ძ.)</t>
  </si>
  <si>
    <t>ექსკავატორი მუხლუხა სვლაზე 0.5 მ3 ციცხვით</t>
  </si>
  <si>
    <t>სატკეპნი საგზაო თვითმავალი გლუვი 10 ტ</t>
  </si>
  <si>
    <t>მოსარწყავ-მოსარეცხი მანქანა 6000 ლ</t>
  </si>
  <si>
    <t>სატკეპნი საგზაო თვითმავალი გლუვი 5 ტ</t>
  </si>
  <si>
    <t>ქვის ნამტვრევების მანაწილებელი</t>
  </si>
  <si>
    <t>არასაყოფაცხოვრებო წყალი</t>
  </si>
  <si>
    <t>ღორღი ფრაქცია 0-40 მმ</t>
  </si>
  <si>
    <t>ტრასის აღდგენა და გამაგრება</t>
  </si>
  <si>
    <t>ფანერა ლამინირებული საყალიბე 2440x1220x18 მმ</t>
  </si>
  <si>
    <t>1000 მ3</t>
  </si>
  <si>
    <t>ბულდოზერი 96 კვტ (130 ცხ. ძ.)</t>
  </si>
  <si>
    <t>გრუნტის დამუშავება ხელით, თვითმცლელებზე დატვირთვით</t>
  </si>
  <si>
    <t>მ/სთ</t>
  </si>
  <si>
    <t>წყალი  (არასაყოფაცხოვრებო)</t>
  </si>
  <si>
    <t>100 მ3</t>
  </si>
  <si>
    <t>შრომის  დანახარჯი</t>
  </si>
  <si>
    <t>ავტოგრეიდერი 108 ცხ. ძ.</t>
  </si>
  <si>
    <t>მოსარწყავ-მოსახეხი მანქანა</t>
  </si>
  <si>
    <t xml:space="preserve">სატკეპნი საგზაო, თვითმავალი, პნევმოსვლით, 18 ტ </t>
  </si>
  <si>
    <t>შრომის დანახარჯი</t>
  </si>
  <si>
    <t>კ/სთ</t>
  </si>
  <si>
    <t>ტნ</t>
  </si>
  <si>
    <t>კაც-სთ</t>
  </si>
  <si>
    <t>მანქ-სთ</t>
  </si>
  <si>
    <t xml:space="preserve">ქვიშა-ხრეშოვანი ნარევით საფუძვლის ქვედა ფენის მოწყობა, სისქით 15სმ  </t>
  </si>
  <si>
    <t>შრომითი დანახარჯი</t>
  </si>
  <si>
    <t>მ-სთ</t>
  </si>
  <si>
    <t xml:space="preserve"> გრუნტის გატანა ნაყარში საშ. 5კმ-მდე</t>
  </si>
  <si>
    <t>პროექტით</t>
  </si>
  <si>
    <t>ელექტროდი</t>
  </si>
  <si>
    <t>ტონა</t>
  </si>
  <si>
    <t xml:space="preserve">არმატურა </t>
  </si>
  <si>
    <t>არმატურა A III კლასის დ=14 მმ</t>
  </si>
  <si>
    <t>არმატურა A III კლასის დ=10 მმ</t>
  </si>
  <si>
    <t>არმატურა A I კლასის დ=8 მმ</t>
  </si>
  <si>
    <t>IIIკატ. გრუნტის დამუშავება ჭრილში მექანიზმებით და გვერდით დასაწყობება</t>
  </si>
  <si>
    <t>ექსკავატორი 0.5 მ3</t>
  </si>
  <si>
    <t>III კატ.გრუნტის დამუშავება ხელით</t>
  </si>
  <si>
    <t>კლდოვანი გრუნტის დამუშავება   ექსკავატორის ბაზაზე დამაგრებული სანგრევი ჩაქუჩებით</t>
  </si>
  <si>
    <t>ექსკავატორი 1 მ3 ,,კოდალა“</t>
  </si>
  <si>
    <t xml:space="preserve"> თხრილის ან ქვაბულის კედლების გამაგრება ხის ფარებით</t>
  </si>
  <si>
    <t>მატერიალური რესურსები</t>
  </si>
  <si>
    <t>ხის მორი დაუმუშავებელი</t>
  </si>
  <si>
    <t>ჩამოუგანავი ხის ფარები სისქით 40-60 მმ III.კატ.</t>
  </si>
  <si>
    <t xml:space="preserve"> საფუძვლის მომზადება ღორღით სისქით 10 სმ</t>
  </si>
  <si>
    <t>ღორღი 20-40 მმ</t>
  </si>
  <si>
    <t>საყრდენი კედლის ფუნდამეტრისა და ტანის მოწყობა მონოლითური რკ/ბეტონით B-20</t>
  </si>
  <si>
    <t>ბეტონი B-20</t>
  </si>
  <si>
    <t>ფარები ხის ფიცრებისგან სისქით 25 მმ</t>
  </si>
  <si>
    <t xml:space="preserve"> ხის ლარტყები 40-60 მმ</t>
  </si>
  <si>
    <t xml:space="preserve"> სამშენებლო ჭანჭიკი</t>
  </si>
  <si>
    <t>კედლის უკანა ზედაპირზე ცხელი ბიტუმის მასტიკის წასმა ორჯერ</t>
  </si>
  <si>
    <t>ბიტუმი</t>
  </si>
  <si>
    <t>გრძ.მ</t>
  </si>
  <si>
    <t>პლასტმასის სქელკედლიანი მილი დ=150 მმ</t>
  </si>
  <si>
    <t>დრენაჟის მოწყობა ღორღით</t>
  </si>
  <si>
    <t>ღორღო 20-40 მმ</t>
  </si>
  <si>
    <t xml:space="preserve">მან/სთ </t>
  </si>
  <si>
    <t xml:space="preserve">სხვა მანქანები </t>
  </si>
  <si>
    <t>გრუნტის დატვირთვა ა/მანქანაზე ხელით</t>
  </si>
  <si>
    <t>_</t>
  </si>
  <si>
    <t>განზ/ერთ</t>
  </si>
  <si>
    <t>8</t>
  </si>
  <si>
    <t>თავი 4. საგზაო სამოსის მოწყობა</t>
  </si>
  <si>
    <t>თავი 3. ხელოვნური ნაგებობები N1 კედელი</t>
  </si>
  <si>
    <t>მონოლითური  საყრდენი კედლის მოწყობაN1 კედელი</t>
  </si>
  <si>
    <t>არმატურის ტრასპორტირება 100კმ</t>
  </si>
  <si>
    <t>ბეტონის  ტრასპორტირება 100კმ</t>
  </si>
  <si>
    <t>ექსკავატორი 1 მ3 ,,კოდალა“,, ლიბერი''</t>
  </si>
  <si>
    <t>მონოლითური  საყრდენი კედლის მოწყობა N2 კედელი</t>
  </si>
  <si>
    <t>ქვიშა-ხრეში ნარევი</t>
  </si>
  <si>
    <t xml:space="preserve">ბეტონი საგზაო, B-20 </t>
  </si>
  <si>
    <t>ბეტონის ტრასპორტირება 100კმ</t>
  </si>
  <si>
    <t>მისაყრელი გვერდულების მოწყობა ქვიშა- ხრეშოვანი მასალით (0-60- მდე) ექსკავატორით 0,5კუბ</t>
  </si>
  <si>
    <t>ბეტონის საფარის მოწყობა (B20), სისქით 10 სმ (180*2,5*0,1=55,0კუბ/მ)</t>
  </si>
  <si>
    <t>კლდოვანი გრუნტის დამუშავება   ექსკავატორის ბაზაზე დამაგრებული სანგრევი ჩაქუჩებით (30კუბმ)</t>
  </si>
  <si>
    <t xml:space="preserve">მონოლითური  საყრდენი კედლის მოწყობა-N3 </t>
  </si>
  <si>
    <t>მონოლითური  საყრდენი კედლის მოწყობა N4 კედელი</t>
  </si>
  <si>
    <t>მონოლითური  საყრდენი კედლის მოწყობა N-5.</t>
  </si>
  <si>
    <t>მონოლითური  საყრდენი კედლის მოწყობა N-6.</t>
  </si>
  <si>
    <t>არმატურის  ტრასპორტირება 100კმ</t>
  </si>
  <si>
    <t>18</t>
  </si>
  <si>
    <t>23</t>
  </si>
  <si>
    <t>33</t>
  </si>
  <si>
    <t>38</t>
  </si>
  <si>
    <t>არმატურა ტრასპორტირება 100კმ</t>
  </si>
  <si>
    <t>48</t>
  </si>
  <si>
    <t>53</t>
  </si>
  <si>
    <t>63</t>
  </si>
  <si>
    <t>III კატეგორიის გრუნტის დამუშავება, ბულდოზერით 96კვტ(130ცხ.ძ)</t>
  </si>
  <si>
    <t>ლოკალური ხარჯთაღრიცხვა</t>
  </si>
  <si>
    <r>
      <rPr>
        <b/>
        <sz val="10"/>
        <color indexed="8"/>
        <rFont val="Sylfaen"/>
        <family val="1"/>
      </rPr>
      <t xml:space="preserve"> </t>
    </r>
    <r>
      <rPr>
        <b/>
        <sz val="10"/>
        <rFont val="Sylfaen"/>
        <family val="1"/>
      </rPr>
      <t>სადრენაჟე პოლიეთილენის სქელკედლიანი  მილის მოწყობა დ=150 მმ</t>
    </r>
  </si>
  <si>
    <r>
      <t>კედლის უკან შევსება  არსებული გრუნტით ექსკავატორით  ჩამჩის ტევადობით 0,5მ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დატკეპვნით</t>
    </r>
  </si>
  <si>
    <r>
      <t>ექსკავატორი ჩამჩის ტევადობა 0,5მ</t>
    </r>
    <r>
      <rPr>
        <vertAlign val="superscript"/>
        <sz val="10"/>
        <rFont val="Sylfaen"/>
        <family val="1"/>
      </rPr>
      <t>3</t>
    </r>
  </si>
  <si>
    <r>
      <t>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</si>
  <si>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3</t>
    </r>
  </si>
  <si>
    <t>ერთეულის 
ფასი</t>
  </si>
  <si>
    <t>საერთო
 ფასი</t>
  </si>
  <si>
    <t>%</t>
  </si>
  <si>
    <t xml:space="preserve">დღგ </t>
  </si>
  <si>
    <t>საფუძვლის მოწყობა ქვიშა-ღორღის ნარევით
 (ფრ. 0-40), h-10 სმ</t>
  </si>
  <si>
    <t>სოფელ ტომაშეთში ვაჟა ფუტკარაძის სახლიდან ალიოშა ფუტკარაძის სახლამდე მისასვლელი გზის მშენებლობა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</si>
</sst>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₾_-;\-* #,##0.00\ _₾_-;_-* &quot;-&quot;??\ _₾_-;_-@_-"/>
    <numFmt numFmtId="165" formatCode="_-* #,##0\ _₽_-;\-* #,##0\ _₽_-;_-* &quot;-&quot;\ _₽_-;_-@_-"/>
    <numFmt numFmtId="166" formatCode="_-* #,##0.00\ _₽_-;\-* #,##0.00\ _₽_-;_-* &quot;-&quot;??\ _₽_-;_-@_-"/>
    <numFmt numFmtId="167" formatCode="0.0000"/>
    <numFmt numFmtId="168" formatCode="0;[Red]0"/>
    <numFmt numFmtId="169" formatCode="_(* #,##0.0000_);_(* \(#,##0.0000\);_(* &quot;-&quot;??_);_(@_)"/>
    <numFmt numFmtId="170" formatCode="0.000"/>
    <numFmt numFmtId="171" formatCode="0.00000"/>
    <numFmt numFmtId="172" formatCode="0.0"/>
    <numFmt numFmtId="174" formatCode="_-* #,##0.0\ _₽_-;\-* #,##0.0\ _₽_-;_-* &quot;-&quot;??\ _₽_-;_-@_-"/>
    <numFmt numFmtId="175" formatCode="_-* #,##0.0\ _₾_-;\-* #,##0.0\ _₾_-;_-* &quot;-&quot;?\ _₾_-;_-@_-"/>
    <numFmt numFmtId="176" formatCode="_-* #,##0.000\ _₾_-;\-* #,##0.000\ _₾_-;_-* &quot;-&quot;???\ _₾_-;_-@_-"/>
  </numFmts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Sylfaen"/>
      <family val="1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Sylfaen"/>
      <family val="1"/>
    </font>
    <font>
      <sz val="10"/>
      <name val="Sylfaen"/>
      <family val="1"/>
    </font>
    <font>
      <sz val="8"/>
      <name val="Calibri"/>
      <family val="2"/>
      <charset val="204"/>
      <scheme val="minor"/>
    </font>
    <font>
      <b/>
      <sz val="11"/>
      <name val="Sylfaen"/>
      <family val="1"/>
    </font>
    <font>
      <sz val="11"/>
      <name val="Sylfaen"/>
      <family val="1"/>
    </font>
    <font>
      <sz val="12"/>
      <name val="Sylfaen"/>
      <family val="1"/>
    </font>
    <font>
      <b/>
      <sz val="10"/>
      <name val="Sylfaen"/>
      <family val="1"/>
    </font>
    <font>
      <b/>
      <sz val="10"/>
      <color theme="1"/>
      <name val="Sylfaen"/>
      <family val="1"/>
    </font>
    <font>
      <sz val="10"/>
      <name val="AKAD NUSX"/>
      <charset val="204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0.5"/>
      <name val="Sylfaen"/>
      <family val="1"/>
    </font>
    <font>
      <b/>
      <sz val="10.5"/>
      <name val="Sylfaen"/>
      <family val="1"/>
    </font>
    <font>
      <i/>
      <sz val="11"/>
      <name val="Sylfaen"/>
      <family val="1"/>
    </font>
    <font>
      <b/>
      <sz val="10.5"/>
      <color theme="1"/>
      <name val="Sylfaen"/>
      <family val="1"/>
    </font>
    <font>
      <sz val="10.5"/>
      <color theme="1"/>
      <name val="Sylfaen"/>
      <family val="1"/>
    </font>
    <font>
      <b/>
      <sz val="10"/>
      <color indexed="8"/>
      <name val="Sylfaen"/>
      <family val="1"/>
    </font>
    <font>
      <sz val="10"/>
      <color indexed="8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i/>
      <sz val="1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1" fillId="0" borderId="0"/>
    <xf numFmtId="166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7" fillId="0" borderId="0"/>
  </cellStyleXfs>
  <cellXfs count="101">
    <xf numFmtId="0" fontId="0" fillId="0" borderId="0" xfId="0"/>
    <xf numFmtId="0" fontId="9" fillId="2" borderId="1" xfId="1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6" fontId="19" fillId="2" borderId="0" xfId="3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9" fontId="9" fillId="2" borderId="1" xfId="3" applyNumberFormat="1" applyFont="1" applyFill="1" applyBorder="1" applyAlignment="1">
      <alignment horizontal="center" vertical="center" wrapText="1"/>
    </xf>
    <xf numFmtId="166" fontId="9" fillId="2" borderId="1" xfId="3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2" fontId="13" fillId="2" borderId="0" xfId="10" applyNumberFormat="1" applyFont="1" applyFill="1" applyAlignment="1">
      <alignment horizontal="center" vertical="center"/>
    </xf>
    <xf numFmtId="0" fontId="13" fillId="2" borderId="0" xfId="10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>
      <alignment horizontal="center" vertical="center"/>
    </xf>
    <xf numFmtId="49" fontId="9" fillId="2" borderId="0" xfId="1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2" fillId="2" borderId="0" xfId="10" applyFont="1" applyFill="1" applyAlignment="1">
      <alignment horizontal="center" vertical="center"/>
    </xf>
    <xf numFmtId="0" fontId="14" fillId="2" borderId="1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1" fillId="2" borderId="0" xfId="0" applyFont="1" applyFill="1"/>
    <xf numFmtId="2" fontId="19" fillId="2" borderId="0" xfId="0" applyNumberFormat="1" applyFont="1" applyFill="1" applyAlignment="1">
      <alignment vertical="center"/>
    </xf>
    <xf numFmtId="0" fontId="22" fillId="2" borderId="0" xfId="0" applyFont="1" applyFill="1"/>
    <xf numFmtId="0" fontId="23" fillId="2" borderId="0" xfId="0" applyFont="1" applyFill="1"/>
    <xf numFmtId="171" fontId="8" fillId="2" borderId="1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6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6" fontId="14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171" fontId="14" fillId="2" borderId="1" xfId="3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Alignment="1">
      <alignment vertical="center"/>
    </xf>
    <xf numFmtId="2" fontId="9" fillId="2" borderId="1" xfId="0" applyNumberFormat="1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 horizontal="center" vertical="center"/>
    </xf>
    <xf numFmtId="171" fontId="9" fillId="2" borderId="1" xfId="3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/>
    </xf>
    <xf numFmtId="4" fontId="14" fillId="2" borderId="1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4" fontId="9" fillId="2" borderId="1" xfId="3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2" fontId="9" fillId="2" borderId="1" xfId="1" applyNumberFormat="1" applyFont="1" applyFill="1" applyBorder="1" applyAlignment="1">
      <alignment horizontal="left" vertical="center"/>
    </xf>
    <xf numFmtId="2" fontId="9" fillId="2" borderId="1" xfId="1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71" fontId="14" fillId="2" borderId="1" xfId="0" applyNumberFormat="1" applyFont="1" applyFill="1" applyBorder="1" applyAlignment="1">
      <alignment horizontal="center" vertical="center"/>
    </xf>
    <xf numFmtId="170" fontId="9" fillId="2" borderId="1" xfId="0" applyNumberFormat="1" applyFont="1" applyFill="1" applyBorder="1" applyAlignment="1">
      <alignment horizontal="center" vertical="center"/>
    </xf>
    <xf numFmtId="171" fontId="9" fillId="2" borderId="1" xfId="0" applyNumberFormat="1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71" fontId="14" fillId="2" borderId="1" xfId="0" applyNumberFormat="1" applyFont="1" applyFill="1" applyBorder="1" applyAlignment="1">
      <alignment horizontal="center" vertical="center" wrapText="1"/>
    </xf>
    <xf numFmtId="171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68" fontId="9" fillId="2" borderId="1" xfId="0" applyNumberFormat="1" applyFont="1" applyFill="1" applyBorder="1" applyAlignment="1">
      <alignment horizontal="left" vertical="center" wrapText="1"/>
    </xf>
    <xf numFmtId="168" fontId="9" fillId="2" borderId="1" xfId="0" applyNumberFormat="1" applyFont="1" applyFill="1" applyBorder="1" applyAlignment="1">
      <alignment horizontal="center" vertical="center" wrapText="1"/>
    </xf>
    <xf numFmtId="4" fontId="14" fillId="2" borderId="1" xfId="1" applyNumberFormat="1" applyFont="1" applyFill="1" applyBorder="1" applyAlignment="1">
      <alignment horizontal="center" vertical="center"/>
    </xf>
    <xf numFmtId="49" fontId="9" fillId="2" borderId="1" xfId="8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/>
    </xf>
    <xf numFmtId="166" fontId="9" fillId="2" borderId="1" xfId="3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vertical="center" wrapText="1"/>
    </xf>
    <xf numFmtId="170" fontId="14" fillId="2" borderId="1" xfId="0" applyNumberFormat="1" applyFont="1" applyFill="1" applyBorder="1" applyAlignment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2" fontId="9" fillId="2" borderId="1" xfId="9" applyNumberFormat="1" applyFont="1" applyFill="1" applyBorder="1" applyAlignment="1">
      <alignment horizontal="center" vertical="center"/>
    </xf>
    <xf numFmtId="174" fontId="9" fillId="2" borderId="0" xfId="0" applyNumberFormat="1" applyFont="1" applyFill="1" applyAlignment="1">
      <alignment vertical="center"/>
    </xf>
    <xf numFmtId="175" fontId="9" fillId="2" borderId="0" xfId="0" applyNumberFormat="1" applyFont="1" applyFill="1" applyAlignment="1">
      <alignment vertical="center"/>
    </xf>
    <xf numFmtId="9" fontId="14" fillId="2" borderId="1" xfId="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2" fontId="14" fillId="2" borderId="1" xfId="3" applyNumberFormat="1" applyFont="1" applyFill="1" applyBorder="1" applyAlignment="1">
      <alignment horizontal="center" vertical="center" wrapText="1"/>
    </xf>
    <xf numFmtId="2" fontId="9" fillId="2" borderId="1" xfId="3" applyNumberFormat="1" applyFont="1" applyFill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horizontal="center" vertical="center" wrapText="1"/>
    </xf>
  </cellXfs>
  <cellStyles count="21">
    <cellStyle name="Comma" xfId="3" builtinId="3"/>
    <cellStyle name="Normal" xfId="0" builtinId="0"/>
    <cellStyle name="Normal 10" xfId="6" xr:uid="{00000000-0005-0000-0000-000002000000}"/>
    <cellStyle name="Normal 10 2 2" xfId="14" xr:uid="{00000000-0005-0000-0000-000003000000}"/>
    <cellStyle name="Normal 10 3" xfId="13" xr:uid="{00000000-0005-0000-0000-000004000000}"/>
    <cellStyle name="Normal 11 2 2" xfId="8" xr:uid="{00000000-0005-0000-0000-000005000000}"/>
    <cellStyle name="Normal 12" xfId="12" xr:uid="{00000000-0005-0000-0000-000006000000}"/>
    <cellStyle name="Normal 2" xfId="10" xr:uid="{00000000-0005-0000-0000-000007000000}"/>
    <cellStyle name="Normal 2 3" xfId="18" xr:uid="{00000000-0005-0000-0000-000008000000}"/>
    <cellStyle name="Normal 2 3 2 2" xfId="15" xr:uid="{00000000-0005-0000-0000-000009000000}"/>
    <cellStyle name="Normal 4" xfId="7" xr:uid="{00000000-0005-0000-0000-00000A000000}"/>
    <cellStyle name="Normal 46" xfId="9" xr:uid="{00000000-0005-0000-0000-00000B000000}"/>
    <cellStyle name="Normal 5" xfId="11" xr:uid="{00000000-0005-0000-0000-00000C000000}"/>
    <cellStyle name="silfain" xfId="5" xr:uid="{00000000-0005-0000-0000-00000D000000}"/>
    <cellStyle name="Обычный 2" xfId="4" xr:uid="{00000000-0005-0000-0000-00000E000000}"/>
    <cellStyle name="Обычный 2 2" xfId="2" xr:uid="{00000000-0005-0000-0000-00000F000000}"/>
    <cellStyle name="Обычный 3 2" xfId="17" xr:uid="{00000000-0005-0000-0000-000010000000}"/>
    <cellStyle name="Обычный_FERIIS~1 2" xfId="16" xr:uid="{00000000-0005-0000-0000-000011000000}"/>
    <cellStyle name="Обычный_Лист1" xfId="1" xr:uid="{00000000-0005-0000-0000-000012000000}"/>
    <cellStyle name="ჩვეულებრივი 6" xfId="19" xr:uid="{00000000-0005-0000-0000-000014000000}"/>
    <cellStyle name="ჩვეულებრივი 8 2" xfId="20" xr:uid="{00000000-0005-0000-0000-000015000000}"/>
  </cellStyles>
  <dxfs count="260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66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445"/>
  <sheetViews>
    <sheetView tabSelected="1" view="pageBreakPreview" zoomScale="110" zoomScaleNormal="80" zoomScaleSheetLayoutView="110" workbookViewId="0">
      <selection activeCell="H6" sqref="H6"/>
    </sheetView>
  </sheetViews>
  <sheetFormatPr defaultColWidth="9.109375" defaultRowHeight="14.4"/>
  <cols>
    <col min="1" max="1" width="8.6640625" style="5" customWidth="1"/>
    <col min="2" max="2" width="58.21875" style="4" customWidth="1"/>
    <col min="3" max="3" width="10.6640625" style="4" customWidth="1"/>
    <col min="4" max="4" width="11.33203125" style="5" customWidth="1"/>
    <col min="5" max="5" width="12.6640625" style="6" bestFit="1" customWidth="1"/>
    <col min="6" max="6" width="13.109375" style="6" customWidth="1"/>
    <col min="7" max="7" width="12" style="6" customWidth="1"/>
    <col min="8" max="8" width="15.33203125" style="4" customWidth="1"/>
    <col min="9" max="16384" width="9.109375" style="4"/>
  </cols>
  <sheetData>
    <row r="1" spans="1:8" ht="31.2" customHeight="1">
      <c r="A1" s="94" t="s">
        <v>115</v>
      </c>
      <c r="B1" s="94"/>
      <c r="C1" s="94"/>
      <c r="D1" s="94"/>
      <c r="E1" s="94"/>
      <c r="F1" s="94"/>
      <c r="G1" s="94"/>
      <c r="H1" s="10"/>
    </row>
    <row r="2" spans="1:8" ht="61.8" customHeight="1">
      <c r="A2" s="94" t="s">
        <v>126</v>
      </c>
      <c r="B2" s="95"/>
      <c r="C2" s="95"/>
      <c r="D2" s="95"/>
      <c r="E2" s="95"/>
      <c r="F2" s="95"/>
      <c r="G2" s="95"/>
      <c r="H2" s="10"/>
    </row>
    <row r="3" spans="1:8" ht="34.200000000000003" customHeight="1">
      <c r="A3" s="29" t="s">
        <v>18</v>
      </c>
      <c r="B3" s="30" t="s">
        <v>19</v>
      </c>
      <c r="C3" s="30" t="s">
        <v>86</v>
      </c>
      <c r="D3" s="29" t="s">
        <v>15</v>
      </c>
      <c r="E3" s="29"/>
      <c r="F3" s="31"/>
      <c r="G3" s="31"/>
      <c r="H3" s="10"/>
    </row>
    <row r="4" spans="1:8" ht="39" customHeight="1">
      <c r="A4" s="29"/>
      <c r="B4" s="30"/>
      <c r="C4" s="30"/>
      <c r="D4" s="32" t="s">
        <v>20</v>
      </c>
      <c r="E4" s="33" t="s">
        <v>16</v>
      </c>
      <c r="F4" s="33" t="s">
        <v>121</v>
      </c>
      <c r="G4" s="33" t="s">
        <v>122</v>
      </c>
      <c r="H4" s="10"/>
    </row>
    <row r="5" spans="1:8" ht="18.600000000000001" customHeight="1">
      <c r="A5" s="32"/>
      <c r="B5" s="34" t="s">
        <v>14</v>
      </c>
      <c r="C5" s="32"/>
      <c r="D5" s="35"/>
      <c r="E5" s="33"/>
      <c r="F5" s="33"/>
      <c r="G5" s="33"/>
      <c r="H5" s="10"/>
    </row>
    <row r="6" spans="1:8" s="3" customFormat="1" ht="40.5" customHeight="1">
      <c r="A6" s="32">
        <v>1</v>
      </c>
      <c r="B6" s="36" t="s">
        <v>32</v>
      </c>
      <c r="C6" s="37" t="s">
        <v>0</v>
      </c>
      <c r="D6" s="38"/>
      <c r="E6" s="39">
        <v>0.312</v>
      </c>
      <c r="F6" s="98"/>
      <c r="G6" s="98"/>
      <c r="H6" s="40"/>
    </row>
    <row r="7" spans="1:8" ht="23.4" customHeight="1">
      <c r="A7" s="32"/>
      <c r="B7" s="41" t="s">
        <v>1</v>
      </c>
      <c r="C7" s="17" t="s">
        <v>2</v>
      </c>
      <c r="D7" s="42">
        <f>57+37</f>
        <v>94</v>
      </c>
      <c r="E7" s="43">
        <f>D7*E6</f>
        <v>29.327999999999999</v>
      </c>
      <c r="F7" s="99"/>
      <c r="G7" s="99"/>
      <c r="H7" s="40"/>
    </row>
    <row r="8" spans="1:8" ht="30.6" customHeight="1">
      <c r="A8" s="32"/>
      <c r="B8" s="34" t="s">
        <v>7</v>
      </c>
      <c r="C8" s="32"/>
      <c r="D8" s="38"/>
      <c r="E8" s="39"/>
      <c r="F8" s="98"/>
      <c r="G8" s="98"/>
      <c r="H8" s="40"/>
    </row>
    <row r="9" spans="1:8" s="3" customFormat="1" ht="40.5" customHeight="1">
      <c r="A9" s="32">
        <v>2</v>
      </c>
      <c r="B9" s="44" t="s">
        <v>114</v>
      </c>
      <c r="C9" s="45" t="s">
        <v>34</v>
      </c>
      <c r="D9" s="46"/>
      <c r="E9" s="39">
        <f>78/1000</f>
        <v>7.8E-2</v>
      </c>
      <c r="F9" s="98"/>
      <c r="G9" s="98"/>
      <c r="H9" s="40"/>
    </row>
    <row r="10" spans="1:8" ht="24.6" customHeight="1">
      <c r="A10" s="47"/>
      <c r="B10" s="48" t="s">
        <v>35</v>
      </c>
      <c r="C10" s="49" t="s">
        <v>12</v>
      </c>
      <c r="D10" s="50">
        <v>22.4</v>
      </c>
      <c r="E10" s="43">
        <f>ROUND(D10*E9,2)</f>
        <v>1.75</v>
      </c>
      <c r="F10" s="99"/>
      <c r="G10" s="99"/>
      <c r="H10" s="40"/>
    </row>
    <row r="11" spans="1:8" s="3" customFormat="1" ht="36.75" customHeight="1">
      <c r="A11" s="32">
        <v>3</v>
      </c>
      <c r="B11" s="51" t="s">
        <v>8</v>
      </c>
      <c r="C11" s="45" t="s">
        <v>34</v>
      </c>
      <c r="D11" s="46"/>
      <c r="E11" s="39">
        <f>78/1000</f>
        <v>7.8E-2</v>
      </c>
      <c r="F11" s="98"/>
      <c r="G11" s="98"/>
      <c r="H11" s="40"/>
    </row>
    <row r="12" spans="1:8">
      <c r="A12" s="47"/>
      <c r="B12" s="41" t="s">
        <v>1</v>
      </c>
      <c r="C12" s="17" t="s">
        <v>2</v>
      </c>
      <c r="D12" s="50">
        <f>1.1*15.5</f>
        <v>17.05</v>
      </c>
      <c r="E12" s="43">
        <f>ROUND(D12*E11,2)</f>
        <v>1.33</v>
      </c>
      <c r="F12" s="99"/>
      <c r="G12" s="99"/>
      <c r="H12" s="40"/>
    </row>
    <row r="13" spans="1:8" ht="23.4" customHeight="1">
      <c r="A13" s="47"/>
      <c r="B13" s="52" t="s">
        <v>25</v>
      </c>
      <c r="C13" s="49" t="s">
        <v>12</v>
      </c>
      <c r="D13" s="50">
        <f>1.1*34.7</f>
        <v>38.170000000000009</v>
      </c>
      <c r="E13" s="43">
        <f>ROUND(D13*E11,2)</f>
        <v>2.98</v>
      </c>
      <c r="F13" s="99"/>
      <c r="G13" s="99"/>
      <c r="H13" s="40"/>
    </row>
    <row r="14" spans="1:8" ht="18.600000000000001" customHeight="1">
      <c r="A14" s="47"/>
      <c r="B14" s="53" t="s">
        <v>4</v>
      </c>
      <c r="C14" s="54" t="s">
        <v>5</v>
      </c>
      <c r="D14" s="50">
        <f>1.1*2.09</f>
        <v>2.2989999999999999</v>
      </c>
      <c r="E14" s="43">
        <f>ROUND(D14*E11,2)</f>
        <v>0.18</v>
      </c>
      <c r="F14" s="99"/>
      <c r="G14" s="99"/>
      <c r="H14" s="40"/>
    </row>
    <row r="15" spans="1:8" s="3" customFormat="1" ht="41.25" customHeight="1">
      <c r="A15" s="32">
        <v>4</v>
      </c>
      <c r="B15" s="55" t="s">
        <v>36</v>
      </c>
      <c r="C15" s="32" t="s">
        <v>3</v>
      </c>
      <c r="D15" s="46"/>
      <c r="E15" s="39">
        <v>7.3</v>
      </c>
      <c r="F15" s="98"/>
      <c r="G15" s="98"/>
      <c r="H15" s="40"/>
    </row>
    <row r="16" spans="1:8" ht="24.6" customHeight="1">
      <c r="A16" s="47"/>
      <c r="B16" s="41" t="s">
        <v>1</v>
      </c>
      <c r="C16" s="17" t="s">
        <v>2</v>
      </c>
      <c r="D16" s="50">
        <v>2.93</v>
      </c>
      <c r="E16" s="43">
        <f>E15*D16</f>
        <v>21.388999999999999</v>
      </c>
      <c r="F16" s="99"/>
      <c r="G16" s="99"/>
      <c r="H16" s="40"/>
    </row>
    <row r="17" spans="1:10" s="3" customFormat="1" ht="31.2" customHeight="1">
      <c r="A17" s="32">
        <v>5</v>
      </c>
      <c r="B17" s="44" t="s">
        <v>9</v>
      </c>
      <c r="C17" s="45" t="s">
        <v>34</v>
      </c>
      <c r="D17" s="46"/>
      <c r="E17" s="39">
        <f>85.3/1000</f>
        <v>8.5300000000000001E-2</v>
      </c>
      <c r="F17" s="98"/>
      <c r="G17" s="98"/>
      <c r="H17" s="40"/>
    </row>
    <row r="18" spans="1:10" ht="20.399999999999999" customHeight="1">
      <c r="A18" s="47"/>
      <c r="B18" s="41" t="s">
        <v>1</v>
      </c>
      <c r="C18" s="17" t="s">
        <v>2</v>
      </c>
      <c r="D18" s="50">
        <v>3.23</v>
      </c>
      <c r="E18" s="43">
        <f>ROUND(E17*D18,2)</f>
        <v>0.28000000000000003</v>
      </c>
      <c r="F18" s="99"/>
      <c r="G18" s="99"/>
      <c r="H18" s="40"/>
    </row>
    <row r="19" spans="1:10" ht="19.8" customHeight="1">
      <c r="A19" s="47"/>
      <c r="B19" s="56" t="s">
        <v>24</v>
      </c>
      <c r="C19" s="49" t="s">
        <v>12</v>
      </c>
      <c r="D19" s="50">
        <v>3.62</v>
      </c>
      <c r="E19" s="43">
        <f>ROUND(E17*D19,2)</f>
        <v>0.31</v>
      </c>
      <c r="F19" s="99"/>
      <c r="G19" s="99"/>
      <c r="H19" s="40"/>
    </row>
    <row r="20" spans="1:10" ht="21.6" customHeight="1">
      <c r="A20" s="47"/>
      <c r="B20" s="53" t="s">
        <v>4</v>
      </c>
      <c r="C20" s="54" t="s">
        <v>5</v>
      </c>
      <c r="D20" s="50">
        <v>0.18</v>
      </c>
      <c r="E20" s="43">
        <f>ROUND(E17*D20,2)</f>
        <v>0.02</v>
      </c>
      <c r="F20" s="99"/>
      <c r="G20" s="99"/>
      <c r="H20" s="40"/>
    </row>
    <row r="21" spans="1:10" ht="30" customHeight="1">
      <c r="A21" s="47"/>
      <c r="B21" s="34" t="s">
        <v>89</v>
      </c>
      <c r="C21" s="47"/>
      <c r="D21" s="42"/>
      <c r="E21" s="43"/>
      <c r="F21" s="99"/>
      <c r="G21" s="99"/>
      <c r="H21" s="40"/>
    </row>
    <row r="22" spans="1:10" s="10" customFormat="1" ht="28.5" customHeight="1">
      <c r="A22" s="7"/>
      <c r="B22" s="56" t="s">
        <v>90</v>
      </c>
      <c r="C22" s="7"/>
      <c r="D22" s="8"/>
      <c r="E22" s="28"/>
      <c r="F22" s="100"/>
      <c r="G22" s="100"/>
      <c r="H22" s="40"/>
    </row>
    <row r="23" spans="1:10" s="12" customFormat="1" ht="61.2" customHeight="1">
      <c r="A23" s="32">
        <v>6</v>
      </c>
      <c r="B23" s="34" t="s">
        <v>60</v>
      </c>
      <c r="C23" s="32" t="s">
        <v>3</v>
      </c>
      <c r="D23" s="32"/>
      <c r="E23" s="57">
        <v>82.08</v>
      </c>
      <c r="F23" s="49"/>
      <c r="G23" s="49"/>
      <c r="H23" s="40"/>
      <c r="I23" s="11"/>
    </row>
    <row r="24" spans="1:10" s="12" customFormat="1" ht="16.2">
      <c r="A24" s="47"/>
      <c r="B24" s="2" t="s">
        <v>50</v>
      </c>
      <c r="C24" s="47" t="s">
        <v>45</v>
      </c>
      <c r="D24" s="58">
        <v>0.02</v>
      </c>
      <c r="E24" s="59">
        <f>E23*D24</f>
        <v>1.6415999999999999</v>
      </c>
      <c r="F24" s="49"/>
      <c r="G24" s="49"/>
      <c r="H24" s="40"/>
    </row>
    <row r="25" spans="1:10" s="12" customFormat="1" ht="16.2">
      <c r="A25" s="47"/>
      <c r="B25" s="2" t="s">
        <v>61</v>
      </c>
      <c r="C25" s="47" t="s">
        <v>51</v>
      </c>
      <c r="D25" s="47">
        <v>4.48E-2</v>
      </c>
      <c r="E25" s="59">
        <f>E23*D25</f>
        <v>3.677184</v>
      </c>
      <c r="F25" s="49"/>
      <c r="G25" s="49"/>
      <c r="H25" s="40"/>
    </row>
    <row r="26" spans="1:10" s="12" customFormat="1" ht="16.2">
      <c r="A26" s="47"/>
      <c r="B26" s="2" t="s">
        <v>4</v>
      </c>
      <c r="C26" s="47" t="s">
        <v>5</v>
      </c>
      <c r="D26" s="60">
        <v>2.0999999999999999E-3</v>
      </c>
      <c r="E26" s="59">
        <f>E23*D26</f>
        <v>0.17236799999999999</v>
      </c>
      <c r="F26" s="49"/>
      <c r="G26" s="49"/>
      <c r="H26" s="40"/>
    </row>
    <row r="27" spans="1:10" s="12" customFormat="1" ht="34.200000000000003" customHeight="1">
      <c r="A27" s="32">
        <v>7</v>
      </c>
      <c r="B27" s="34" t="s">
        <v>62</v>
      </c>
      <c r="C27" s="32" t="s">
        <v>3</v>
      </c>
      <c r="D27" s="32"/>
      <c r="E27" s="57">
        <f>E23*10%</f>
        <v>8.2080000000000002</v>
      </c>
      <c r="F27" s="49"/>
      <c r="G27" s="49"/>
      <c r="H27" s="40"/>
      <c r="I27" s="11"/>
    </row>
    <row r="28" spans="1:10" s="12" customFormat="1" ht="16.2">
      <c r="A28" s="47"/>
      <c r="B28" s="2" t="s">
        <v>50</v>
      </c>
      <c r="C28" s="47" t="s">
        <v>45</v>
      </c>
      <c r="D28" s="47">
        <v>2.06</v>
      </c>
      <c r="E28" s="59">
        <f>E27*D28</f>
        <v>16.908480000000001</v>
      </c>
      <c r="F28" s="49"/>
      <c r="G28" s="49"/>
      <c r="H28" s="61"/>
    </row>
    <row r="29" spans="1:10" s="16" customFormat="1" ht="56.4" customHeight="1">
      <c r="A29" s="13" t="s">
        <v>87</v>
      </c>
      <c r="B29" s="14" t="s">
        <v>63</v>
      </c>
      <c r="C29" s="38" t="s">
        <v>34</v>
      </c>
      <c r="D29" s="15"/>
      <c r="E29" s="57">
        <f>13/1000</f>
        <v>1.2999999999999999E-2</v>
      </c>
      <c r="F29" s="37"/>
      <c r="G29" s="37"/>
      <c r="H29" s="40"/>
    </row>
    <row r="30" spans="1:10" s="16" customFormat="1" ht="27.6" customHeight="1">
      <c r="A30" s="17"/>
      <c r="B30" s="2" t="s">
        <v>64</v>
      </c>
      <c r="C30" s="47" t="s">
        <v>51</v>
      </c>
      <c r="D30" s="47">
        <v>163.30000000000001</v>
      </c>
      <c r="E30" s="59">
        <f>E29*D30</f>
        <v>2.1229</v>
      </c>
      <c r="F30" s="49"/>
      <c r="G30" s="49"/>
      <c r="H30" s="40"/>
      <c r="I30" s="18"/>
      <c r="J30" s="18"/>
    </row>
    <row r="31" spans="1:10" s="12" customFormat="1" ht="36" customHeight="1">
      <c r="A31" s="32">
        <v>9</v>
      </c>
      <c r="B31" s="34" t="s">
        <v>65</v>
      </c>
      <c r="C31" s="32" t="s">
        <v>3</v>
      </c>
      <c r="D31" s="32"/>
      <c r="E31" s="57">
        <f>E23+E27+E29*1000</f>
        <v>103.288</v>
      </c>
      <c r="F31" s="49"/>
      <c r="G31" s="49"/>
      <c r="H31" s="40"/>
      <c r="I31" s="18"/>
    </row>
    <row r="32" spans="1:10" s="12" customFormat="1" ht="16.2">
      <c r="A32" s="47"/>
      <c r="B32" s="2" t="s">
        <v>50</v>
      </c>
      <c r="C32" s="47" t="s">
        <v>45</v>
      </c>
      <c r="D32" s="58">
        <v>0.27200000000000002</v>
      </c>
      <c r="E32" s="59">
        <f>E31*D32</f>
        <v>28.094336000000002</v>
      </c>
      <c r="F32" s="49"/>
      <c r="G32" s="49"/>
      <c r="H32" s="40"/>
    </row>
    <row r="33" spans="1:8" s="12" customFormat="1" ht="16.2">
      <c r="A33" s="47"/>
      <c r="B33" s="2" t="s">
        <v>4</v>
      </c>
      <c r="C33" s="47" t="s">
        <v>5</v>
      </c>
      <c r="D33" s="60">
        <v>5.16E-2</v>
      </c>
      <c r="E33" s="59">
        <f>E31*D33</f>
        <v>5.3296608000000001</v>
      </c>
      <c r="F33" s="49"/>
      <c r="G33" s="49"/>
      <c r="H33" s="40"/>
    </row>
    <row r="34" spans="1:8" s="12" customFormat="1" ht="16.2">
      <c r="A34" s="47"/>
      <c r="B34" s="2" t="s">
        <v>66</v>
      </c>
      <c r="C34" s="47"/>
      <c r="D34" s="49"/>
      <c r="E34" s="59"/>
      <c r="F34" s="49"/>
      <c r="G34" s="49"/>
      <c r="H34" s="40"/>
    </row>
    <row r="35" spans="1:8" s="12" customFormat="1" ht="16.2">
      <c r="A35" s="47"/>
      <c r="B35" s="2" t="s">
        <v>67</v>
      </c>
      <c r="C35" s="47" t="s">
        <v>3</v>
      </c>
      <c r="D35" s="60">
        <v>4.3E-3</v>
      </c>
      <c r="E35" s="59">
        <f>E31*D35</f>
        <v>0.44413839999999999</v>
      </c>
      <c r="F35" s="49"/>
      <c r="G35" s="49"/>
      <c r="H35" s="40"/>
    </row>
    <row r="36" spans="1:8" s="12" customFormat="1" ht="16.2">
      <c r="A36" s="47"/>
      <c r="B36" s="2" t="s">
        <v>68</v>
      </c>
      <c r="C36" s="47" t="s">
        <v>3</v>
      </c>
      <c r="D36" s="60">
        <v>9.4999999999999998E-3</v>
      </c>
      <c r="E36" s="59">
        <f>E31*D36</f>
        <v>0.981236</v>
      </c>
      <c r="F36" s="49"/>
      <c r="G36" s="49"/>
      <c r="H36" s="40"/>
    </row>
    <row r="37" spans="1:8" s="12" customFormat="1" ht="16.2">
      <c r="A37" s="47"/>
      <c r="B37" s="2" t="s">
        <v>10</v>
      </c>
      <c r="C37" s="47" t="s">
        <v>5</v>
      </c>
      <c r="D37" s="60">
        <v>4.8999999999999998E-3</v>
      </c>
      <c r="E37" s="59">
        <f>E31*D37</f>
        <v>0.50611119999999998</v>
      </c>
      <c r="F37" s="49"/>
      <c r="G37" s="49"/>
      <c r="H37" s="40"/>
    </row>
    <row r="38" spans="1:8" s="12" customFormat="1" ht="30.75" customHeight="1">
      <c r="A38" s="32">
        <v>10</v>
      </c>
      <c r="B38" s="34" t="s">
        <v>69</v>
      </c>
      <c r="C38" s="62" t="s">
        <v>3</v>
      </c>
      <c r="D38" s="32"/>
      <c r="E38" s="63">
        <v>2.2000000000000002</v>
      </c>
      <c r="F38" s="49"/>
      <c r="G38" s="49"/>
      <c r="H38" s="40"/>
    </row>
    <row r="39" spans="1:8" s="12" customFormat="1" ht="16.2">
      <c r="A39" s="47"/>
      <c r="B39" s="2" t="s">
        <v>50</v>
      </c>
      <c r="C39" s="47" t="s">
        <v>45</v>
      </c>
      <c r="D39" s="47">
        <v>0.89</v>
      </c>
      <c r="E39" s="64">
        <f>E38*D39</f>
        <v>1.9580000000000002</v>
      </c>
      <c r="F39" s="65"/>
      <c r="G39" s="65"/>
      <c r="H39" s="40"/>
    </row>
    <row r="40" spans="1:8" s="12" customFormat="1" ht="16.2">
      <c r="A40" s="47"/>
      <c r="B40" s="2" t="s">
        <v>4</v>
      </c>
      <c r="C40" s="47" t="s">
        <v>5</v>
      </c>
      <c r="D40" s="49">
        <v>0.37</v>
      </c>
      <c r="E40" s="64">
        <f>E38*D40</f>
        <v>0.81400000000000006</v>
      </c>
      <c r="F40" s="65"/>
      <c r="G40" s="65"/>
      <c r="H40" s="40"/>
    </row>
    <row r="41" spans="1:8" s="12" customFormat="1" ht="16.2">
      <c r="A41" s="47"/>
      <c r="B41" s="2" t="s">
        <v>66</v>
      </c>
      <c r="C41" s="47"/>
      <c r="D41" s="65"/>
      <c r="E41" s="64"/>
      <c r="F41" s="65"/>
      <c r="G41" s="65"/>
      <c r="H41" s="40"/>
    </row>
    <row r="42" spans="1:8" s="12" customFormat="1" ht="19.5" customHeight="1">
      <c r="A42" s="47"/>
      <c r="B42" s="2" t="s">
        <v>70</v>
      </c>
      <c r="C42" s="66" t="s">
        <v>3</v>
      </c>
      <c r="D42" s="65">
        <v>1.1499999999999999</v>
      </c>
      <c r="E42" s="64">
        <f>E38*D42</f>
        <v>2.5299999999999998</v>
      </c>
      <c r="F42" s="65"/>
      <c r="G42" s="65"/>
      <c r="H42" s="40"/>
    </row>
    <row r="43" spans="1:8" s="12" customFormat="1" ht="16.2">
      <c r="A43" s="47"/>
      <c r="B43" s="2" t="s">
        <v>10</v>
      </c>
      <c r="C43" s="47" t="s">
        <v>5</v>
      </c>
      <c r="D43" s="65">
        <v>0.04</v>
      </c>
      <c r="E43" s="64">
        <f>E38*D43</f>
        <v>8.8000000000000009E-2</v>
      </c>
      <c r="F43" s="65"/>
      <c r="G43" s="65"/>
      <c r="H43" s="40"/>
    </row>
    <row r="44" spans="1:8" s="12" customFormat="1" ht="50.25" customHeight="1">
      <c r="A44" s="32">
        <v>11</v>
      </c>
      <c r="B44" s="34" t="s">
        <v>71</v>
      </c>
      <c r="C44" s="32" t="s">
        <v>3</v>
      </c>
      <c r="D44" s="32"/>
      <c r="E44" s="57">
        <v>31.3</v>
      </c>
      <c r="F44" s="49"/>
      <c r="G44" s="49"/>
      <c r="H44" s="40"/>
    </row>
    <row r="45" spans="1:8" s="12" customFormat="1" ht="16.2">
      <c r="A45" s="47"/>
      <c r="B45" s="2" t="s">
        <v>50</v>
      </c>
      <c r="C45" s="47" t="s">
        <v>45</v>
      </c>
      <c r="D45" s="49">
        <v>8.82</v>
      </c>
      <c r="E45" s="59">
        <f>E44*D45</f>
        <v>276.06600000000003</v>
      </c>
      <c r="F45" s="49"/>
      <c r="G45" s="49"/>
      <c r="H45" s="40"/>
    </row>
    <row r="46" spans="1:8" s="12" customFormat="1" ht="16.2">
      <c r="A46" s="47"/>
      <c r="B46" s="2" t="s">
        <v>4</v>
      </c>
      <c r="C46" s="47" t="s">
        <v>5</v>
      </c>
      <c r="D46" s="49">
        <v>1.24</v>
      </c>
      <c r="E46" s="59">
        <f>E44*D46</f>
        <v>38.811999999999998</v>
      </c>
      <c r="F46" s="49"/>
      <c r="G46" s="49"/>
      <c r="H46" s="40"/>
    </row>
    <row r="47" spans="1:8" s="12" customFormat="1" ht="16.2">
      <c r="A47" s="47"/>
      <c r="B47" s="2" t="s">
        <v>66</v>
      </c>
      <c r="C47" s="47"/>
      <c r="D47" s="49"/>
      <c r="E47" s="59"/>
      <c r="F47" s="49"/>
      <c r="G47" s="49"/>
      <c r="H47" s="40"/>
    </row>
    <row r="48" spans="1:8" s="12" customFormat="1" ht="16.2">
      <c r="A48" s="47"/>
      <c r="B48" s="2" t="s">
        <v>72</v>
      </c>
      <c r="C48" s="47" t="s">
        <v>3</v>
      </c>
      <c r="D48" s="58">
        <v>1.0149999999999999</v>
      </c>
      <c r="E48" s="59">
        <f>E44*D48</f>
        <v>31.769499999999997</v>
      </c>
      <c r="F48" s="49"/>
      <c r="G48" s="49"/>
      <c r="H48" s="40"/>
    </row>
    <row r="49" spans="1:8" s="12" customFormat="1" ht="16.2">
      <c r="A49" s="47"/>
      <c r="B49" s="2" t="s">
        <v>73</v>
      </c>
      <c r="C49" s="47" t="s">
        <v>11</v>
      </c>
      <c r="D49" s="49">
        <v>1.84</v>
      </c>
      <c r="E49" s="59">
        <f>E44*D49</f>
        <v>57.592000000000006</v>
      </c>
      <c r="F49" s="49"/>
      <c r="G49" s="49"/>
      <c r="H49" s="40"/>
    </row>
    <row r="50" spans="1:8" s="12" customFormat="1" ht="16.2">
      <c r="A50" s="47"/>
      <c r="B50" s="2" t="s">
        <v>74</v>
      </c>
      <c r="C50" s="47" t="s">
        <v>3</v>
      </c>
      <c r="D50" s="60">
        <v>3.3999999999999998E-3</v>
      </c>
      <c r="E50" s="59">
        <f>E44*D50</f>
        <v>0.10642</v>
      </c>
      <c r="F50" s="49"/>
      <c r="G50" s="49"/>
      <c r="H50" s="40"/>
    </row>
    <row r="51" spans="1:8" s="12" customFormat="1" ht="16.2">
      <c r="A51" s="47"/>
      <c r="B51" s="2" t="s">
        <v>68</v>
      </c>
      <c r="C51" s="47" t="s">
        <v>3</v>
      </c>
      <c r="D51" s="60">
        <v>4.8300000000000003E-2</v>
      </c>
      <c r="E51" s="59">
        <f>E44*D51</f>
        <v>1.5117900000000002</v>
      </c>
      <c r="F51" s="49"/>
      <c r="G51" s="49"/>
      <c r="H51" s="40"/>
    </row>
    <row r="52" spans="1:8" s="12" customFormat="1" ht="16.2">
      <c r="A52" s="47"/>
      <c r="B52" s="2" t="s">
        <v>75</v>
      </c>
      <c r="C52" s="47" t="s">
        <v>46</v>
      </c>
      <c r="D52" s="60">
        <v>2.2000000000000001E-3</v>
      </c>
      <c r="E52" s="59">
        <f>E44*D52</f>
        <v>6.8860000000000005E-2</v>
      </c>
      <c r="F52" s="49"/>
      <c r="G52" s="49"/>
      <c r="H52" s="40"/>
    </row>
    <row r="53" spans="1:8" s="12" customFormat="1" ht="16.2">
      <c r="A53" s="47"/>
      <c r="B53" s="2" t="s">
        <v>54</v>
      </c>
      <c r="C53" s="47" t="s">
        <v>46</v>
      </c>
      <c r="D53" s="60">
        <v>1.2999999999999999E-3</v>
      </c>
      <c r="E53" s="59">
        <f>E44*D53</f>
        <v>4.0689999999999997E-2</v>
      </c>
      <c r="F53" s="49"/>
      <c r="G53" s="49"/>
      <c r="H53" s="40"/>
    </row>
    <row r="54" spans="1:8" s="12" customFormat="1" ht="16.2">
      <c r="A54" s="47"/>
      <c r="B54" s="2" t="s">
        <v>10</v>
      </c>
      <c r="C54" s="47" t="s">
        <v>5</v>
      </c>
      <c r="D54" s="49">
        <v>0.53</v>
      </c>
      <c r="E54" s="59">
        <f>E44*D54</f>
        <v>16.589000000000002</v>
      </c>
      <c r="F54" s="49"/>
      <c r="G54" s="49"/>
      <c r="H54" s="40"/>
    </row>
    <row r="55" spans="1:8" s="19" customFormat="1" ht="31.5" customHeight="1">
      <c r="A55" s="32">
        <v>12</v>
      </c>
      <c r="B55" s="67" t="s">
        <v>56</v>
      </c>
      <c r="C55" s="67" t="s">
        <v>55</v>
      </c>
      <c r="D55" s="68"/>
      <c r="E55" s="63">
        <f>E56+E57+E58</f>
        <v>1.9918</v>
      </c>
      <c r="F55" s="67"/>
      <c r="G55" s="67"/>
      <c r="H55" s="40"/>
    </row>
    <row r="56" spans="1:8" s="19" customFormat="1" ht="22.5" customHeight="1">
      <c r="A56" s="34"/>
      <c r="B56" s="65" t="s">
        <v>57</v>
      </c>
      <c r="C56" s="65" t="s">
        <v>55</v>
      </c>
      <c r="D56" s="69" t="s">
        <v>53</v>
      </c>
      <c r="E56" s="64">
        <f>1421.7/1000</f>
        <v>1.4217</v>
      </c>
      <c r="F56" s="65"/>
      <c r="G56" s="65"/>
      <c r="H56" s="40"/>
    </row>
    <row r="57" spans="1:8" s="19" customFormat="1">
      <c r="A57" s="34"/>
      <c r="B57" s="65" t="s">
        <v>58</v>
      </c>
      <c r="C57" s="65" t="s">
        <v>55</v>
      </c>
      <c r="D57" s="69" t="s">
        <v>53</v>
      </c>
      <c r="E57" s="64">
        <f>301.3/1000</f>
        <v>0.30130000000000001</v>
      </c>
      <c r="F57" s="65"/>
      <c r="G57" s="65"/>
      <c r="H57" s="40"/>
    </row>
    <row r="58" spans="1:8" s="19" customFormat="1">
      <c r="A58" s="34"/>
      <c r="B58" s="65" t="s">
        <v>59</v>
      </c>
      <c r="C58" s="65" t="s">
        <v>55</v>
      </c>
      <c r="D58" s="69" t="s">
        <v>53</v>
      </c>
      <c r="E58" s="64">
        <f>268.8/1000</f>
        <v>0.26880000000000004</v>
      </c>
      <c r="F58" s="65"/>
      <c r="G58" s="65"/>
      <c r="H58" s="40"/>
    </row>
    <row r="59" spans="1:8" s="19" customFormat="1" ht="34.799999999999997" customHeight="1">
      <c r="A59" s="34">
        <v>13</v>
      </c>
      <c r="B59" s="67" t="s">
        <v>91</v>
      </c>
      <c r="C59" s="67" t="s">
        <v>55</v>
      </c>
      <c r="D59" s="68"/>
      <c r="E59" s="63">
        <f>E55</f>
        <v>1.9918</v>
      </c>
      <c r="F59" s="67"/>
      <c r="G59" s="67"/>
      <c r="H59" s="40"/>
    </row>
    <row r="60" spans="1:8" s="19" customFormat="1" ht="32.4" customHeight="1">
      <c r="A60" s="34">
        <v>14</v>
      </c>
      <c r="B60" s="67" t="s">
        <v>92</v>
      </c>
      <c r="C60" s="67" t="s">
        <v>55</v>
      </c>
      <c r="D60" s="68"/>
      <c r="E60" s="63">
        <f>E48*2.4</f>
        <v>76.246799999999993</v>
      </c>
      <c r="F60" s="67"/>
      <c r="G60" s="67"/>
      <c r="H60" s="40"/>
    </row>
    <row r="61" spans="1:8" s="12" customFormat="1" ht="45.75" customHeight="1">
      <c r="A61" s="32">
        <v>15</v>
      </c>
      <c r="B61" s="34" t="s">
        <v>76</v>
      </c>
      <c r="C61" s="32" t="s">
        <v>11</v>
      </c>
      <c r="D61" s="32"/>
      <c r="E61" s="57">
        <v>54</v>
      </c>
      <c r="F61" s="49"/>
      <c r="G61" s="49"/>
      <c r="H61" s="40"/>
    </row>
    <row r="62" spans="1:8" s="12" customFormat="1" ht="16.2">
      <c r="A62" s="47"/>
      <c r="B62" s="2" t="s">
        <v>50</v>
      </c>
      <c r="C62" s="47" t="s">
        <v>45</v>
      </c>
      <c r="D62" s="58">
        <v>0.56399999999999995</v>
      </c>
      <c r="E62" s="59">
        <f>E61*D62</f>
        <v>30.455999999999996</v>
      </c>
      <c r="F62" s="49"/>
      <c r="G62" s="49"/>
      <c r="H62" s="40"/>
    </row>
    <row r="63" spans="1:8" s="12" customFormat="1" ht="23.25" customHeight="1">
      <c r="A63" s="47"/>
      <c r="B63" s="2" t="s">
        <v>4</v>
      </c>
      <c r="C63" s="47" t="s">
        <v>5</v>
      </c>
      <c r="D63" s="60">
        <v>4.0899999999999999E-2</v>
      </c>
      <c r="E63" s="59">
        <f>E61*D63</f>
        <v>2.2086000000000001</v>
      </c>
      <c r="F63" s="49"/>
      <c r="G63" s="49"/>
      <c r="H63" s="40"/>
    </row>
    <row r="64" spans="1:8" s="12" customFormat="1" ht="16.2">
      <c r="A64" s="47"/>
      <c r="B64" s="2" t="s">
        <v>66</v>
      </c>
      <c r="C64" s="47"/>
      <c r="D64" s="49"/>
      <c r="E64" s="59"/>
      <c r="F64" s="49"/>
      <c r="G64" s="49"/>
      <c r="H64" s="40"/>
    </row>
    <row r="65" spans="1:8" s="12" customFormat="1" ht="16.2">
      <c r="A65" s="47"/>
      <c r="B65" s="2" t="s">
        <v>77</v>
      </c>
      <c r="C65" s="47" t="s">
        <v>46</v>
      </c>
      <c r="D65" s="60">
        <v>4.4999999999999997E-3</v>
      </c>
      <c r="E65" s="59">
        <f>E61*D65</f>
        <v>0.24299999999999999</v>
      </c>
      <c r="F65" s="49"/>
      <c r="G65" s="49"/>
      <c r="H65" s="40"/>
    </row>
    <row r="66" spans="1:8" s="12" customFormat="1" ht="16.2">
      <c r="A66" s="47"/>
      <c r="B66" s="2" t="s">
        <v>10</v>
      </c>
      <c r="C66" s="47" t="s">
        <v>5</v>
      </c>
      <c r="D66" s="60">
        <v>0.26500000000000001</v>
      </c>
      <c r="E66" s="59">
        <f>E61*D66</f>
        <v>14.31</v>
      </c>
      <c r="F66" s="49"/>
      <c r="G66" s="49"/>
      <c r="H66" s="40"/>
    </row>
    <row r="67" spans="1:8" s="12" customFormat="1" ht="60" customHeight="1">
      <c r="A67" s="32">
        <v>16</v>
      </c>
      <c r="B67" s="34" t="s">
        <v>116</v>
      </c>
      <c r="C67" s="32" t="s">
        <v>78</v>
      </c>
      <c r="D67" s="32"/>
      <c r="E67" s="63">
        <v>4</v>
      </c>
      <c r="F67" s="49"/>
      <c r="G67" s="49"/>
      <c r="H67" s="40"/>
    </row>
    <row r="68" spans="1:8" s="12" customFormat="1" ht="16.2">
      <c r="A68" s="47"/>
      <c r="B68" s="2" t="s">
        <v>50</v>
      </c>
      <c r="C68" s="47" t="s">
        <v>45</v>
      </c>
      <c r="D68" s="58">
        <v>0.11899999999999999</v>
      </c>
      <c r="E68" s="59">
        <f>E67*D68</f>
        <v>0.47599999999999998</v>
      </c>
      <c r="F68" s="49"/>
      <c r="G68" s="49"/>
      <c r="H68" s="40"/>
    </row>
    <row r="69" spans="1:8" s="12" customFormat="1" ht="16.2">
      <c r="A69" s="47"/>
      <c r="B69" s="2" t="s">
        <v>4</v>
      </c>
      <c r="C69" s="47" t="s">
        <v>5</v>
      </c>
      <c r="D69" s="60">
        <v>6.7500000000000004E-2</v>
      </c>
      <c r="E69" s="59">
        <f>E67*D69</f>
        <v>0.27</v>
      </c>
      <c r="F69" s="49"/>
      <c r="G69" s="49"/>
      <c r="H69" s="40"/>
    </row>
    <row r="70" spans="1:8" s="12" customFormat="1" ht="16.2">
      <c r="A70" s="47"/>
      <c r="B70" s="2" t="s">
        <v>66</v>
      </c>
      <c r="C70" s="47"/>
      <c r="D70" s="49"/>
      <c r="E70" s="59"/>
      <c r="F70" s="49"/>
      <c r="G70" s="49"/>
      <c r="H70" s="40"/>
    </row>
    <row r="71" spans="1:8" s="12" customFormat="1" ht="16.2">
      <c r="A71" s="47"/>
      <c r="B71" s="2" t="s">
        <v>79</v>
      </c>
      <c r="C71" s="47" t="s">
        <v>78</v>
      </c>
      <c r="D71" s="49">
        <v>1.01</v>
      </c>
      <c r="E71" s="59">
        <f>E67*D71</f>
        <v>4.04</v>
      </c>
      <c r="F71" s="49"/>
      <c r="G71" s="49"/>
      <c r="H71" s="40"/>
    </row>
    <row r="72" spans="1:8" s="12" customFormat="1" ht="16.2">
      <c r="A72" s="47"/>
      <c r="B72" s="2" t="s">
        <v>10</v>
      </c>
      <c r="C72" s="47" t="s">
        <v>5</v>
      </c>
      <c r="D72" s="59">
        <v>2.16E-3</v>
      </c>
      <c r="E72" s="59">
        <f>E67*D72</f>
        <v>8.6400000000000001E-3</v>
      </c>
      <c r="F72" s="49"/>
      <c r="G72" s="49"/>
      <c r="H72" s="40"/>
    </row>
    <row r="73" spans="1:8" s="12" customFormat="1" ht="31.2" customHeight="1">
      <c r="A73" s="32">
        <v>17</v>
      </c>
      <c r="B73" s="34" t="s">
        <v>80</v>
      </c>
      <c r="C73" s="32" t="s">
        <v>3</v>
      </c>
      <c r="D73" s="32"/>
      <c r="E73" s="57">
        <v>21.6</v>
      </c>
      <c r="F73" s="49"/>
      <c r="G73" s="49"/>
      <c r="H73" s="40"/>
    </row>
    <row r="74" spans="1:8" s="12" customFormat="1" ht="16.2">
      <c r="A74" s="47"/>
      <c r="B74" s="2" t="s">
        <v>50</v>
      </c>
      <c r="C74" s="47" t="s">
        <v>45</v>
      </c>
      <c r="D74" s="47">
        <v>0.89</v>
      </c>
      <c r="E74" s="64">
        <f>E73*D74</f>
        <v>19.224</v>
      </c>
      <c r="F74" s="65"/>
      <c r="G74" s="65"/>
      <c r="H74" s="40"/>
    </row>
    <row r="75" spans="1:8" s="12" customFormat="1" ht="16.2">
      <c r="A75" s="47"/>
      <c r="B75" s="2" t="s">
        <v>4</v>
      </c>
      <c r="C75" s="47" t="s">
        <v>5</v>
      </c>
      <c r="D75" s="49">
        <v>0.37</v>
      </c>
      <c r="E75" s="64">
        <f>E73*D75</f>
        <v>7.992</v>
      </c>
      <c r="F75" s="65"/>
      <c r="G75" s="65"/>
      <c r="H75" s="40"/>
    </row>
    <row r="76" spans="1:8" s="12" customFormat="1" ht="16.2">
      <c r="A76" s="47"/>
      <c r="B76" s="2" t="s">
        <v>66</v>
      </c>
      <c r="C76" s="47"/>
      <c r="D76" s="65"/>
      <c r="E76" s="64"/>
      <c r="F76" s="65"/>
      <c r="G76" s="65"/>
      <c r="H76" s="40"/>
    </row>
    <row r="77" spans="1:8" s="20" customFormat="1">
      <c r="A77" s="47"/>
      <c r="B77" s="2" t="s">
        <v>81</v>
      </c>
      <c r="C77" s="66" t="s">
        <v>3</v>
      </c>
      <c r="D77" s="65">
        <v>1.1499999999999999</v>
      </c>
      <c r="E77" s="64">
        <f>E73*D77</f>
        <v>24.84</v>
      </c>
      <c r="F77" s="65"/>
      <c r="G77" s="65"/>
      <c r="H77" s="40"/>
    </row>
    <row r="78" spans="1:8" s="20" customFormat="1">
      <c r="A78" s="47"/>
      <c r="B78" s="2" t="s">
        <v>10</v>
      </c>
      <c r="C78" s="47" t="s">
        <v>5</v>
      </c>
      <c r="D78" s="65">
        <v>0.04</v>
      </c>
      <c r="E78" s="64">
        <f>E73*D78</f>
        <v>0.8640000000000001</v>
      </c>
      <c r="F78" s="65"/>
      <c r="G78" s="65"/>
      <c r="H78" s="40"/>
    </row>
    <row r="79" spans="1:8" s="20" customFormat="1" ht="55.2" customHeight="1">
      <c r="A79" s="14" t="s">
        <v>106</v>
      </c>
      <c r="B79" s="34" t="s">
        <v>117</v>
      </c>
      <c r="C79" s="14" t="s">
        <v>3</v>
      </c>
      <c r="D79" s="34"/>
      <c r="E79" s="63">
        <v>24.3</v>
      </c>
      <c r="F79" s="65"/>
      <c r="G79" s="65"/>
      <c r="H79" s="40"/>
    </row>
    <row r="80" spans="1:8" s="20" customFormat="1">
      <c r="A80" s="70"/>
      <c r="B80" s="71" t="s">
        <v>50</v>
      </c>
      <c r="C80" s="71" t="s">
        <v>2</v>
      </c>
      <c r="D80" s="2">
        <v>3.5499999999999997E-2</v>
      </c>
      <c r="E80" s="64">
        <f>D80*E79</f>
        <v>0.86264999999999992</v>
      </c>
      <c r="F80" s="65"/>
      <c r="G80" s="65"/>
      <c r="H80" s="40"/>
    </row>
    <row r="81" spans="1:10" s="12" customFormat="1" ht="16.2">
      <c r="A81" s="70"/>
      <c r="B81" s="71" t="s">
        <v>118</v>
      </c>
      <c r="C81" s="71" t="s">
        <v>82</v>
      </c>
      <c r="D81" s="72">
        <v>7.9500000000000001E-2</v>
      </c>
      <c r="E81" s="64">
        <f>D81*E79</f>
        <v>1.9318500000000001</v>
      </c>
      <c r="F81" s="65"/>
      <c r="G81" s="65"/>
      <c r="H81" s="40"/>
    </row>
    <row r="82" spans="1:10" s="12" customFormat="1" ht="16.2">
      <c r="A82" s="70"/>
      <c r="B82" s="71" t="s">
        <v>83</v>
      </c>
      <c r="C82" s="71" t="s">
        <v>5</v>
      </c>
      <c r="D82" s="64">
        <v>4.2599999999999999E-3</v>
      </c>
      <c r="E82" s="64">
        <f>D82*E79</f>
        <v>0.103518</v>
      </c>
      <c r="F82" s="65"/>
      <c r="G82" s="65"/>
      <c r="H82" s="40"/>
    </row>
    <row r="83" spans="1:10" s="12" customFormat="1" ht="31.2" customHeight="1">
      <c r="A83" s="32">
        <v>19</v>
      </c>
      <c r="B83" s="34" t="s">
        <v>84</v>
      </c>
      <c r="C83" s="32" t="s">
        <v>3</v>
      </c>
      <c r="D83" s="32" t="s">
        <v>85</v>
      </c>
      <c r="E83" s="57">
        <f>E31-E79</f>
        <v>78.988</v>
      </c>
      <c r="F83" s="49"/>
      <c r="G83" s="49"/>
      <c r="H83" s="40"/>
    </row>
    <row r="84" spans="1:10" s="12" customFormat="1" ht="16.2">
      <c r="A84" s="47"/>
      <c r="B84" s="2" t="s">
        <v>50</v>
      </c>
      <c r="C84" s="47" t="s">
        <v>45</v>
      </c>
      <c r="D84" s="47">
        <v>0.87</v>
      </c>
      <c r="E84" s="59">
        <f>E83*D84</f>
        <v>68.719560000000001</v>
      </c>
      <c r="F84" s="49"/>
      <c r="G84" s="49"/>
      <c r="H84" s="40"/>
    </row>
    <row r="85" spans="1:10" s="12" customFormat="1" ht="33" customHeight="1">
      <c r="A85" s="32">
        <v>20</v>
      </c>
      <c r="B85" s="34" t="s">
        <v>52</v>
      </c>
      <c r="C85" s="32" t="s">
        <v>46</v>
      </c>
      <c r="D85" s="37">
        <v>1.95</v>
      </c>
      <c r="E85" s="57">
        <f>E83*D85</f>
        <v>154.0266</v>
      </c>
      <c r="F85" s="49"/>
      <c r="G85" s="49"/>
      <c r="H85" s="40"/>
    </row>
    <row r="86" spans="1:10" s="10" customFormat="1" ht="49.2" customHeight="1">
      <c r="A86" s="7"/>
      <c r="B86" s="44" t="s">
        <v>94</v>
      </c>
      <c r="C86" s="7"/>
      <c r="D86" s="8"/>
      <c r="E86" s="28"/>
      <c r="F86" s="100"/>
      <c r="G86" s="100"/>
      <c r="H86" s="40"/>
    </row>
    <row r="87" spans="1:10" s="12" customFormat="1" ht="52.8" customHeight="1">
      <c r="A87" s="32">
        <v>21</v>
      </c>
      <c r="B87" s="34" t="s">
        <v>60</v>
      </c>
      <c r="C87" s="32" t="s">
        <v>3</v>
      </c>
      <c r="D87" s="32"/>
      <c r="E87" s="57">
        <v>4.5599999999999996</v>
      </c>
      <c r="F87" s="49"/>
      <c r="G87" s="49"/>
      <c r="H87" s="40"/>
      <c r="I87" s="11"/>
    </row>
    <row r="88" spans="1:10" s="12" customFormat="1" ht="16.2">
      <c r="A88" s="47"/>
      <c r="B88" s="2" t="s">
        <v>50</v>
      </c>
      <c r="C88" s="47" t="s">
        <v>45</v>
      </c>
      <c r="D88" s="58">
        <v>0.02</v>
      </c>
      <c r="E88" s="59">
        <f>E87*D88</f>
        <v>9.1199999999999989E-2</v>
      </c>
      <c r="F88" s="49"/>
      <c r="G88" s="49"/>
      <c r="H88" s="40"/>
    </row>
    <row r="89" spans="1:10" s="12" customFormat="1" ht="16.2">
      <c r="A89" s="47"/>
      <c r="B89" s="2" t="s">
        <v>61</v>
      </c>
      <c r="C89" s="47" t="s">
        <v>51</v>
      </c>
      <c r="D89" s="47">
        <v>4.48E-2</v>
      </c>
      <c r="E89" s="59">
        <f>E87*D89</f>
        <v>0.20428799999999997</v>
      </c>
      <c r="F89" s="49"/>
      <c r="G89" s="49"/>
      <c r="H89" s="40"/>
    </row>
    <row r="90" spans="1:10" s="12" customFormat="1" ht="16.2">
      <c r="A90" s="47"/>
      <c r="B90" s="2" t="s">
        <v>4</v>
      </c>
      <c r="C90" s="47" t="s">
        <v>5</v>
      </c>
      <c r="D90" s="60">
        <v>2.0999999999999999E-3</v>
      </c>
      <c r="E90" s="59">
        <f>E87*D90</f>
        <v>9.5759999999999994E-3</v>
      </c>
      <c r="F90" s="49"/>
      <c r="G90" s="49"/>
      <c r="H90" s="40"/>
    </row>
    <row r="91" spans="1:10" s="12" customFormat="1" ht="30.6" customHeight="1">
      <c r="A91" s="32">
        <v>22</v>
      </c>
      <c r="B91" s="34" t="s">
        <v>62</v>
      </c>
      <c r="C91" s="32" t="s">
        <v>3</v>
      </c>
      <c r="D91" s="32"/>
      <c r="E91" s="57">
        <f>E87*10%</f>
        <v>0.45599999999999996</v>
      </c>
      <c r="F91" s="49"/>
      <c r="G91" s="49"/>
      <c r="H91" s="40"/>
      <c r="I91" s="11"/>
    </row>
    <row r="92" spans="1:10" s="12" customFormat="1" ht="16.2">
      <c r="A92" s="47"/>
      <c r="B92" s="2" t="s">
        <v>50</v>
      </c>
      <c r="C92" s="47" t="s">
        <v>45</v>
      </c>
      <c r="D92" s="47">
        <v>2.06</v>
      </c>
      <c r="E92" s="59">
        <f>E91*D92</f>
        <v>0.93935999999999997</v>
      </c>
      <c r="F92" s="49"/>
      <c r="G92" s="49"/>
      <c r="H92" s="40"/>
    </row>
    <row r="93" spans="1:10" s="16" customFormat="1" ht="49.2" customHeight="1">
      <c r="A93" s="13" t="s">
        <v>107</v>
      </c>
      <c r="B93" s="14" t="s">
        <v>100</v>
      </c>
      <c r="C93" s="38" t="s">
        <v>34</v>
      </c>
      <c r="D93" s="15"/>
      <c r="E93" s="57">
        <v>1E-3</v>
      </c>
      <c r="F93" s="37"/>
      <c r="G93" s="37"/>
      <c r="H93" s="40"/>
    </row>
    <row r="94" spans="1:10" s="16" customFormat="1" ht="21" customHeight="1">
      <c r="A94" s="17"/>
      <c r="B94" s="2" t="s">
        <v>93</v>
      </c>
      <c r="C94" s="47" t="s">
        <v>51</v>
      </c>
      <c r="D94" s="47">
        <v>163.30000000000001</v>
      </c>
      <c r="E94" s="59">
        <f>E93*D94</f>
        <v>0.16330000000000003</v>
      </c>
      <c r="F94" s="49"/>
      <c r="G94" s="49"/>
      <c r="H94" s="40"/>
      <c r="I94" s="18"/>
      <c r="J94" s="18"/>
    </row>
    <row r="95" spans="1:10" s="12" customFormat="1" ht="37.799999999999997" customHeight="1">
      <c r="A95" s="32">
        <v>24</v>
      </c>
      <c r="B95" s="34" t="s">
        <v>65</v>
      </c>
      <c r="C95" s="32" t="s">
        <v>3</v>
      </c>
      <c r="D95" s="32"/>
      <c r="E95" s="57">
        <f>E87+E91+E93*1000</f>
        <v>6.016</v>
      </c>
      <c r="F95" s="49"/>
      <c r="G95" s="49"/>
      <c r="H95" s="40"/>
      <c r="I95" s="18"/>
    </row>
    <row r="96" spans="1:10" s="12" customFormat="1" ht="16.2">
      <c r="A96" s="47"/>
      <c r="B96" s="2" t="s">
        <v>50</v>
      </c>
      <c r="C96" s="47" t="s">
        <v>45</v>
      </c>
      <c r="D96" s="58">
        <v>0.27200000000000002</v>
      </c>
      <c r="E96" s="59">
        <f>E95*D96</f>
        <v>1.636352</v>
      </c>
      <c r="F96" s="49"/>
      <c r="G96" s="49"/>
      <c r="H96" s="40"/>
    </row>
    <row r="97" spans="1:8" s="12" customFormat="1" ht="16.2">
      <c r="A97" s="47"/>
      <c r="B97" s="2" t="s">
        <v>4</v>
      </c>
      <c r="C97" s="47" t="s">
        <v>5</v>
      </c>
      <c r="D97" s="60">
        <v>5.16E-2</v>
      </c>
      <c r="E97" s="59">
        <f>E95*D97</f>
        <v>0.31042560000000002</v>
      </c>
      <c r="F97" s="49"/>
      <c r="G97" s="49"/>
      <c r="H97" s="40"/>
    </row>
    <row r="98" spans="1:8" s="12" customFormat="1" ht="16.2">
      <c r="A98" s="47"/>
      <c r="B98" s="2" t="s">
        <v>66</v>
      </c>
      <c r="C98" s="47"/>
      <c r="D98" s="49"/>
      <c r="E98" s="59"/>
      <c r="F98" s="49"/>
      <c r="G98" s="49"/>
      <c r="H98" s="40"/>
    </row>
    <row r="99" spans="1:8" s="12" customFormat="1" ht="16.2">
      <c r="A99" s="47"/>
      <c r="B99" s="2" t="s">
        <v>67</v>
      </c>
      <c r="C99" s="47" t="s">
        <v>3</v>
      </c>
      <c r="D99" s="60">
        <v>4.3E-3</v>
      </c>
      <c r="E99" s="59">
        <f>E95*D99</f>
        <v>2.5868800000000001E-2</v>
      </c>
      <c r="F99" s="49"/>
      <c r="G99" s="49"/>
      <c r="H99" s="40"/>
    </row>
    <row r="100" spans="1:8" s="12" customFormat="1" ht="16.2">
      <c r="A100" s="47"/>
      <c r="B100" s="2" t="s">
        <v>68</v>
      </c>
      <c r="C100" s="47" t="s">
        <v>3</v>
      </c>
      <c r="D100" s="60">
        <v>9.4999999999999998E-3</v>
      </c>
      <c r="E100" s="59">
        <f>E95*D100</f>
        <v>5.7152000000000001E-2</v>
      </c>
      <c r="F100" s="49"/>
      <c r="G100" s="49"/>
      <c r="H100" s="40"/>
    </row>
    <row r="101" spans="1:8" s="12" customFormat="1" ht="16.2">
      <c r="A101" s="47"/>
      <c r="B101" s="2" t="s">
        <v>10</v>
      </c>
      <c r="C101" s="47" t="s">
        <v>5</v>
      </c>
      <c r="D101" s="60">
        <v>4.8999999999999998E-3</v>
      </c>
      <c r="E101" s="59">
        <f>E95*D101</f>
        <v>2.9478399999999998E-2</v>
      </c>
      <c r="F101" s="49"/>
      <c r="G101" s="49"/>
      <c r="H101" s="40"/>
    </row>
    <row r="102" spans="1:8" s="12" customFormat="1" ht="30.75" customHeight="1">
      <c r="A102" s="32">
        <v>25</v>
      </c>
      <c r="B102" s="34" t="s">
        <v>69</v>
      </c>
      <c r="C102" s="62" t="s">
        <v>3</v>
      </c>
      <c r="D102" s="32"/>
      <c r="E102" s="63">
        <v>0.4</v>
      </c>
      <c r="F102" s="49"/>
      <c r="G102" s="49"/>
      <c r="H102" s="40"/>
    </row>
    <row r="103" spans="1:8" s="12" customFormat="1" ht="16.2">
      <c r="A103" s="47"/>
      <c r="B103" s="2" t="s">
        <v>50</v>
      </c>
      <c r="C103" s="47" t="s">
        <v>45</v>
      </c>
      <c r="D103" s="47">
        <v>0.89</v>
      </c>
      <c r="E103" s="64">
        <f>E102*D103</f>
        <v>0.35600000000000004</v>
      </c>
      <c r="F103" s="65"/>
      <c r="G103" s="65"/>
      <c r="H103" s="40"/>
    </row>
    <row r="104" spans="1:8" s="12" customFormat="1" ht="16.2">
      <c r="A104" s="47"/>
      <c r="B104" s="2" t="s">
        <v>4</v>
      </c>
      <c r="C104" s="47" t="s">
        <v>5</v>
      </c>
      <c r="D104" s="49">
        <v>0.37</v>
      </c>
      <c r="E104" s="64">
        <f>E102*D104</f>
        <v>0.14799999999999999</v>
      </c>
      <c r="F104" s="65"/>
      <c r="G104" s="65"/>
      <c r="H104" s="40"/>
    </row>
    <row r="105" spans="1:8" s="12" customFormat="1" ht="16.2">
      <c r="A105" s="47"/>
      <c r="B105" s="2" t="s">
        <v>66</v>
      </c>
      <c r="C105" s="47"/>
      <c r="D105" s="65"/>
      <c r="E105" s="64"/>
      <c r="F105" s="65"/>
      <c r="G105" s="65"/>
      <c r="H105" s="40"/>
    </row>
    <row r="106" spans="1:8" s="12" customFormat="1" ht="19.5" customHeight="1">
      <c r="A106" s="47"/>
      <c r="B106" s="2" t="s">
        <v>70</v>
      </c>
      <c r="C106" s="66" t="s">
        <v>3</v>
      </c>
      <c r="D106" s="65">
        <v>1.1499999999999999</v>
      </c>
      <c r="E106" s="64">
        <f>E102*D106</f>
        <v>0.45999999999999996</v>
      </c>
      <c r="F106" s="65"/>
      <c r="G106" s="65"/>
      <c r="H106" s="40"/>
    </row>
    <row r="107" spans="1:8" s="12" customFormat="1" ht="16.2">
      <c r="A107" s="47"/>
      <c r="B107" s="2" t="s">
        <v>10</v>
      </c>
      <c r="C107" s="47" t="s">
        <v>5</v>
      </c>
      <c r="D107" s="65">
        <v>0.04</v>
      </c>
      <c r="E107" s="64">
        <f>E102*D107</f>
        <v>1.6E-2</v>
      </c>
      <c r="F107" s="65"/>
      <c r="G107" s="65"/>
      <c r="H107" s="40"/>
    </row>
    <row r="108" spans="1:8" s="12" customFormat="1" ht="51.6" customHeight="1">
      <c r="A108" s="32">
        <v>26</v>
      </c>
      <c r="B108" s="34" t="s">
        <v>71</v>
      </c>
      <c r="C108" s="32" t="s">
        <v>3</v>
      </c>
      <c r="D108" s="32"/>
      <c r="E108" s="57">
        <v>5.16</v>
      </c>
      <c r="F108" s="49"/>
      <c r="G108" s="49"/>
      <c r="H108" s="40"/>
    </row>
    <row r="109" spans="1:8" s="12" customFormat="1" ht="16.2">
      <c r="A109" s="47"/>
      <c r="B109" s="2" t="s">
        <v>50</v>
      </c>
      <c r="C109" s="47" t="s">
        <v>45</v>
      </c>
      <c r="D109" s="49">
        <v>8.82</v>
      </c>
      <c r="E109" s="59">
        <f>E108*D109</f>
        <v>45.511200000000002</v>
      </c>
      <c r="F109" s="49"/>
      <c r="G109" s="49"/>
      <c r="H109" s="40"/>
    </row>
    <row r="110" spans="1:8" s="12" customFormat="1" ht="16.2">
      <c r="A110" s="47"/>
      <c r="B110" s="2" t="s">
        <v>4</v>
      </c>
      <c r="C110" s="47" t="s">
        <v>5</v>
      </c>
      <c r="D110" s="49">
        <v>1.24</v>
      </c>
      <c r="E110" s="59">
        <f>E108*D110</f>
        <v>6.3984000000000005</v>
      </c>
      <c r="F110" s="49"/>
      <c r="G110" s="49"/>
      <c r="H110" s="40"/>
    </row>
    <row r="111" spans="1:8" s="12" customFormat="1" ht="16.2">
      <c r="A111" s="47"/>
      <c r="B111" s="2" t="s">
        <v>66</v>
      </c>
      <c r="C111" s="47"/>
      <c r="D111" s="49"/>
      <c r="E111" s="59"/>
      <c r="F111" s="49"/>
      <c r="G111" s="49"/>
      <c r="H111" s="40"/>
    </row>
    <row r="112" spans="1:8" s="12" customFormat="1" ht="16.2">
      <c r="A112" s="47"/>
      <c r="B112" s="2" t="s">
        <v>72</v>
      </c>
      <c r="C112" s="47" t="s">
        <v>3</v>
      </c>
      <c r="D112" s="58">
        <v>1.0149999999999999</v>
      </c>
      <c r="E112" s="59">
        <f>E108*D112</f>
        <v>5.2374000000000001</v>
      </c>
      <c r="F112" s="49"/>
      <c r="G112" s="49"/>
      <c r="H112" s="40"/>
    </row>
    <row r="113" spans="1:8" s="12" customFormat="1" ht="16.2">
      <c r="A113" s="47"/>
      <c r="B113" s="2" t="s">
        <v>73</v>
      </c>
      <c r="C113" s="47" t="s">
        <v>11</v>
      </c>
      <c r="D113" s="49">
        <v>1.84</v>
      </c>
      <c r="E113" s="59">
        <f>E108*D113</f>
        <v>9.4944000000000006</v>
      </c>
      <c r="F113" s="49"/>
      <c r="G113" s="49"/>
      <c r="H113" s="40"/>
    </row>
    <row r="114" spans="1:8" s="12" customFormat="1" ht="16.2">
      <c r="A114" s="47"/>
      <c r="B114" s="2" t="s">
        <v>74</v>
      </c>
      <c r="C114" s="47" t="s">
        <v>3</v>
      </c>
      <c r="D114" s="60">
        <v>3.3999999999999998E-3</v>
      </c>
      <c r="E114" s="59">
        <f>E108*D114</f>
        <v>1.7544000000000001E-2</v>
      </c>
      <c r="F114" s="49"/>
      <c r="G114" s="49"/>
      <c r="H114" s="40"/>
    </row>
    <row r="115" spans="1:8" s="12" customFormat="1" ht="16.2">
      <c r="A115" s="47"/>
      <c r="B115" s="2" t="s">
        <v>68</v>
      </c>
      <c r="C115" s="47" t="s">
        <v>3</v>
      </c>
      <c r="D115" s="60">
        <v>4.8300000000000003E-2</v>
      </c>
      <c r="E115" s="59">
        <f>E108*D115</f>
        <v>0.24922800000000003</v>
      </c>
      <c r="F115" s="49"/>
      <c r="G115" s="49"/>
      <c r="H115" s="40"/>
    </row>
    <row r="116" spans="1:8" s="12" customFormat="1" ht="16.2">
      <c r="A116" s="47"/>
      <c r="B116" s="2" t="s">
        <v>75</v>
      </c>
      <c r="C116" s="47" t="s">
        <v>46</v>
      </c>
      <c r="D116" s="60">
        <v>2.2000000000000001E-3</v>
      </c>
      <c r="E116" s="59">
        <f>E108*D116</f>
        <v>1.1352000000000001E-2</v>
      </c>
      <c r="F116" s="49"/>
      <c r="G116" s="49"/>
      <c r="H116" s="40"/>
    </row>
    <row r="117" spans="1:8" s="12" customFormat="1" ht="16.2">
      <c r="A117" s="47"/>
      <c r="B117" s="2" t="s">
        <v>54</v>
      </c>
      <c r="C117" s="47" t="s">
        <v>46</v>
      </c>
      <c r="D117" s="60">
        <v>1.2999999999999999E-3</v>
      </c>
      <c r="E117" s="59">
        <f>E108*D117</f>
        <v>6.7079999999999996E-3</v>
      </c>
      <c r="F117" s="49"/>
      <c r="G117" s="49"/>
      <c r="H117" s="40"/>
    </row>
    <row r="118" spans="1:8" s="12" customFormat="1" ht="16.2">
      <c r="A118" s="47"/>
      <c r="B118" s="2" t="s">
        <v>10</v>
      </c>
      <c r="C118" s="47" t="s">
        <v>5</v>
      </c>
      <c r="D118" s="49">
        <v>0.53</v>
      </c>
      <c r="E118" s="59">
        <f>E108*D118</f>
        <v>2.7348000000000003</v>
      </c>
      <c r="F118" s="49"/>
      <c r="G118" s="49"/>
      <c r="H118" s="40"/>
    </row>
    <row r="119" spans="1:8" s="19" customFormat="1" ht="31.5" customHeight="1">
      <c r="A119" s="32">
        <v>27</v>
      </c>
      <c r="B119" s="67" t="s">
        <v>56</v>
      </c>
      <c r="C119" s="67" t="s">
        <v>55</v>
      </c>
      <c r="D119" s="68"/>
      <c r="E119" s="63">
        <v>0</v>
      </c>
      <c r="F119" s="67"/>
      <c r="G119" s="67"/>
      <c r="H119" s="40"/>
    </row>
    <row r="120" spans="1:8" s="19" customFormat="1">
      <c r="A120" s="34"/>
      <c r="B120" s="65" t="s">
        <v>57</v>
      </c>
      <c r="C120" s="65" t="s">
        <v>55</v>
      </c>
      <c r="D120" s="69" t="s">
        <v>53</v>
      </c>
      <c r="E120" s="64">
        <f>615.36/1000</f>
        <v>0.61536000000000002</v>
      </c>
      <c r="F120" s="65"/>
      <c r="G120" s="65"/>
      <c r="H120" s="40"/>
    </row>
    <row r="121" spans="1:8" s="19" customFormat="1">
      <c r="A121" s="34"/>
      <c r="B121" s="65" t="s">
        <v>58</v>
      </c>
      <c r="C121" s="65" t="s">
        <v>55</v>
      </c>
      <c r="D121" s="69" t="s">
        <v>53</v>
      </c>
      <c r="E121" s="64">
        <f>150.04/1000</f>
        <v>0.15003999999999998</v>
      </c>
      <c r="F121" s="65"/>
      <c r="G121" s="65"/>
      <c r="H121" s="40"/>
    </row>
    <row r="122" spans="1:8" s="19" customFormat="1">
      <c r="A122" s="34"/>
      <c r="B122" s="65" t="s">
        <v>59</v>
      </c>
      <c r="C122" s="65" t="s">
        <v>55</v>
      </c>
      <c r="D122" s="69" t="s">
        <v>53</v>
      </c>
      <c r="E122" s="64">
        <f>149.63/1000</f>
        <v>0.14962999999999999</v>
      </c>
      <c r="F122" s="65"/>
      <c r="G122" s="65"/>
      <c r="H122" s="40"/>
    </row>
    <row r="123" spans="1:8" s="19" customFormat="1" ht="25.8" customHeight="1">
      <c r="A123" s="34">
        <v>28</v>
      </c>
      <c r="B123" s="67" t="s">
        <v>97</v>
      </c>
      <c r="C123" s="67" t="s">
        <v>6</v>
      </c>
      <c r="D123" s="68"/>
      <c r="E123" s="63">
        <f>E112*2.4</f>
        <v>12.56976</v>
      </c>
      <c r="F123" s="67"/>
      <c r="G123" s="67"/>
      <c r="H123" s="40"/>
    </row>
    <row r="124" spans="1:8" s="19" customFormat="1" ht="26.4" customHeight="1">
      <c r="A124" s="34">
        <v>29</v>
      </c>
      <c r="B124" s="67" t="s">
        <v>91</v>
      </c>
      <c r="C124" s="67" t="s">
        <v>6</v>
      </c>
      <c r="D124" s="68"/>
      <c r="E124" s="63">
        <f>E122+E121+E120</f>
        <v>0.91503000000000001</v>
      </c>
      <c r="F124" s="67"/>
      <c r="G124" s="67"/>
      <c r="H124" s="40"/>
    </row>
    <row r="125" spans="1:8" s="12" customFormat="1" ht="45.75" customHeight="1">
      <c r="A125" s="32">
        <v>30</v>
      </c>
      <c r="B125" s="34" t="s">
        <v>76</v>
      </c>
      <c r="C125" s="32" t="s">
        <v>11</v>
      </c>
      <c r="D125" s="32"/>
      <c r="E125" s="57">
        <v>8</v>
      </c>
      <c r="F125" s="49"/>
      <c r="G125" s="49"/>
      <c r="H125" s="40"/>
    </row>
    <row r="126" spans="1:8" s="12" customFormat="1" ht="16.2">
      <c r="A126" s="47"/>
      <c r="B126" s="2" t="s">
        <v>50</v>
      </c>
      <c r="C126" s="47" t="s">
        <v>45</v>
      </c>
      <c r="D126" s="58">
        <v>0.56399999999999995</v>
      </c>
      <c r="E126" s="59">
        <f>E125*D126</f>
        <v>4.5119999999999996</v>
      </c>
      <c r="F126" s="49"/>
      <c r="G126" s="49"/>
      <c r="H126" s="40"/>
    </row>
    <row r="127" spans="1:8" s="12" customFormat="1" ht="23.25" customHeight="1">
      <c r="A127" s="47"/>
      <c r="B127" s="2" t="s">
        <v>4</v>
      </c>
      <c r="C127" s="47" t="s">
        <v>5</v>
      </c>
      <c r="D127" s="60">
        <v>4.0899999999999999E-2</v>
      </c>
      <c r="E127" s="59">
        <f>E125*D127</f>
        <v>0.32719999999999999</v>
      </c>
      <c r="F127" s="49"/>
      <c r="G127" s="49"/>
      <c r="H127" s="40"/>
    </row>
    <row r="128" spans="1:8" s="12" customFormat="1" ht="16.2">
      <c r="A128" s="47"/>
      <c r="B128" s="2" t="s">
        <v>66</v>
      </c>
      <c r="C128" s="47"/>
      <c r="D128" s="49"/>
      <c r="E128" s="59"/>
      <c r="F128" s="49"/>
      <c r="G128" s="49"/>
      <c r="H128" s="40"/>
    </row>
    <row r="129" spans="1:8" s="12" customFormat="1" ht="16.2">
      <c r="A129" s="47"/>
      <c r="B129" s="2" t="s">
        <v>77</v>
      </c>
      <c r="C129" s="47" t="s">
        <v>46</v>
      </c>
      <c r="D129" s="60">
        <v>4.4999999999999997E-3</v>
      </c>
      <c r="E129" s="59">
        <f>E125*D129</f>
        <v>3.5999999999999997E-2</v>
      </c>
      <c r="F129" s="49"/>
      <c r="G129" s="49"/>
      <c r="H129" s="40"/>
    </row>
    <row r="130" spans="1:8" s="12" customFormat="1" ht="16.2">
      <c r="A130" s="47"/>
      <c r="B130" s="2" t="s">
        <v>10</v>
      </c>
      <c r="C130" s="47" t="s">
        <v>5</v>
      </c>
      <c r="D130" s="60">
        <v>0.26500000000000001</v>
      </c>
      <c r="E130" s="59">
        <f>E125*D130</f>
        <v>2.12</v>
      </c>
      <c r="F130" s="49"/>
      <c r="G130" s="49"/>
      <c r="H130" s="40"/>
    </row>
    <row r="131" spans="1:8" s="12" customFormat="1" ht="45" customHeight="1">
      <c r="A131" s="32">
        <v>31</v>
      </c>
      <c r="B131" s="34" t="s">
        <v>116</v>
      </c>
      <c r="C131" s="32" t="s">
        <v>78</v>
      </c>
      <c r="D131" s="32"/>
      <c r="E131" s="63">
        <v>1.2</v>
      </c>
      <c r="F131" s="49"/>
      <c r="G131" s="49"/>
      <c r="H131" s="40"/>
    </row>
    <row r="132" spans="1:8" s="12" customFormat="1" ht="16.2">
      <c r="A132" s="47"/>
      <c r="B132" s="2" t="s">
        <v>50</v>
      </c>
      <c r="C132" s="47" t="s">
        <v>45</v>
      </c>
      <c r="D132" s="58">
        <v>0.11899999999999999</v>
      </c>
      <c r="E132" s="59">
        <f>E131*D132</f>
        <v>0.14279999999999998</v>
      </c>
      <c r="F132" s="49"/>
      <c r="G132" s="49"/>
      <c r="H132" s="40"/>
    </row>
    <row r="133" spans="1:8" s="12" customFormat="1" ht="16.2">
      <c r="A133" s="47"/>
      <c r="B133" s="2" t="s">
        <v>4</v>
      </c>
      <c r="C133" s="47" t="s">
        <v>5</v>
      </c>
      <c r="D133" s="60">
        <v>6.7500000000000004E-2</v>
      </c>
      <c r="E133" s="59">
        <f>E131*D133</f>
        <v>8.1000000000000003E-2</v>
      </c>
      <c r="F133" s="49"/>
      <c r="G133" s="49"/>
      <c r="H133" s="40"/>
    </row>
    <row r="134" spans="1:8" s="12" customFormat="1" ht="16.2">
      <c r="A134" s="47"/>
      <c r="B134" s="2" t="s">
        <v>66</v>
      </c>
      <c r="C134" s="47"/>
      <c r="D134" s="49"/>
      <c r="E134" s="59"/>
      <c r="F134" s="49"/>
      <c r="G134" s="49"/>
      <c r="H134" s="40"/>
    </row>
    <row r="135" spans="1:8" s="12" customFormat="1" ht="16.2">
      <c r="A135" s="47"/>
      <c r="B135" s="2" t="s">
        <v>79</v>
      </c>
      <c r="C135" s="47" t="s">
        <v>78</v>
      </c>
      <c r="D135" s="49">
        <v>1.01</v>
      </c>
      <c r="E135" s="59">
        <f>E131*D135</f>
        <v>1.212</v>
      </c>
      <c r="F135" s="49"/>
      <c r="G135" s="49"/>
      <c r="H135" s="40"/>
    </row>
    <row r="136" spans="1:8" s="12" customFormat="1" ht="16.2">
      <c r="A136" s="47"/>
      <c r="B136" s="2" t="s">
        <v>10</v>
      </c>
      <c r="C136" s="47" t="s">
        <v>5</v>
      </c>
      <c r="D136" s="59">
        <v>2.16E-3</v>
      </c>
      <c r="E136" s="59">
        <f>E131*D136</f>
        <v>2.5920000000000001E-3</v>
      </c>
      <c r="F136" s="49"/>
      <c r="G136" s="49"/>
      <c r="H136" s="40"/>
    </row>
    <row r="137" spans="1:8" s="12" customFormat="1" ht="24.6" customHeight="1">
      <c r="A137" s="32">
        <v>32</v>
      </c>
      <c r="B137" s="34" t="s">
        <v>80</v>
      </c>
      <c r="C137" s="32" t="s">
        <v>3</v>
      </c>
      <c r="D137" s="32"/>
      <c r="E137" s="57">
        <v>1.5</v>
      </c>
      <c r="F137" s="49"/>
      <c r="G137" s="49"/>
      <c r="H137" s="40"/>
    </row>
    <row r="138" spans="1:8" s="12" customFormat="1" ht="16.2">
      <c r="A138" s="47"/>
      <c r="B138" s="2" t="s">
        <v>50</v>
      </c>
      <c r="C138" s="47" t="s">
        <v>45</v>
      </c>
      <c r="D138" s="47">
        <v>0.89</v>
      </c>
      <c r="E138" s="64">
        <f>E137*D138</f>
        <v>1.335</v>
      </c>
      <c r="F138" s="65"/>
      <c r="G138" s="65"/>
      <c r="H138" s="40"/>
    </row>
    <row r="139" spans="1:8" s="12" customFormat="1" ht="16.2">
      <c r="A139" s="47"/>
      <c r="B139" s="2" t="s">
        <v>4</v>
      </c>
      <c r="C139" s="47" t="s">
        <v>5</v>
      </c>
      <c r="D139" s="49">
        <v>0.37</v>
      </c>
      <c r="E139" s="64">
        <f>E137*D139</f>
        <v>0.55499999999999994</v>
      </c>
      <c r="F139" s="65"/>
      <c r="G139" s="65"/>
      <c r="H139" s="40"/>
    </row>
    <row r="140" spans="1:8" s="12" customFormat="1" ht="16.2">
      <c r="A140" s="47"/>
      <c r="B140" s="2" t="s">
        <v>66</v>
      </c>
      <c r="C140" s="47"/>
      <c r="D140" s="65"/>
      <c r="E140" s="64"/>
      <c r="F140" s="65"/>
      <c r="G140" s="65"/>
      <c r="H140" s="40"/>
    </row>
    <row r="141" spans="1:8" s="20" customFormat="1">
      <c r="A141" s="47"/>
      <c r="B141" s="2" t="s">
        <v>81</v>
      </c>
      <c r="C141" s="66" t="s">
        <v>3</v>
      </c>
      <c r="D141" s="65">
        <v>1.1499999999999999</v>
      </c>
      <c r="E141" s="64">
        <f>E137*D141</f>
        <v>1.7249999999999999</v>
      </c>
      <c r="F141" s="65"/>
      <c r="G141" s="65"/>
      <c r="H141" s="40"/>
    </row>
    <row r="142" spans="1:8" s="20" customFormat="1">
      <c r="A142" s="47"/>
      <c r="B142" s="2" t="s">
        <v>10</v>
      </c>
      <c r="C142" s="47" t="s">
        <v>5</v>
      </c>
      <c r="D142" s="65">
        <v>0.04</v>
      </c>
      <c r="E142" s="64">
        <f>E137*D142</f>
        <v>0.06</v>
      </c>
      <c r="F142" s="65"/>
      <c r="G142" s="65"/>
      <c r="H142" s="40"/>
    </row>
    <row r="143" spans="1:8" s="20" customFormat="1" ht="55.5" customHeight="1">
      <c r="A143" s="14" t="s">
        <v>108</v>
      </c>
      <c r="B143" s="34" t="s">
        <v>117</v>
      </c>
      <c r="C143" s="14" t="s">
        <v>3</v>
      </c>
      <c r="D143" s="34"/>
      <c r="E143" s="63">
        <v>3.5</v>
      </c>
      <c r="F143" s="65"/>
      <c r="G143" s="65"/>
      <c r="H143" s="40"/>
    </row>
    <row r="144" spans="1:8" s="20" customFormat="1">
      <c r="A144" s="70"/>
      <c r="B144" s="71" t="s">
        <v>50</v>
      </c>
      <c r="C144" s="71" t="s">
        <v>2</v>
      </c>
      <c r="D144" s="2">
        <v>3.5499999999999997E-2</v>
      </c>
      <c r="E144" s="64">
        <f>D144*E143</f>
        <v>0.12424999999999999</v>
      </c>
      <c r="F144" s="65"/>
      <c r="G144" s="65"/>
      <c r="H144" s="40"/>
    </row>
    <row r="145" spans="1:10" s="12" customFormat="1" ht="16.2">
      <c r="A145" s="70"/>
      <c r="B145" s="71" t="s">
        <v>118</v>
      </c>
      <c r="C145" s="71" t="s">
        <v>82</v>
      </c>
      <c r="D145" s="72">
        <v>7.9500000000000001E-2</v>
      </c>
      <c r="E145" s="64">
        <f>D145*E143</f>
        <v>0.27825</v>
      </c>
      <c r="F145" s="65"/>
      <c r="G145" s="65"/>
      <c r="H145" s="40"/>
    </row>
    <row r="146" spans="1:10" s="12" customFormat="1" ht="16.2">
      <c r="A146" s="70"/>
      <c r="B146" s="71" t="s">
        <v>83</v>
      </c>
      <c r="C146" s="71" t="s">
        <v>5</v>
      </c>
      <c r="D146" s="64">
        <v>4.2599999999999999E-3</v>
      </c>
      <c r="E146" s="64">
        <f>D146*E143</f>
        <v>1.491E-2</v>
      </c>
      <c r="F146" s="65"/>
      <c r="G146" s="65"/>
      <c r="H146" s="40"/>
    </row>
    <row r="147" spans="1:10" s="12" customFormat="1" ht="27.75" customHeight="1">
      <c r="A147" s="32">
        <v>34</v>
      </c>
      <c r="B147" s="34" t="s">
        <v>84</v>
      </c>
      <c r="C147" s="32" t="s">
        <v>3</v>
      </c>
      <c r="D147" s="32"/>
      <c r="E147" s="57">
        <v>0.23</v>
      </c>
      <c r="F147" s="49"/>
      <c r="G147" s="49"/>
      <c r="H147" s="40"/>
    </row>
    <row r="148" spans="1:10" s="12" customFormat="1" ht="16.2">
      <c r="A148" s="47"/>
      <c r="B148" s="2" t="s">
        <v>50</v>
      </c>
      <c r="C148" s="47" t="s">
        <v>45</v>
      </c>
      <c r="D148" s="47">
        <v>0.87</v>
      </c>
      <c r="E148" s="59">
        <f>E147*D148</f>
        <v>0.2001</v>
      </c>
      <c r="F148" s="49"/>
      <c r="G148" s="49"/>
      <c r="H148" s="40"/>
    </row>
    <row r="149" spans="1:10" s="12" customFormat="1" ht="31.5" customHeight="1">
      <c r="A149" s="32">
        <v>35</v>
      </c>
      <c r="B149" s="34" t="s">
        <v>52</v>
      </c>
      <c r="C149" s="32" t="s">
        <v>46</v>
      </c>
      <c r="D149" s="37">
        <v>1.95</v>
      </c>
      <c r="E149" s="57">
        <f>E147*D149</f>
        <v>0.44850000000000001</v>
      </c>
      <c r="F149" s="49"/>
      <c r="G149" s="49"/>
      <c r="H149" s="40"/>
    </row>
    <row r="150" spans="1:10" s="10" customFormat="1" ht="30" customHeight="1">
      <c r="A150" s="7"/>
      <c r="B150" s="44" t="s">
        <v>101</v>
      </c>
      <c r="C150" s="7"/>
      <c r="D150" s="8"/>
      <c r="E150" s="28"/>
      <c r="F150" s="100"/>
      <c r="G150" s="100"/>
      <c r="H150" s="40"/>
    </row>
    <row r="151" spans="1:10" s="12" customFormat="1" ht="52.2" customHeight="1">
      <c r="A151" s="32">
        <v>36</v>
      </c>
      <c r="B151" s="34" t="s">
        <v>60</v>
      </c>
      <c r="C151" s="32" t="s">
        <v>3</v>
      </c>
      <c r="D151" s="32"/>
      <c r="E151" s="57">
        <v>13</v>
      </c>
      <c r="F151" s="49"/>
      <c r="G151" s="49"/>
      <c r="H151" s="40"/>
      <c r="I151" s="11"/>
    </row>
    <row r="152" spans="1:10" s="12" customFormat="1" ht="16.2">
      <c r="A152" s="47"/>
      <c r="B152" s="2" t="s">
        <v>50</v>
      </c>
      <c r="C152" s="47" t="s">
        <v>45</v>
      </c>
      <c r="D152" s="58">
        <v>0.02</v>
      </c>
      <c r="E152" s="59">
        <f>E151*D152</f>
        <v>0.26</v>
      </c>
      <c r="F152" s="49"/>
      <c r="G152" s="49"/>
      <c r="H152" s="40"/>
    </row>
    <row r="153" spans="1:10" s="12" customFormat="1" ht="16.2">
      <c r="A153" s="47"/>
      <c r="B153" s="2" t="s">
        <v>61</v>
      </c>
      <c r="C153" s="47" t="s">
        <v>51</v>
      </c>
      <c r="D153" s="47">
        <v>4.48E-2</v>
      </c>
      <c r="E153" s="59">
        <f>E151*D153</f>
        <v>0.58240000000000003</v>
      </c>
      <c r="F153" s="49"/>
      <c r="G153" s="49"/>
      <c r="H153" s="40"/>
    </row>
    <row r="154" spans="1:10" s="12" customFormat="1" ht="16.2">
      <c r="A154" s="47"/>
      <c r="B154" s="2" t="s">
        <v>4</v>
      </c>
      <c r="C154" s="47" t="s">
        <v>5</v>
      </c>
      <c r="D154" s="60">
        <v>2.0999999999999999E-3</v>
      </c>
      <c r="E154" s="59">
        <f>E151*D154</f>
        <v>2.7299999999999998E-2</v>
      </c>
      <c r="F154" s="49"/>
      <c r="G154" s="49"/>
      <c r="H154" s="40"/>
    </row>
    <row r="155" spans="1:10" s="12" customFormat="1" ht="31.2" customHeight="1">
      <c r="A155" s="32">
        <v>37</v>
      </c>
      <c r="B155" s="34" t="s">
        <v>62</v>
      </c>
      <c r="C155" s="32" t="s">
        <v>3</v>
      </c>
      <c r="D155" s="32"/>
      <c r="E155" s="57">
        <f>E151*10%</f>
        <v>1.3</v>
      </c>
      <c r="F155" s="49"/>
      <c r="G155" s="49"/>
      <c r="H155" s="40"/>
      <c r="I155" s="11"/>
    </row>
    <row r="156" spans="1:10" s="12" customFormat="1" ht="16.2">
      <c r="A156" s="47"/>
      <c r="B156" s="2" t="s">
        <v>50</v>
      </c>
      <c r="C156" s="47" t="s">
        <v>45</v>
      </c>
      <c r="D156" s="47">
        <v>2.06</v>
      </c>
      <c r="E156" s="59">
        <f>E155*D156</f>
        <v>2.6780000000000004</v>
      </c>
      <c r="F156" s="49"/>
      <c r="G156" s="49"/>
      <c r="H156" s="40"/>
    </row>
    <row r="157" spans="1:10" s="16" customFormat="1" ht="56.25" customHeight="1">
      <c r="A157" s="13" t="s">
        <v>109</v>
      </c>
      <c r="B157" s="14" t="s">
        <v>63</v>
      </c>
      <c r="C157" s="38" t="s">
        <v>34</v>
      </c>
      <c r="D157" s="15"/>
      <c r="E157" s="57">
        <f>3/1000</f>
        <v>3.0000000000000001E-3</v>
      </c>
      <c r="F157" s="37"/>
      <c r="G157" s="37"/>
      <c r="H157" s="40"/>
    </row>
    <row r="158" spans="1:10" s="16" customFormat="1" ht="30.6" customHeight="1">
      <c r="A158" s="17"/>
      <c r="B158" s="2" t="s">
        <v>64</v>
      </c>
      <c r="C158" s="47" t="s">
        <v>51</v>
      </c>
      <c r="D158" s="47">
        <v>163.30000000000001</v>
      </c>
      <c r="E158" s="59">
        <f>E157*D158</f>
        <v>0.48990000000000006</v>
      </c>
      <c r="F158" s="49"/>
      <c r="G158" s="49"/>
      <c r="H158" s="40"/>
      <c r="I158" s="18"/>
      <c r="J158" s="18"/>
    </row>
    <row r="159" spans="1:10" s="12" customFormat="1" ht="53.25" customHeight="1">
      <c r="A159" s="32">
        <v>39</v>
      </c>
      <c r="B159" s="34" t="s">
        <v>65</v>
      </c>
      <c r="C159" s="32" t="s">
        <v>3</v>
      </c>
      <c r="D159" s="32"/>
      <c r="E159" s="57">
        <f>E151+E155+E157*1000</f>
        <v>17.3</v>
      </c>
      <c r="F159" s="49"/>
      <c r="G159" s="49"/>
      <c r="H159" s="40"/>
      <c r="I159" s="18"/>
    </row>
    <row r="160" spans="1:10" s="12" customFormat="1" ht="16.2">
      <c r="A160" s="47"/>
      <c r="B160" s="2" t="s">
        <v>50</v>
      </c>
      <c r="C160" s="47" t="s">
        <v>45</v>
      </c>
      <c r="D160" s="58">
        <v>0.27200000000000002</v>
      </c>
      <c r="E160" s="59">
        <f>E159*D160</f>
        <v>4.7056000000000004</v>
      </c>
      <c r="F160" s="49"/>
      <c r="G160" s="49"/>
      <c r="H160" s="40"/>
    </row>
    <row r="161" spans="1:8" s="12" customFormat="1" ht="16.2">
      <c r="A161" s="47"/>
      <c r="B161" s="2" t="s">
        <v>4</v>
      </c>
      <c r="C161" s="47" t="s">
        <v>5</v>
      </c>
      <c r="D161" s="60">
        <v>5.16E-2</v>
      </c>
      <c r="E161" s="59">
        <f>E159*D161</f>
        <v>0.89268000000000003</v>
      </c>
      <c r="F161" s="49"/>
      <c r="G161" s="49"/>
      <c r="H161" s="40"/>
    </row>
    <row r="162" spans="1:8" s="12" customFormat="1" ht="16.2">
      <c r="A162" s="47"/>
      <c r="B162" s="2" t="s">
        <v>66</v>
      </c>
      <c r="C162" s="47"/>
      <c r="D162" s="49"/>
      <c r="E162" s="59"/>
      <c r="F162" s="49"/>
      <c r="G162" s="49"/>
      <c r="H162" s="40"/>
    </row>
    <row r="163" spans="1:8" s="12" customFormat="1" ht="16.2">
      <c r="A163" s="47"/>
      <c r="B163" s="2" t="s">
        <v>67</v>
      </c>
      <c r="C163" s="47" t="s">
        <v>3</v>
      </c>
      <c r="D163" s="60">
        <v>4.3E-3</v>
      </c>
      <c r="E163" s="59">
        <f>E159*D163</f>
        <v>7.4389999999999998E-2</v>
      </c>
      <c r="F163" s="49"/>
      <c r="G163" s="49"/>
      <c r="H163" s="40"/>
    </row>
    <row r="164" spans="1:8" s="12" customFormat="1" ht="16.2">
      <c r="A164" s="47"/>
      <c r="B164" s="2" t="s">
        <v>68</v>
      </c>
      <c r="C164" s="47" t="s">
        <v>3</v>
      </c>
      <c r="D164" s="60">
        <v>9.4999999999999998E-3</v>
      </c>
      <c r="E164" s="59">
        <f>E159*D164</f>
        <v>0.16435</v>
      </c>
      <c r="F164" s="49"/>
      <c r="G164" s="49"/>
      <c r="H164" s="40"/>
    </row>
    <row r="165" spans="1:8" s="12" customFormat="1" ht="16.2">
      <c r="A165" s="47"/>
      <c r="B165" s="2" t="s">
        <v>10</v>
      </c>
      <c r="C165" s="47" t="s">
        <v>5</v>
      </c>
      <c r="D165" s="60">
        <v>4.8999999999999998E-3</v>
      </c>
      <c r="E165" s="59">
        <f>E159*D165</f>
        <v>8.4769999999999998E-2</v>
      </c>
      <c r="F165" s="49"/>
      <c r="G165" s="49"/>
      <c r="H165" s="40"/>
    </row>
    <row r="166" spans="1:8" s="12" customFormat="1" ht="30.75" customHeight="1">
      <c r="A166" s="32">
        <v>40</v>
      </c>
      <c r="B166" s="34" t="s">
        <v>69</v>
      </c>
      <c r="C166" s="62" t="s">
        <v>3</v>
      </c>
      <c r="D166" s="32"/>
      <c r="E166" s="63">
        <v>0.9</v>
      </c>
      <c r="F166" s="49"/>
      <c r="G166" s="49"/>
      <c r="H166" s="40"/>
    </row>
    <row r="167" spans="1:8" s="12" customFormat="1" ht="16.2">
      <c r="A167" s="47"/>
      <c r="B167" s="2" t="s">
        <v>50</v>
      </c>
      <c r="C167" s="47" t="s">
        <v>45</v>
      </c>
      <c r="D167" s="47">
        <v>0.89</v>
      </c>
      <c r="E167" s="64">
        <f>E166*D167</f>
        <v>0.80100000000000005</v>
      </c>
      <c r="F167" s="65"/>
      <c r="G167" s="65"/>
      <c r="H167" s="40"/>
    </row>
    <row r="168" spans="1:8" s="12" customFormat="1" ht="16.2">
      <c r="A168" s="47"/>
      <c r="B168" s="2" t="s">
        <v>4</v>
      </c>
      <c r="C168" s="47" t="s">
        <v>5</v>
      </c>
      <c r="D168" s="49">
        <v>0.37</v>
      </c>
      <c r="E168" s="64">
        <f>E166*D168</f>
        <v>0.33300000000000002</v>
      </c>
      <c r="F168" s="65"/>
      <c r="G168" s="65"/>
      <c r="H168" s="40"/>
    </row>
    <row r="169" spans="1:8" s="12" customFormat="1" ht="16.2">
      <c r="A169" s="47"/>
      <c r="B169" s="2" t="s">
        <v>66</v>
      </c>
      <c r="C169" s="47"/>
      <c r="D169" s="65"/>
      <c r="E169" s="64"/>
      <c r="F169" s="65"/>
      <c r="G169" s="65"/>
      <c r="H169" s="40"/>
    </row>
    <row r="170" spans="1:8" s="12" customFormat="1" ht="19.5" customHeight="1">
      <c r="A170" s="47"/>
      <c r="B170" s="2" t="s">
        <v>70</v>
      </c>
      <c r="C170" s="66" t="s">
        <v>3</v>
      </c>
      <c r="D170" s="65">
        <v>1.1499999999999999</v>
      </c>
      <c r="E170" s="64">
        <f>E166*D170</f>
        <v>1.0349999999999999</v>
      </c>
      <c r="F170" s="65"/>
      <c r="G170" s="65"/>
      <c r="H170" s="40"/>
    </row>
    <row r="171" spans="1:8" s="12" customFormat="1" ht="16.2">
      <c r="A171" s="47"/>
      <c r="B171" s="2" t="s">
        <v>10</v>
      </c>
      <c r="C171" s="47" t="s">
        <v>5</v>
      </c>
      <c r="D171" s="65">
        <v>0.04</v>
      </c>
      <c r="E171" s="64">
        <f>E166*D171</f>
        <v>3.6000000000000004E-2</v>
      </c>
      <c r="F171" s="65"/>
      <c r="G171" s="65"/>
      <c r="H171" s="40"/>
    </row>
    <row r="172" spans="1:8" s="12" customFormat="1" ht="60" customHeight="1">
      <c r="A172" s="32">
        <v>41</v>
      </c>
      <c r="B172" s="34" t="s">
        <v>71</v>
      </c>
      <c r="C172" s="32" t="s">
        <v>3</v>
      </c>
      <c r="D172" s="32"/>
      <c r="E172" s="57">
        <v>9.4499999999999993</v>
      </c>
      <c r="F172" s="49"/>
      <c r="G172" s="49"/>
      <c r="H172" s="40"/>
    </row>
    <row r="173" spans="1:8" s="12" customFormat="1" ht="16.2">
      <c r="A173" s="47"/>
      <c r="B173" s="2" t="s">
        <v>50</v>
      </c>
      <c r="C173" s="47" t="s">
        <v>45</v>
      </c>
      <c r="D173" s="49">
        <v>8.82</v>
      </c>
      <c r="E173" s="59">
        <f>E172*D173</f>
        <v>83.34899999999999</v>
      </c>
      <c r="F173" s="49"/>
      <c r="G173" s="49"/>
      <c r="H173" s="40"/>
    </row>
    <row r="174" spans="1:8" s="12" customFormat="1" ht="16.2">
      <c r="A174" s="47"/>
      <c r="B174" s="2" t="s">
        <v>4</v>
      </c>
      <c r="C174" s="47" t="s">
        <v>5</v>
      </c>
      <c r="D174" s="49">
        <v>1.24</v>
      </c>
      <c r="E174" s="59">
        <f>E172*D174</f>
        <v>11.717999999999998</v>
      </c>
      <c r="F174" s="49"/>
      <c r="G174" s="49"/>
      <c r="H174" s="40"/>
    </row>
    <row r="175" spans="1:8" s="12" customFormat="1" ht="16.2">
      <c r="A175" s="47"/>
      <c r="B175" s="2" t="s">
        <v>66</v>
      </c>
      <c r="C175" s="47"/>
      <c r="D175" s="49"/>
      <c r="E175" s="59"/>
      <c r="F175" s="49"/>
      <c r="G175" s="49"/>
      <c r="H175" s="40"/>
    </row>
    <row r="176" spans="1:8" s="12" customFormat="1" ht="16.2">
      <c r="A176" s="47"/>
      <c r="B176" s="2" t="s">
        <v>72</v>
      </c>
      <c r="C176" s="47" t="s">
        <v>3</v>
      </c>
      <c r="D176" s="58">
        <v>1.0149999999999999</v>
      </c>
      <c r="E176" s="59">
        <f>E172*D176</f>
        <v>9.5917499999999976</v>
      </c>
      <c r="F176" s="49"/>
      <c r="G176" s="49"/>
      <c r="H176" s="40"/>
    </row>
    <row r="177" spans="1:8" s="12" customFormat="1" ht="16.2">
      <c r="A177" s="47"/>
      <c r="B177" s="2" t="s">
        <v>73</v>
      </c>
      <c r="C177" s="47" t="s">
        <v>11</v>
      </c>
      <c r="D177" s="49">
        <v>1.84</v>
      </c>
      <c r="E177" s="59">
        <f>E172*D177</f>
        <v>17.387999999999998</v>
      </c>
      <c r="F177" s="49"/>
      <c r="G177" s="49"/>
      <c r="H177" s="40"/>
    </row>
    <row r="178" spans="1:8" s="12" customFormat="1" ht="16.2">
      <c r="A178" s="47"/>
      <c r="B178" s="2" t="s">
        <v>74</v>
      </c>
      <c r="C178" s="47" t="s">
        <v>3</v>
      </c>
      <c r="D178" s="60">
        <v>3.3999999999999998E-3</v>
      </c>
      <c r="E178" s="59">
        <f>E172*D178</f>
        <v>3.2129999999999999E-2</v>
      </c>
      <c r="F178" s="49"/>
      <c r="G178" s="49"/>
      <c r="H178" s="40"/>
    </row>
    <row r="179" spans="1:8" s="12" customFormat="1" ht="16.2">
      <c r="A179" s="47"/>
      <c r="B179" s="2" t="s">
        <v>68</v>
      </c>
      <c r="C179" s="47" t="s">
        <v>3</v>
      </c>
      <c r="D179" s="60">
        <v>4.8300000000000003E-2</v>
      </c>
      <c r="E179" s="59">
        <f>E172*D179</f>
        <v>0.45643499999999998</v>
      </c>
      <c r="F179" s="49"/>
      <c r="G179" s="49"/>
      <c r="H179" s="40"/>
    </row>
    <row r="180" spans="1:8" s="12" customFormat="1" ht="16.2">
      <c r="A180" s="47"/>
      <c r="B180" s="2" t="s">
        <v>75</v>
      </c>
      <c r="C180" s="47" t="s">
        <v>46</v>
      </c>
      <c r="D180" s="60">
        <v>2.2000000000000001E-3</v>
      </c>
      <c r="E180" s="59">
        <f>E172*D180</f>
        <v>2.0789999999999999E-2</v>
      </c>
      <c r="F180" s="49"/>
      <c r="G180" s="49"/>
      <c r="H180" s="40"/>
    </row>
    <row r="181" spans="1:8" s="12" customFormat="1" ht="16.2">
      <c r="A181" s="47"/>
      <c r="B181" s="2" t="s">
        <v>54</v>
      </c>
      <c r="C181" s="47" t="s">
        <v>46</v>
      </c>
      <c r="D181" s="60">
        <v>1.2999999999999999E-3</v>
      </c>
      <c r="E181" s="59">
        <f>E172*D181</f>
        <v>1.2284999999999999E-2</v>
      </c>
      <c r="F181" s="49"/>
      <c r="G181" s="49"/>
      <c r="H181" s="40"/>
    </row>
    <row r="182" spans="1:8" s="12" customFormat="1" ht="16.2">
      <c r="A182" s="47"/>
      <c r="B182" s="2" t="s">
        <v>10</v>
      </c>
      <c r="C182" s="47" t="s">
        <v>5</v>
      </c>
      <c r="D182" s="49">
        <v>0.53</v>
      </c>
      <c r="E182" s="59">
        <f>E172*D182</f>
        <v>5.0084999999999997</v>
      </c>
      <c r="F182" s="49"/>
      <c r="G182" s="49"/>
      <c r="H182" s="40"/>
    </row>
    <row r="183" spans="1:8" s="19" customFormat="1" ht="31.5" customHeight="1">
      <c r="A183" s="32">
        <v>42</v>
      </c>
      <c r="B183" s="67" t="s">
        <v>56</v>
      </c>
      <c r="C183" s="67" t="s">
        <v>55</v>
      </c>
      <c r="D183" s="68"/>
      <c r="E183" s="63">
        <f>E184+E185+E186</f>
        <v>0.60721999999999998</v>
      </c>
      <c r="F183" s="67"/>
      <c r="G183" s="67"/>
      <c r="H183" s="40"/>
    </row>
    <row r="184" spans="1:8" s="19" customFormat="1">
      <c r="A184" s="34"/>
      <c r="B184" s="65" t="s">
        <v>57</v>
      </c>
      <c r="C184" s="65" t="s">
        <v>55</v>
      </c>
      <c r="D184" s="69" t="s">
        <v>53</v>
      </c>
      <c r="E184" s="64">
        <v>0.43099999999999999</v>
      </c>
      <c r="F184" s="65"/>
      <c r="G184" s="65"/>
      <c r="H184" s="40"/>
    </row>
    <row r="185" spans="1:8" s="19" customFormat="1">
      <c r="A185" s="34"/>
      <c r="B185" s="65" t="s">
        <v>58</v>
      </c>
      <c r="C185" s="65" t="s">
        <v>55</v>
      </c>
      <c r="D185" s="69" t="s">
        <v>53</v>
      </c>
      <c r="E185" s="64">
        <v>7.8119999999999995E-2</v>
      </c>
      <c r="F185" s="65"/>
      <c r="G185" s="65"/>
      <c r="H185" s="40"/>
    </row>
    <row r="186" spans="1:8" s="19" customFormat="1">
      <c r="A186" s="34"/>
      <c r="B186" s="65" t="s">
        <v>59</v>
      </c>
      <c r="C186" s="65" t="s">
        <v>55</v>
      </c>
      <c r="D186" s="69" t="s">
        <v>53</v>
      </c>
      <c r="E186" s="64">
        <v>9.8100000000000007E-2</v>
      </c>
      <c r="F186" s="65"/>
      <c r="G186" s="65"/>
      <c r="H186" s="40"/>
    </row>
    <row r="187" spans="1:8" s="19" customFormat="1" ht="38.25" customHeight="1">
      <c r="A187" s="34">
        <v>43</v>
      </c>
      <c r="B187" s="67" t="s">
        <v>97</v>
      </c>
      <c r="C187" s="67" t="s">
        <v>6</v>
      </c>
      <c r="D187" s="68"/>
      <c r="E187" s="63">
        <f>E176*2.4</f>
        <v>23.020199999999992</v>
      </c>
      <c r="F187" s="67"/>
      <c r="G187" s="67"/>
      <c r="H187" s="40"/>
    </row>
    <row r="188" spans="1:8" s="19" customFormat="1" ht="28.5" customHeight="1">
      <c r="A188" s="34">
        <v>44</v>
      </c>
      <c r="B188" s="67" t="s">
        <v>110</v>
      </c>
      <c r="C188" s="67" t="s">
        <v>6</v>
      </c>
      <c r="D188" s="68"/>
      <c r="E188" s="63">
        <f>E186+E185+E184</f>
        <v>0.60721999999999998</v>
      </c>
      <c r="F188" s="67"/>
      <c r="G188" s="67"/>
      <c r="H188" s="40"/>
    </row>
    <row r="189" spans="1:8" s="12" customFormat="1" ht="45.75" customHeight="1">
      <c r="A189" s="32">
        <v>45</v>
      </c>
      <c r="B189" s="34" t="s">
        <v>76</v>
      </c>
      <c r="C189" s="32" t="s">
        <v>11</v>
      </c>
      <c r="D189" s="32"/>
      <c r="E189" s="57">
        <v>16</v>
      </c>
      <c r="F189" s="49"/>
      <c r="G189" s="49"/>
      <c r="H189" s="40"/>
    </row>
    <row r="190" spans="1:8" s="12" customFormat="1" ht="16.2">
      <c r="A190" s="47"/>
      <c r="B190" s="2" t="s">
        <v>50</v>
      </c>
      <c r="C190" s="47" t="s">
        <v>45</v>
      </c>
      <c r="D190" s="58">
        <v>0.56399999999999995</v>
      </c>
      <c r="E190" s="59">
        <f>E189*D190</f>
        <v>9.0239999999999991</v>
      </c>
      <c r="F190" s="49"/>
      <c r="G190" s="49"/>
      <c r="H190" s="40"/>
    </row>
    <row r="191" spans="1:8" s="12" customFormat="1" ht="23.25" customHeight="1">
      <c r="A191" s="47"/>
      <c r="B191" s="2" t="s">
        <v>4</v>
      </c>
      <c r="C191" s="47" t="s">
        <v>5</v>
      </c>
      <c r="D191" s="60">
        <v>4.0899999999999999E-2</v>
      </c>
      <c r="E191" s="59">
        <f>E189*D191</f>
        <v>0.65439999999999998</v>
      </c>
      <c r="F191" s="49"/>
      <c r="G191" s="49"/>
      <c r="H191" s="40"/>
    </row>
    <row r="192" spans="1:8" s="12" customFormat="1" ht="16.2">
      <c r="A192" s="47"/>
      <c r="B192" s="2" t="s">
        <v>66</v>
      </c>
      <c r="C192" s="47"/>
      <c r="D192" s="49"/>
      <c r="E192" s="59"/>
      <c r="F192" s="49"/>
      <c r="G192" s="49"/>
      <c r="H192" s="40"/>
    </row>
    <row r="193" spans="1:8" s="12" customFormat="1" ht="16.2">
      <c r="A193" s="47"/>
      <c r="B193" s="2" t="s">
        <v>77</v>
      </c>
      <c r="C193" s="47" t="s">
        <v>46</v>
      </c>
      <c r="D193" s="60">
        <v>4.4999999999999997E-3</v>
      </c>
      <c r="E193" s="59">
        <f>E189*D193</f>
        <v>7.1999999999999995E-2</v>
      </c>
      <c r="F193" s="49"/>
      <c r="G193" s="49"/>
      <c r="H193" s="40"/>
    </row>
    <row r="194" spans="1:8" s="12" customFormat="1" ht="16.2">
      <c r="A194" s="47"/>
      <c r="B194" s="2" t="s">
        <v>10</v>
      </c>
      <c r="C194" s="47" t="s">
        <v>5</v>
      </c>
      <c r="D194" s="60">
        <v>0.26500000000000001</v>
      </c>
      <c r="E194" s="59">
        <f>E189*D194</f>
        <v>4.24</v>
      </c>
      <c r="F194" s="49"/>
      <c r="G194" s="49"/>
      <c r="H194" s="40"/>
    </row>
    <row r="195" spans="1:8" s="12" customFormat="1" ht="48.75" customHeight="1">
      <c r="A195" s="32">
        <v>46</v>
      </c>
      <c r="B195" s="34" t="s">
        <v>116</v>
      </c>
      <c r="C195" s="32" t="s">
        <v>78</v>
      </c>
      <c r="D195" s="32"/>
      <c r="E195" s="63">
        <v>2.7</v>
      </c>
      <c r="F195" s="49"/>
      <c r="G195" s="49"/>
      <c r="H195" s="40"/>
    </row>
    <row r="196" spans="1:8" s="12" customFormat="1" ht="16.2">
      <c r="A196" s="47"/>
      <c r="B196" s="2" t="s">
        <v>50</v>
      </c>
      <c r="C196" s="47" t="s">
        <v>45</v>
      </c>
      <c r="D196" s="58">
        <v>0.11899999999999999</v>
      </c>
      <c r="E196" s="59">
        <f>E195*D196</f>
        <v>0.32130000000000003</v>
      </c>
      <c r="F196" s="49"/>
      <c r="G196" s="49"/>
      <c r="H196" s="40"/>
    </row>
    <row r="197" spans="1:8" s="12" customFormat="1" ht="16.2">
      <c r="A197" s="47"/>
      <c r="B197" s="2" t="s">
        <v>4</v>
      </c>
      <c r="C197" s="47" t="s">
        <v>5</v>
      </c>
      <c r="D197" s="60">
        <v>6.7500000000000004E-2</v>
      </c>
      <c r="E197" s="59">
        <f>E195*D197</f>
        <v>0.18225000000000002</v>
      </c>
      <c r="F197" s="49"/>
      <c r="G197" s="49"/>
      <c r="H197" s="40"/>
    </row>
    <row r="198" spans="1:8" s="12" customFormat="1" ht="16.2">
      <c r="A198" s="47"/>
      <c r="B198" s="2" t="s">
        <v>66</v>
      </c>
      <c r="C198" s="47"/>
      <c r="D198" s="49"/>
      <c r="E198" s="59"/>
      <c r="F198" s="49"/>
      <c r="G198" s="49"/>
      <c r="H198" s="40"/>
    </row>
    <row r="199" spans="1:8" s="12" customFormat="1" ht="16.2">
      <c r="A199" s="47"/>
      <c r="B199" s="2" t="s">
        <v>79</v>
      </c>
      <c r="C199" s="47" t="s">
        <v>78</v>
      </c>
      <c r="D199" s="49">
        <v>1.01</v>
      </c>
      <c r="E199" s="59">
        <f>E195*D199</f>
        <v>2.7270000000000003</v>
      </c>
      <c r="F199" s="49"/>
      <c r="G199" s="49"/>
      <c r="H199" s="40"/>
    </row>
    <row r="200" spans="1:8" s="12" customFormat="1" ht="16.2">
      <c r="A200" s="47"/>
      <c r="B200" s="2" t="s">
        <v>10</v>
      </c>
      <c r="C200" s="47" t="s">
        <v>5</v>
      </c>
      <c r="D200" s="59">
        <v>2.16E-3</v>
      </c>
      <c r="E200" s="59">
        <f>E195*D200</f>
        <v>5.8320000000000004E-3</v>
      </c>
      <c r="F200" s="49"/>
      <c r="G200" s="49"/>
      <c r="H200" s="40"/>
    </row>
    <row r="201" spans="1:8" s="12" customFormat="1" ht="30" customHeight="1">
      <c r="A201" s="32">
        <v>47</v>
      </c>
      <c r="B201" s="34" t="s">
        <v>80</v>
      </c>
      <c r="C201" s="32" t="s">
        <v>3</v>
      </c>
      <c r="D201" s="32"/>
      <c r="E201" s="57">
        <v>2.35</v>
      </c>
      <c r="F201" s="49"/>
      <c r="G201" s="49"/>
      <c r="H201" s="40"/>
    </row>
    <row r="202" spans="1:8" s="12" customFormat="1" ht="16.2">
      <c r="A202" s="47"/>
      <c r="B202" s="2" t="s">
        <v>50</v>
      </c>
      <c r="C202" s="47" t="s">
        <v>45</v>
      </c>
      <c r="D202" s="47">
        <v>0.89</v>
      </c>
      <c r="E202" s="64">
        <f>E201*D202</f>
        <v>2.0914999999999999</v>
      </c>
      <c r="F202" s="65"/>
      <c r="G202" s="65"/>
      <c r="H202" s="40"/>
    </row>
    <row r="203" spans="1:8" s="12" customFormat="1" ht="16.2">
      <c r="A203" s="47"/>
      <c r="B203" s="2" t="s">
        <v>4</v>
      </c>
      <c r="C203" s="47" t="s">
        <v>5</v>
      </c>
      <c r="D203" s="49">
        <v>0.37</v>
      </c>
      <c r="E203" s="64">
        <f>E201*D203</f>
        <v>0.86950000000000005</v>
      </c>
      <c r="F203" s="65"/>
      <c r="G203" s="65"/>
      <c r="H203" s="40"/>
    </row>
    <row r="204" spans="1:8" s="12" customFormat="1" ht="16.2">
      <c r="A204" s="47"/>
      <c r="B204" s="2" t="s">
        <v>66</v>
      </c>
      <c r="C204" s="47"/>
      <c r="D204" s="65"/>
      <c r="E204" s="64"/>
      <c r="F204" s="65"/>
      <c r="G204" s="65"/>
      <c r="H204" s="40"/>
    </row>
    <row r="205" spans="1:8" s="20" customFormat="1">
      <c r="A205" s="47"/>
      <c r="B205" s="2" t="s">
        <v>81</v>
      </c>
      <c r="C205" s="66" t="s">
        <v>3</v>
      </c>
      <c r="D205" s="65">
        <v>1.1499999999999999</v>
      </c>
      <c r="E205" s="64">
        <f>E201*D205</f>
        <v>2.7024999999999997</v>
      </c>
      <c r="F205" s="65"/>
      <c r="G205" s="65"/>
      <c r="H205" s="40"/>
    </row>
    <row r="206" spans="1:8" s="20" customFormat="1">
      <c r="A206" s="47"/>
      <c r="B206" s="2" t="s">
        <v>10</v>
      </c>
      <c r="C206" s="47" t="s">
        <v>5</v>
      </c>
      <c r="D206" s="65">
        <v>0.04</v>
      </c>
      <c r="E206" s="64">
        <f>E201*D206</f>
        <v>9.4E-2</v>
      </c>
      <c r="F206" s="65"/>
      <c r="G206" s="65"/>
      <c r="H206" s="40"/>
    </row>
    <row r="207" spans="1:8" s="20" customFormat="1" ht="46.8" customHeight="1">
      <c r="A207" s="14" t="s">
        <v>111</v>
      </c>
      <c r="B207" s="34" t="s">
        <v>117</v>
      </c>
      <c r="C207" s="14" t="s">
        <v>3</v>
      </c>
      <c r="D207" s="34"/>
      <c r="E207" s="63">
        <v>2.78</v>
      </c>
      <c r="F207" s="65"/>
      <c r="G207" s="65"/>
      <c r="H207" s="40"/>
    </row>
    <row r="208" spans="1:8" s="20" customFormat="1">
      <c r="A208" s="70"/>
      <c r="B208" s="71" t="s">
        <v>50</v>
      </c>
      <c r="C208" s="71" t="s">
        <v>2</v>
      </c>
      <c r="D208" s="2">
        <v>3.5499999999999997E-2</v>
      </c>
      <c r="E208" s="64">
        <f>D208*E207</f>
        <v>9.8689999999999986E-2</v>
      </c>
      <c r="F208" s="65"/>
      <c r="G208" s="65"/>
      <c r="H208" s="40"/>
    </row>
    <row r="209" spans="1:10" s="12" customFormat="1" ht="16.2">
      <c r="A209" s="70"/>
      <c r="B209" s="71" t="s">
        <v>118</v>
      </c>
      <c r="C209" s="71" t="s">
        <v>82</v>
      </c>
      <c r="D209" s="72">
        <v>7.9500000000000001E-2</v>
      </c>
      <c r="E209" s="64">
        <f>D209*E207</f>
        <v>0.22100999999999998</v>
      </c>
      <c r="F209" s="65"/>
      <c r="G209" s="65"/>
      <c r="H209" s="40"/>
    </row>
    <row r="210" spans="1:10" s="12" customFormat="1" ht="16.2">
      <c r="A210" s="70"/>
      <c r="B210" s="71" t="s">
        <v>83</v>
      </c>
      <c r="C210" s="71" t="s">
        <v>5</v>
      </c>
      <c r="D210" s="64">
        <v>4.2599999999999999E-3</v>
      </c>
      <c r="E210" s="64">
        <f>D210*E207</f>
        <v>1.1842799999999999E-2</v>
      </c>
      <c r="F210" s="65"/>
      <c r="G210" s="65"/>
      <c r="H210" s="40"/>
    </row>
    <row r="211" spans="1:10" s="12" customFormat="1" ht="23.4" customHeight="1">
      <c r="A211" s="32">
        <v>49</v>
      </c>
      <c r="B211" s="34" t="s">
        <v>84</v>
      </c>
      <c r="C211" s="32" t="s">
        <v>3</v>
      </c>
      <c r="D211" s="32" t="s">
        <v>85</v>
      </c>
      <c r="E211" s="57">
        <f>E159-E207</f>
        <v>14.520000000000001</v>
      </c>
      <c r="F211" s="49"/>
      <c r="G211" s="49"/>
      <c r="H211" s="40"/>
    </row>
    <row r="212" spans="1:10" s="12" customFormat="1" ht="25.2" customHeight="1">
      <c r="A212" s="47"/>
      <c r="B212" s="2" t="s">
        <v>50</v>
      </c>
      <c r="C212" s="47" t="s">
        <v>45</v>
      </c>
      <c r="D212" s="47">
        <v>0.87</v>
      </c>
      <c r="E212" s="59">
        <f>E211*D212</f>
        <v>12.632400000000001</v>
      </c>
      <c r="F212" s="49"/>
      <c r="G212" s="49"/>
      <c r="H212" s="40"/>
    </row>
    <row r="213" spans="1:10" s="12" customFormat="1" ht="27.6" customHeight="1">
      <c r="A213" s="32">
        <v>50</v>
      </c>
      <c r="B213" s="34" t="s">
        <v>52</v>
      </c>
      <c r="C213" s="32" t="s">
        <v>46</v>
      </c>
      <c r="D213" s="37">
        <v>1.95</v>
      </c>
      <c r="E213" s="57">
        <f>E211*D213</f>
        <v>28.314000000000004</v>
      </c>
      <c r="F213" s="49"/>
      <c r="G213" s="49"/>
      <c r="H213" s="40"/>
    </row>
    <row r="214" spans="1:10" s="10" customFormat="1" ht="61.5" customHeight="1">
      <c r="A214" s="7"/>
      <c r="B214" s="44" t="s">
        <v>102</v>
      </c>
      <c r="C214" s="7"/>
      <c r="D214" s="8"/>
      <c r="E214" s="28"/>
      <c r="F214" s="100"/>
      <c r="G214" s="100"/>
      <c r="H214" s="40"/>
    </row>
    <row r="215" spans="1:10" s="12" customFormat="1" ht="46.5" customHeight="1">
      <c r="A215" s="32">
        <v>51</v>
      </c>
      <c r="B215" s="34" t="s">
        <v>60</v>
      </c>
      <c r="C215" s="32" t="s">
        <v>3</v>
      </c>
      <c r="D215" s="32"/>
      <c r="E215" s="57">
        <v>44</v>
      </c>
      <c r="F215" s="49"/>
      <c r="G215" s="49"/>
      <c r="H215" s="40"/>
      <c r="I215" s="11"/>
    </row>
    <row r="216" spans="1:10" s="12" customFormat="1" ht="16.2">
      <c r="A216" s="47"/>
      <c r="B216" s="2" t="s">
        <v>50</v>
      </c>
      <c r="C216" s="47" t="s">
        <v>45</v>
      </c>
      <c r="D216" s="58">
        <v>0.02</v>
      </c>
      <c r="E216" s="59">
        <f>E215*D216</f>
        <v>0.88</v>
      </c>
      <c r="F216" s="49"/>
      <c r="G216" s="49"/>
      <c r="H216" s="40"/>
    </row>
    <row r="217" spans="1:10" s="12" customFormat="1" ht="16.2">
      <c r="A217" s="47"/>
      <c r="B217" s="2" t="s">
        <v>61</v>
      </c>
      <c r="C217" s="47" t="s">
        <v>51</v>
      </c>
      <c r="D217" s="47">
        <v>4.48E-2</v>
      </c>
      <c r="E217" s="59">
        <f>E215*D217</f>
        <v>1.9712000000000001</v>
      </c>
      <c r="F217" s="49"/>
      <c r="G217" s="49"/>
      <c r="H217" s="40"/>
    </row>
    <row r="218" spans="1:10" s="12" customFormat="1" ht="16.2">
      <c r="A218" s="47"/>
      <c r="B218" s="2" t="s">
        <v>4</v>
      </c>
      <c r="C218" s="47" t="s">
        <v>5</v>
      </c>
      <c r="D218" s="60">
        <v>2.0999999999999999E-3</v>
      </c>
      <c r="E218" s="59">
        <f>E215*D218</f>
        <v>9.2399999999999996E-2</v>
      </c>
      <c r="F218" s="49"/>
      <c r="G218" s="49"/>
      <c r="H218" s="40"/>
    </row>
    <row r="219" spans="1:10" s="12" customFormat="1" ht="25.8" customHeight="1">
      <c r="A219" s="32">
        <v>52</v>
      </c>
      <c r="B219" s="34" t="s">
        <v>62</v>
      </c>
      <c r="C219" s="32" t="s">
        <v>3</v>
      </c>
      <c r="D219" s="32"/>
      <c r="E219" s="57">
        <f>E215*10%</f>
        <v>4.4000000000000004</v>
      </c>
      <c r="F219" s="49"/>
      <c r="G219" s="49"/>
      <c r="H219" s="40"/>
      <c r="I219" s="11"/>
    </row>
    <row r="220" spans="1:10" s="12" customFormat="1" ht="16.2">
      <c r="A220" s="47"/>
      <c r="B220" s="2" t="s">
        <v>50</v>
      </c>
      <c r="C220" s="47" t="s">
        <v>45</v>
      </c>
      <c r="D220" s="47">
        <v>2.06</v>
      </c>
      <c r="E220" s="59">
        <f>E219*D220</f>
        <v>9.0640000000000018</v>
      </c>
      <c r="F220" s="49"/>
      <c r="G220" s="49"/>
      <c r="H220" s="40"/>
    </row>
    <row r="221" spans="1:10" s="16" customFormat="1" ht="56.25" customHeight="1">
      <c r="A221" s="13" t="s">
        <v>112</v>
      </c>
      <c r="B221" s="14" t="s">
        <v>63</v>
      </c>
      <c r="C221" s="38" t="s">
        <v>34</v>
      </c>
      <c r="D221" s="15"/>
      <c r="E221" s="57">
        <f>3/1000</f>
        <v>3.0000000000000001E-3</v>
      </c>
      <c r="F221" s="37"/>
      <c r="G221" s="37"/>
      <c r="H221" s="40"/>
    </row>
    <row r="222" spans="1:10" s="16" customFormat="1" ht="22.8" customHeight="1">
      <c r="A222" s="17"/>
      <c r="B222" s="2" t="s">
        <v>64</v>
      </c>
      <c r="C222" s="47" t="s">
        <v>51</v>
      </c>
      <c r="D222" s="47">
        <v>163.30000000000001</v>
      </c>
      <c r="E222" s="59">
        <f>E221*D222</f>
        <v>0.48990000000000006</v>
      </c>
      <c r="F222" s="49"/>
      <c r="G222" s="49"/>
      <c r="H222" s="40"/>
      <c r="I222" s="18"/>
      <c r="J222" s="18"/>
    </row>
    <row r="223" spans="1:10" s="12" customFormat="1" ht="53.25" customHeight="1">
      <c r="A223" s="32">
        <v>54</v>
      </c>
      <c r="B223" s="34" t="s">
        <v>65</v>
      </c>
      <c r="C223" s="32" t="s">
        <v>3</v>
      </c>
      <c r="D223" s="32"/>
      <c r="E223" s="57">
        <f>E215+E219+E221*1000</f>
        <v>51.4</v>
      </c>
      <c r="F223" s="49"/>
      <c r="G223" s="49"/>
      <c r="H223" s="40"/>
      <c r="I223" s="18"/>
    </row>
    <row r="224" spans="1:10" s="12" customFormat="1" ht="16.2">
      <c r="A224" s="47"/>
      <c r="B224" s="2" t="s">
        <v>50</v>
      </c>
      <c r="C224" s="47" t="s">
        <v>45</v>
      </c>
      <c r="D224" s="58">
        <v>0.27200000000000002</v>
      </c>
      <c r="E224" s="59">
        <f>E223*D224</f>
        <v>13.9808</v>
      </c>
      <c r="F224" s="49"/>
      <c r="G224" s="49"/>
      <c r="H224" s="40"/>
    </row>
    <row r="225" spans="1:8" s="12" customFormat="1" ht="16.2">
      <c r="A225" s="47"/>
      <c r="B225" s="2" t="s">
        <v>4</v>
      </c>
      <c r="C225" s="47" t="s">
        <v>5</v>
      </c>
      <c r="D225" s="60">
        <v>5.16E-2</v>
      </c>
      <c r="E225" s="59">
        <f>E223*D225</f>
        <v>2.6522399999999999</v>
      </c>
      <c r="F225" s="49"/>
      <c r="G225" s="49"/>
      <c r="H225" s="40"/>
    </row>
    <row r="226" spans="1:8" s="12" customFormat="1" ht="16.2">
      <c r="A226" s="47"/>
      <c r="B226" s="2" t="s">
        <v>66</v>
      </c>
      <c r="C226" s="47"/>
      <c r="D226" s="49"/>
      <c r="E226" s="59"/>
      <c r="F226" s="49"/>
      <c r="G226" s="49"/>
      <c r="H226" s="40"/>
    </row>
    <row r="227" spans="1:8" s="12" customFormat="1" ht="16.2">
      <c r="A227" s="47"/>
      <c r="B227" s="2" t="s">
        <v>67</v>
      </c>
      <c r="C227" s="47" t="s">
        <v>3</v>
      </c>
      <c r="D227" s="60">
        <v>4.3E-3</v>
      </c>
      <c r="E227" s="59">
        <f>E223*D227</f>
        <v>0.22101999999999999</v>
      </c>
      <c r="F227" s="49"/>
      <c r="G227" s="49"/>
      <c r="H227" s="40"/>
    </row>
    <row r="228" spans="1:8" s="12" customFormat="1" ht="16.2">
      <c r="A228" s="47"/>
      <c r="B228" s="2" t="s">
        <v>68</v>
      </c>
      <c r="C228" s="47" t="s">
        <v>3</v>
      </c>
      <c r="D228" s="60">
        <v>9.4999999999999998E-3</v>
      </c>
      <c r="E228" s="59">
        <f>E223*D228</f>
        <v>0.48829999999999996</v>
      </c>
      <c r="F228" s="49"/>
      <c r="G228" s="49"/>
      <c r="H228" s="40"/>
    </row>
    <row r="229" spans="1:8" s="12" customFormat="1" ht="16.2">
      <c r="A229" s="47"/>
      <c r="B229" s="2" t="s">
        <v>10</v>
      </c>
      <c r="C229" s="47" t="s">
        <v>5</v>
      </c>
      <c r="D229" s="60">
        <v>4.8999999999999998E-3</v>
      </c>
      <c r="E229" s="59">
        <f>E223*D229</f>
        <v>0.25185999999999997</v>
      </c>
      <c r="F229" s="49"/>
      <c r="G229" s="49"/>
      <c r="H229" s="40"/>
    </row>
    <row r="230" spans="1:8" s="12" customFormat="1" ht="37.799999999999997" customHeight="1">
      <c r="A230" s="32">
        <v>55</v>
      </c>
      <c r="B230" s="34" t="s">
        <v>69</v>
      </c>
      <c r="C230" s="62" t="s">
        <v>3</v>
      </c>
      <c r="D230" s="32"/>
      <c r="E230" s="63">
        <v>2</v>
      </c>
      <c r="F230" s="49"/>
      <c r="G230" s="49"/>
      <c r="H230" s="40"/>
    </row>
    <row r="231" spans="1:8" s="12" customFormat="1" ht="16.2">
      <c r="A231" s="47"/>
      <c r="B231" s="2" t="s">
        <v>50</v>
      </c>
      <c r="C231" s="47" t="s">
        <v>45</v>
      </c>
      <c r="D231" s="47">
        <v>0.89</v>
      </c>
      <c r="E231" s="64">
        <f>E230*D231</f>
        <v>1.78</v>
      </c>
      <c r="F231" s="65"/>
      <c r="G231" s="65"/>
      <c r="H231" s="40"/>
    </row>
    <row r="232" spans="1:8" s="12" customFormat="1" ht="16.2">
      <c r="A232" s="47"/>
      <c r="B232" s="2" t="s">
        <v>4</v>
      </c>
      <c r="C232" s="47" t="s">
        <v>5</v>
      </c>
      <c r="D232" s="49">
        <v>0.37</v>
      </c>
      <c r="E232" s="64">
        <f>E230*D232</f>
        <v>0.74</v>
      </c>
      <c r="F232" s="65"/>
      <c r="G232" s="65"/>
      <c r="H232" s="40"/>
    </row>
    <row r="233" spans="1:8" s="12" customFormat="1" ht="16.2">
      <c r="A233" s="47"/>
      <c r="B233" s="2" t="s">
        <v>66</v>
      </c>
      <c r="C233" s="47"/>
      <c r="D233" s="65"/>
      <c r="E233" s="64"/>
      <c r="F233" s="65"/>
      <c r="G233" s="65"/>
      <c r="H233" s="40"/>
    </row>
    <row r="234" spans="1:8" s="12" customFormat="1" ht="19.5" customHeight="1">
      <c r="A234" s="47"/>
      <c r="B234" s="2" t="s">
        <v>70</v>
      </c>
      <c r="C234" s="66" t="s">
        <v>3</v>
      </c>
      <c r="D234" s="65">
        <v>1.1499999999999999</v>
      </c>
      <c r="E234" s="64">
        <f>E230*D234</f>
        <v>2.2999999999999998</v>
      </c>
      <c r="F234" s="65"/>
      <c r="G234" s="65"/>
      <c r="H234" s="40"/>
    </row>
    <row r="235" spans="1:8" s="12" customFormat="1" ht="16.2">
      <c r="A235" s="47"/>
      <c r="B235" s="2" t="s">
        <v>10</v>
      </c>
      <c r="C235" s="47" t="s">
        <v>5</v>
      </c>
      <c r="D235" s="65">
        <v>0.04</v>
      </c>
      <c r="E235" s="64">
        <f>E230*D235</f>
        <v>0.08</v>
      </c>
      <c r="F235" s="65"/>
      <c r="G235" s="65"/>
      <c r="H235" s="40"/>
    </row>
    <row r="236" spans="1:8" s="12" customFormat="1" ht="39.6" customHeight="1">
      <c r="A236" s="32">
        <v>56</v>
      </c>
      <c r="B236" s="34" t="s">
        <v>71</v>
      </c>
      <c r="C236" s="32" t="s">
        <v>3</v>
      </c>
      <c r="D236" s="32"/>
      <c r="E236" s="57">
        <v>21</v>
      </c>
      <c r="F236" s="49"/>
      <c r="G236" s="49"/>
      <c r="H236" s="40"/>
    </row>
    <row r="237" spans="1:8" s="12" customFormat="1" ht="16.2">
      <c r="A237" s="47"/>
      <c r="B237" s="2" t="s">
        <v>50</v>
      </c>
      <c r="C237" s="47" t="s">
        <v>45</v>
      </c>
      <c r="D237" s="49">
        <v>8.82</v>
      </c>
      <c r="E237" s="59">
        <f>E236*D237</f>
        <v>185.22</v>
      </c>
      <c r="F237" s="49"/>
      <c r="G237" s="49"/>
      <c r="H237" s="40"/>
    </row>
    <row r="238" spans="1:8" s="12" customFormat="1" ht="16.2">
      <c r="A238" s="47"/>
      <c r="B238" s="2" t="s">
        <v>4</v>
      </c>
      <c r="C238" s="47" t="s">
        <v>5</v>
      </c>
      <c r="D238" s="49">
        <v>1.24</v>
      </c>
      <c r="E238" s="59">
        <f>E236*D238</f>
        <v>26.04</v>
      </c>
      <c r="F238" s="49"/>
      <c r="G238" s="49"/>
      <c r="H238" s="40"/>
    </row>
    <row r="239" spans="1:8" s="12" customFormat="1" ht="16.2">
      <c r="A239" s="47"/>
      <c r="B239" s="2" t="s">
        <v>66</v>
      </c>
      <c r="C239" s="47"/>
      <c r="D239" s="49"/>
      <c r="E239" s="59"/>
      <c r="F239" s="49"/>
      <c r="G239" s="49"/>
      <c r="H239" s="40"/>
    </row>
    <row r="240" spans="1:8" s="12" customFormat="1" ht="16.2">
      <c r="A240" s="47"/>
      <c r="B240" s="2" t="s">
        <v>72</v>
      </c>
      <c r="C240" s="47" t="s">
        <v>3</v>
      </c>
      <c r="D240" s="58">
        <v>1.0149999999999999</v>
      </c>
      <c r="E240" s="59">
        <f>E236*D240</f>
        <v>21.314999999999998</v>
      </c>
      <c r="F240" s="49"/>
      <c r="G240" s="49"/>
      <c r="H240" s="40"/>
    </row>
    <row r="241" spans="1:8" s="12" customFormat="1" ht="16.2">
      <c r="A241" s="47"/>
      <c r="B241" s="2" t="s">
        <v>73</v>
      </c>
      <c r="C241" s="47" t="s">
        <v>11</v>
      </c>
      <c r="D241" s="49">
        <v>1.84</v>
      </c>
      <c r="E241" s="59">
        <f>E236*D241</f>
        <v>38.64</v>
      </c>
      <c r="F241" s="49"/>
      <c r="G241" s="49"/>
      <c r="H241" s="40"/>
    </row>
    <row r="242" spans="1:8" s="12" customFormat="1" ht="16.2">
      <c r="A242" s="47"/>
      <c r="B242" s="2" t="s">
        <v>74</v>
      </c>
      <c r="C242" s="47" t="s">
        <v>3</v>
      </c>
      <c r="D242" s="60">
        <v>3.3999999999999998E-3</v>
      </c>
      <c r="E242" s="59">
        <f>E236*D242</f>
        <v>7.1399999999999991E-2</v>
      </c>
      <c r="F242" s="49"/>
      <c r="G242" s="49"/>
      <c r="H242" s="40"/>
    </row>
    <row r="243" spans="1:8" s="12" customFormat="1" ht="16.2">
      <c r="A243" s="47"/>
      <c r="B243" s="2" t="s">
        <v>68</v>
      </c>
      <c r="C243" s="47" t="s">
        <v>3</v>
      </c>
      <c r="D243" s="60">
        <v>4.8300000000000003E-2</v>
      </c>
      <c r="E243" s="59">
        <f>E236*D243</f>
        <v>1.0143</v>
      </c>
      <c r="F243" s="49"/>
      <c r="G243" s="49"/>
      <c r="H243" s="40"/>
    </row>
    <row r="244" spans="1:8" s="12" customFormat="1" ht="16.2">
      <c r="A244" s="47"/>
      <c r="B244" s="2" t="s">
        <v>75</v>
      </c>
      <c r="C244" s="47" t="s">
        <v>46</v>
      </c>
      <c r="D244" s="60">
        <v>2.2000000000000001E-3</v>
      </c>
      <c r="E244" s="59">
        <f>E236*D244</f>
        <v>4.6200000000000005E-2</v>
      </c>
      <c r="F244" s="49"/>
      <c r="G244" s="49"/>
      <c r="H244" s="40"/>
    </row>
    <row r="245" spans="1:8" s="12" customFormat="1" ht="16.2">
      <c r="A245" s="47"/>
      <c r="B245" s="2" t="s">
        <v>54</v>
      </c>
      <c r="C245" s="47" t="s">
        <v>46</v>
      </c>
      <c r="D245" s="60">
        <v>1.2999999999999999E-3</v>
      </c>
      <c r="E245" s="59">
        <f>E236*D245</f>
        <v>2.7299999999999998E-2</v>
      </c>
      <c r="F245" s="49"/>
      <c r="G245" s="49"/>
      <c r="H245" s="40"/>
    </row>
    <row r="246" spans="1:8" s="12" customFormat="1" ht="16.2">
      <c r="A246" s="47"/>
      <c r="B246" s="2" t="s">
        <v>10</v>
      </c>
      <c r="C246" s="47" t="s">
        <v>5</v>
      </c>
      <c r="D246" s="49">
        <v>0.53</v>
      </c>
      <c r="E246" s="59">
        <f>E236*D246</f>
        <v>11.13</v>
      </c>
      <c r="F246" s="49"/>
      <c r="G246" s="49"/>
      <c r="H246" s="40"/>
    </row>
    <row r="247" spans="1:8" s="19" customFormat="1" ht="31.5" customHeight="1">
      <c r="A247" s="32">
        <v>57</v>
      </c>
      <c r="B247" s="67" t="s">
        <v>56</v>
      </c>
      <c r="C247" s="67" t="s">
        <v>55</v>
      </c>
      <c r="D247" s="68"/>
      <c r="E247" s="63">
        <f>E248+E249+E250</f>
        <v>1.7882099999999999</v>
      </c>
      <c r="F247" s="67"/>
      <c r="G247" s="67"/>
      <c r="H247" s="40"/>
    </row>
    <row r="248" spans="1:8" s="19" customFormat="1">
      <c r="A248" s="34"/>
      <c r="B248" s="65" t="s">
        <v>57</v>
      </c>
      <c r="C248" s="65" t="s">
        <v>55</v>
      </c>
      <c r="D248" s="69" t="s">
        <v>53</v>
      </c>
      <c r="E248" s="64">
        <f>1250.65/1000</f>
        <v>1.25065</v>
      </c>
      <c r="F248" s="65"/>
      <c r="G248" s="65"/>
      <c r="H248" s="40"/>
    </row>
    <row r="249" spans="1:8" s="19" customFormat="1">
      <c r="A249" s="34"/>
      <c r="B249" s="65" t="s">
        <v>58</v>
      </c>
      <c r="C249" s="65" t="s">
        <v>55</v>
      </c>
      <c r="D249" s="69" t="s">
        <v>53</v>
      </c>
      <c r="E249" s="64">
        <f>272.8/1000</f>
        <v>0.27279999999999999</v>
      </c>
      <c r="F249" s="65"/>
      <c r="G249" s="65"/>
      <c r="H249" s="40"/>
    </row>
    <row r="250" spans="1:8" s="19" customFormat="1">
      <c r="A250" s="34"/>
      <c r="B250" s="65" t="s">
        <v>59</v>
      </c>
      <c r="C250" s="65" t="s">
        <v>55</v>
      </c>
      <c r="D250" s="69" t="s">
        <v>53</v>
      </c>
      <c r="E250" s="64">
        <f>264.76/1000</f>
        <v>0.26476</v>
      </c>
      <c r="F250" s="65"/>
      <c r="G250" s="65"/>
      <c r="H250" s="40"/>
    </row>
    <row r="251" spans="1:8" s="19" customFormat="1" ht="24" customHeight="1">
      <c r="A251" s="34">
        <v>58</v>
      </c>
      <c r="B251" s="67" t="s">
        <v>97</v>
      </c>
      <c r="C251" s="67" t="s">
        <v>6</v>
      </c>
      <c r="D251" s="68"/>
      <c r="E251" s="63">
        <f>E240*2.4</f>
        <v>51.155999999999992</v>
      </c>
      <c r="F251" s="67"/>
      <c r="G251" s="67"/>
      <c r="H251" s="40"/>
    </row>
    <row r="252" spans="1:8" s="19" customFormat="1" ht="30.6" customHeight="1">
      <c r="A252" s="34">
        <v>59</v>
      </c>
      <c r="B252" s="67" t="s">
        <v>110</v>
      </c>
      <c r="C252" s="67" t="s">
        <v>6</v>
      </c>
      <c r="D252" s="68"/>
      <c r="E252" s="63">
        <f>E250+E249+E248</f>
        <v>1.7882100000000001</v>
      </c>
      <c r="F252" s="67"/>
      <c r="G252" s="67"/>
      <c r="H252" s="40"/>
    </row>
    <row r="253" spans="1:8" s="12" customFormat="1" ht="45.75" customHeight="1">
      <c r="A253" s="32">
        <v>60</v>
      </c>
      <c r="B253" s="34" t="s">
        <v>76</v>
      </c>
      <c r="C253" s="32" t="s">
        <v>11</v>
      </c>
      <c r="D253" s="32"/>
      <c r="E253" s="57">
        <v>30</v>
      </c>
      <c r="F253" s="49"/>
      <c r="G253" s="49"/>
      <c r="H253" s="40"/>
    </row>
    <row r="254" spans="1:8" s="12" customFormat="1" ht="16.2">
      <c r="A254" s="47"/>
      <c r="B254" s="2" t="s">
        <v>50</v>
      </c>
      <c r="C254" s="47" t="s">
        <v>45</v>
      </c>
      <c r="D254" s="58">
        <v>0.56399999999999995</v>
      </c>
      <c r="E254" s="59">
        <f>E253*D254</f>
        <v>16.919999999999998</v>
      </c>
      <c r="F254" s="49"/>
      <c r="G254" s="49"/>
      <c r="H254" s="40"/>
    </row>
    <row r="255" spans="1:8" s="12" customFormat="1" ht="23.25" customHeight="1">
      <c r="A255" s="47"/>
      <c r="B255" s="2" t="s">
        <v>4</v>
      </c>
      <c r="C255" s="47" t="s">
        <v>5</v>
      </c>
      <c r="D255" s="60">
        <v>4.0899999999999999E-2</v>
      </c>
      <c r="E255" s="59">
        <f>E253*D255</f>
        <v>1.2269999999999999</v>
      </c>
      <c r="F255" s="49"/>
      <c r="G255" s="49"/>
      <c r="H255" s="40"/>
    </row>
    <row r="256" spans="1:8" s="12" customFormat="1" ht="16.2">
      <c r="A256" s="47"/>
      <c r="B256" s="2" t="s">
        <v>66</v>
      </c>
      <c r="C256" s="47"/>
      <c r="D256" s="49"/>
      <c r="E256" s="59"/>
      <c r="F256" s="49"/>
      <c r="G256" s="49"/>
      <c r="H256" s="40"/>
    </row>
    <row r="257" spans="1:8" s="12" customFormat="1" ht="16.2">
      <c r="A257" s="47"/>
      <c r="B257" s="2" t="s">
        <v>77</v>
      </c>
      <c r="C257" s="47" t="s">
        <v>46</v>
      </c>
      <c r="D257" s="60">
        <v>4.4999999999999997E-3</v>
      </c>
      <c r="E257" s="59">
        <f>E253*D257</f>
        <v>0.13499999999999998</v>
      </c>
      <c r="F257" s="49"/>
      <c r="G257" s="49"/>
      <c r="H257" s="40"/>
    </row>
    <row r="258" spans="1:8" s="12" customFormat="1" ht="16.2">
      <c r="A258" s="47"/>
      <c r="B258" s="2" t="s">
        <v>10</v>
      </c>
      <c r="C258" s="47" t="s">
        <v>5</v>
      </c>
      <c r="D258" s="60">
        <v>0.26500000000000001</v>
      </c>
      <c r="E258" s="59">
        <f>E253*D258</f>
        <v>7.95</v>
      </c>
      <c r="F258" s="49"/>
      <c r="G258" s="49"/>
      <c r="H258" s="40"/>
    </row>
    <row r="259" spans="1:8" s="12" customFormat="1" ht="51" customHeight="1">
      <c r="A259" s="32">
        <v>61</v>
      </c>
      <c r="B259" s="34" t="s">
        <v>116</v>
      </c>
      <c r="C259" s="32" t="s">
        <v>78</v>
      </c>
      <c r="D259" s="32"/>
      <c r="E259" s="63">
        <v>6</v>
      </c>
      <c r="F259" s="49"/>
      <c r="G259" s="49"/>
      <c r="H259" s="40"/>
    </row>
    <row r="260" spans="1:8" s="12" customFormat="1" ht="16.2">
      <c r="A260" s="47"/>
      <c r="B260" s="2" t="s">
        <v>50</v>
      </c>
      <c r="C260" s="47" t="s">
        <v>45</v>
      </c>
      <c r="D260" s="58">
        <v>0.11899999999999999</v>
      </c>
      <c r="E260" s="59">
        <f>E259*D260</f>
        <v>0.71399999999999997</v>
      </c>
      <c r="F260" s="49"/>
      <c r="G260" s="49"/>
      <c r="H260" s="40"/>
    </row>
    <row r="261" spans="1:8" s="12" customFormat="1" ht="16.2">
      <c r="A261" s="47"/>
      <c r="B261" s="2" t="s">
        <v>4</v>
      </c>
      <c r="C261" s="47" t="s">
        <v>5</v>
      </c>
      <c r="D261" s="60">
        <v>6.7500000000000004E-2</v>
      </c>
      <c r="E261" s="59">
        <f>E259*D261</f>
        <v>0.40500000000000003</v>
      </c>
      <c r="F261" s="49"/>
      <c r="G261" s="49"/>
      <c r="H261" s="40"/>
    </row>
    <row r="262" spans="1:8" s="12" customFormat="1" ht="16.2">
      <c r="A262" s="47"/>
      <c r="B262" s="2" t="s">
        <v>66</v>
      </c>
      <c r="C262" s="47"/>
      <c r="D262" s="49"/>
      <c r="E262" s="59"/>
      <c r="F262" s="49"/>
      <c r="G262" s="49"/>
      <c r="H262" s="40"/>
    </row>
    <row r="263" spans="1:8" s="12" customFormat="1" ht="16.2">
      <c r="A263" s="47"/>
      <c r="B263" s="2" t="s">
        <v>79</v>
      </c>
      <c r="C263" s="47" t="s">
        <v>78</v>
      </c>
      <c r="D263" s="49">
        <v>1.01</v>
      </c>
      <c r="E263" s="59">
        <f>E259*D263</f>
        <v>6.0600000000000005</v>
      </c>
      <c r="F263" s="49"/>
      <c r="G263" s="49"/>
      <c r="H263" s="40"/>
    </row>
    <row r="264" spans="1:8" s="12" customFormat="1" ht="16.2">
      <c r="A264" s="47"/>
      <c r="B264" s="2" t="s">
        <v>10</v>
      </c>
      <c r="C264" s="47" t="s">
        <v>5</v>
      </c>
      <c r="D264" s="59">
        <v>2.16E-3</v>
      </c>
      <c r="E264" s="59">
        <f>E259*D264</f>
        <v>1.2959999999999999E-2</v>
      </c>
      <c r="F264" s="49"/>
      <c r="G264" s="49"/>
      <c r="H264" s="40"/>
    </row>
    <row r="265" spans="1:8" s="12" customFormat="1" ht="30" customHeight="1">
      <c r="A265" s="32">
        <v>62</v>
      </c>
      <c r="B265" s="34" t="s">
        <v>80</v>
      </c>
      <c r="C265" s="32" t="s">
        <v>3</v>
      </c>
      <c r="D265" s="32"/>
      <c r="E265" s="57">
        <v>9</v>
      </c>
      <c r="F265" s="49"/>
      <c r="G265" s="49"/>
      <c r="H265" s="40"/>
    </row>
    <row r="266" spans="1:8" s="12" customFormat="1" ht="16.2">
      <c r="A266" s="47"/>
      <c r="B266" s="2" t="s">
        <v>50</v>
      </c>
      <c r="C266" s="47" t="s">
        <v>45</v>
      </c>
      <c r="D266" s="47">
        <v>0.89</v>
      </c>
      <c r="E266" s="64">
        <f>E265*D266</f>
        <v>8.01</v>
      </c>
      <c r="F266" s="65"/>
      <c r="G266" s="65"/>
      <c r="H266" s="40"/>
    </row>
    <row r="267" spans="1:8" s="12" customFormat="1" ht="16.2">
      <c r="A267" s="47"/>
      <c r="B267" s="2" t="s">
        <v>4</v>
      </c>
      <c r="C267" s="47" t="s">
        <v>5</v>
      </c>
      <c r="D267" s="49">
        <v>0.37</v>
      </c>
      <c r="E267" s="64">
        <f>E265*D267</f>
        <v>3.33</v>
      </c>
      <c r="F267" s="65"/>
      <c r="G267" s="65"/>
      <c r="H267" s="40"/>
    </row>
    <row r="268" spans="1:8" s="12" customFormat="1" ht="16.2">
      <c r="A268" s="47"/>
      <c r="B268" s="2" t="s">
        <v>66</v>
      </c>
      <c r="C268" s="47"/>
      <c r="D268" s="65"/>
      <c r="E268" s="64"/>
      <c r="F268" s="65"/>
      <c r="G268" s="65"/>
      <c r="H268" s="40"/>
    </row>
    <row r="269" spans="1:8" s="20" customFormat="1">
      <c r="A269" s="47"/>
      <c r="B269" s="2" t="s">
        <v>81</v>
      </c>
      <c r="C269" s="66" t="s">
        <v>3</v>
      </c>
      <c r="D269" s="65">
        <v>1.1499999999999999</v>
      </c>
      <c r="E269" s="64">
        <f>E265*D269</f>
        <v>10.35</v>
      </c>
      <c r="F269" s="65"/>
      <c r="G269" s="65"/>
      <c r="H269" s="40"/>
    </row>
    <row r="270" spans="1:8" s="20" customFormat="1">
      <c r="A270" s="47"/>
      <c r="B270" s="2" t="s">
        <v>10</v>
      </c>
      <c r="C270" s="47" t="s">
        <v>5</v>
      </c>
      <c r="D270" s="65">
        <v>0.04</v>
      </c>
      <c r="E270" s="64">
        <f>E265*D270</f>
        <v>0.36</v>
      </c>
      <c r="F270" s="65"/>
      <c r="G270" s="65"/>
      <c r="H270" s="40"/>
    </row>
    <row r="271" spans="1:8" s="20" customFormat="1" ht="48" customHeight="1">
      <c r="A271" s="14" t="s">
        <v>113</v>
      </c>
      <c r="B271" s="34" t="s">
        <v>117</v>
      </c>
      <c r="C271" s="14" t="s">
        <v>3</v>
      </c>
      <c r="D271" s="34"/>
      <c r="E271" s="63">
        <v>10.5</v>
      </c>
      <c r="F271" s="65"/>
      <c r="G271" s="65"/>
      <c r="H271" s="40"/>
    </row>
    <row r="272" spans="1:8" s="20" customFormat="1">
      <c r="A272" s="70"/>
      <c r="B272" s="71" t="s">
        <v>50</v>
      </c>
      <c r="C272" s="71" t="s">
        <v>2</v>
      </c>
      <c r="D272" s="2">
        <v>3.5499999999999997E-2</v>
      </c>
      <c r="E272" s="64">
        <f>D272*E271</f>
        <v>0.37274999999999997</v>
      </c>
      <c r="F272" s="65"/>
      <c r="G272" s="65"/>
      <c r="H272" s="40"/>
    </row>
    <row r="273" spans="1:8" s="12" customFormat="1" ht="16.2">
      <c r="A273" s="70"/>
      <c r="B273" s="71" t="s">
        <v>118</v>
      </c>
      <c r="C273" s="71" t="s">
        <v>82</v>
      </c>
      <c r="D273" s="72">
        <v>7.9500000000000001E-2</v>
      </c>
      <c r="E273" s="64">
        <f>D273*E271</f>
        <v>0.83474999999999999</v>
      </c>
      <c r="F273" s="65"/>
      <c r="G273" s="65"/>
      <c r="H273" s="40"/>
    </row>
    <row r="274" spans="1:8" s="12" customFormat="1" ht="16.2">
      <c r="A274" s="70"/>
      <c r="B274" s="71" t="s">
        <v>83</v>
      </c>
      <c r="C274" s="71" t="s">
        <v>5</v>
      </c>
      <c r="D274" s="64">
        <v>4.2599999999999999E-3</v>
      </c>
      <c r="E274" s="64">
        <f>D274*E271</f>
        <v>4.4729999999999999E-2</v>
      </c>
      <c r="F274" s="65"/>
      <c r="G274" s="65"/>
      <c r="H274" s="40"/>
    </row>
    <row r="275" spans="1:8" s="12" customFormat="1" ht="31.8" customHeight="1">
      <c r="A275" s="32">
        <v>64</v>
      </c>
      <c r="B275" s="34" t="s">
        <v>84</v>
      </c>
      <c r="C275" s="32" t="s">
        <v>3</v>
      </c>
      <c r="D275" s="32" t="s">
        <v>85</v>
      </c>
      <c r="E275" s="57">
        <f>E223-E271</f>
        <v>40.9</v>
      </c>
      <c r="F275" s="49"/>
      <c r="G275" s="49"/>
      <c r="H275" s="40"/>
    </row>
    <row r="276" spans="1:8" s="12" customFormat="1" ht="16.2">
      <c r="A276" s="47"/>
      <c r="B276" s="2" t="s">
        <v>50</v>
      </c>
      <c r="C276" s="47" t="s">
        <v>45</v>
      </c>
      <c r="D276" s="47">
        <v>0.87</v>
      </c>
      <c r="E276" s="59">
        <f>E275*D276</f>
        <v>35.582999999999998</v>
      </c>
      <c r="F276" s="49"/>
      <c r="G276" s="49"/>
      <c r="H276" s="40"/>
    </row>
    <row r="277" spans="1:8" s="12" customFormat="1" ht="24" customHeight="1">
      <c r="A277" s="32">
        <v>65</v>
      </c>
      <c r="B277" s="34" t="s">
        <v>52</v>
      </c>
      <c r="C277" s="32" t="s">
        <v>46</v>
      </c>
      <c r="D277" s="37">
        <v>1.95</v>
      </c>
      <c r="E277" s="57">
        <f>E275*D277</f>
        <v>79.754999999999995</v>
      </c>
      <c r="F277" s="49"/>
      <c r="G277" s="49"/>
      <c r="H277" s="40"/>
    </row>
    <row r="278" spans="1:8" s="10" customFormat="1" ht="44.25" customHeight="1">
      <c r="A278" s="7"/>
      <c r="B278" s="34" t="s">
        <v>103</v>
      </c>
      <c r="C278" s="7"/>
      <c r="D278" s="8"/>
      <c r="E278" s="28"/>
      <c r="F278" s="100"/>
      <c r="G278" s="100"/>
      <c r="H278" s="40"/>
    </row>
    <row r="279" spans="1:8" s="10" customFormat="1" ht="44.25" customHeight="1">
      <c r="A279" s="96">
        <v>66</v>
      </c>
      <c r="B279" s="34" t="s">
        <v>60</v>
      </c>
      <c r="C279" s="32" t="s">
        <v>3</v>
      </c>
      <c r="D279" s="32"/>
      <c r="E279" s="57">
        <v>6.25</v>
      </c>
      <c r="F279" s="49"/>
      <c r="G279" s="49"/>
      <c r="H279" s="40"/>
    </row>
    <row r="280" spans="1:8" s="10" customFormat="1" ht="18" customHeight="1">
      <c r="A280" s="7"/>
      <c r="B280" s="2" t="s">
        <v>50</v>
      </c>
      <c r="C280" s="47" t="s">
        <v>45</v>
      </c>
      <c r="D280" s="58">
        <v>0.02</v>
      </c>
      <c r="E280" s="59">
        <f>E279*D280</f>
        <v>0.125</v>
      </c>
      <c r="F280" s="49"/>
      <c r="G280" s="49"/>
      <c r="H280" s="40"/>
    </row>
    <row r="281" spans="1:8" s="10" customFormat="1" ht="27" customHeight="1">
      <c r="A281" s="7"/>
      <c r="B281" s="2" t="s">
        <v>61</v>
      </c>
      <c r="C281" s="47" t="s">
        <v>51</v>
      </c>
      <c r="D281" s="47">
        <v>4.48E-2</v>
      </c>
      <c r="E281" s="59">
        <f>E279*D281</f>
        <v>0.27999999999999997</v>
      </c>
      <c r="F281" s="49"/>
      <c r="G281" s="49"/>
      <c r="H281" s="40"/>
    </row>
    <row r="282" spans="1:8" s="10" customFormat="1" ht="18.75" customHeight="1">
      <c r="A282" s="7"/>
      <c r="B282" s="2" t="s">
        <v>4</v>
      </c>
      <c r="C282" s="47" t="s">
        <v>5</v>
      </c>
      <c r="D282" s="60">
        <v>2.0999999999999999E-3</v>
      </c>
      <c r="E282" s="59">
        <f>E279*D282</f>
        <v>1.3125E-2</v>
      </c>
      <c r="F282" s="49"/>
      <c r="G282" s="49"/>
      <c r="H282" s="40"/>
    </row>
    <row r="283" spans="1:8" s="10" customFormat="1" ht="23.25" customHeight="1">
      <c r="A283" s="96">
        <v>67</v>
      </c>
      <c r="B283" s="34" t="s">
        <v>62</v>
      </c>
      <c r="C283" s="32" t="s">
        <v>3</v>
      </c>
      <c r="D283" s="32"/>
      <c r="E283" s="57">
        <f>E279*10%</f>
        <v>0.625</v>
      </c>
      <c r="F283" s="49"/>
      <c r="G283" s="49"/>
      <c r="H283" s="40"/>
    </row>
    <row r="284" spans="1:8" s="10" customFormat="1" ht="22.5" customHeight="1">
      <c r="A284" s="7"/>
      <c r="B284" s="2" t="s">
        <v>50</v>
      </c>
      <c r="C284" s="47" t="s">
        <v>45</v>
      </c>
      <c r="D284" s="47">
        <v>2.06</v>
      </c>
      <c r="E284" s="59">
        <f>E283*D284</f>
        <v>1.2875000000000001</v>
      </c>
      <c r="F284" s="49"/>
      <c r="G284" s="49"/>
      <c r="H284" s="40"/>
    </row>
    <row r="285" spans="1:8" s="10" customFormat="1" ht="49.8" customHeight="1">
      <c r="A285" s="96">
        <v>68</v>
      </c>
      <c r="B285" s="14" t="s">
        <v>100</v>
      </c>
      <c r="C285" s="38" t="s">
        <v>34</v>
      </c>
      <c r="D285" s="15"/>
      <c r="E285" s="57">
        <v>1E-3</v>
      </c>
      <c r="F285" s="37"/>
      <c r="G285" s="37"/>
      <c r="H285" s="40"/>
    </row>
    <row r="286" spans="1:8" s="10" customFormat="1" ht="30" customHeight="1">
      <c r="A286" s="7"/>
      <c r="B286" s="2" t="s">
        <v>93</v>
      </c>
      <c r="C286" s="47" t="s">
        <v>51</v>
      </c>
      <c r="D286" s="47">
        <v>163.30000000000001</v>
      </c>
      <c r="E286" s="59">
        <f>E285*D286</f>
        <v>0.16330000000000003</v>
      </c>
      <c r="F286" s="49"/>
      <c r="G286" s="49"/>
      <c r="H286" s="40"/>
    </row>
    <row r="287" spans="1:8" s="10" customFormat="1" ht="44.25" customHeight="1">
      <c r="A287" s="96">
        <v>69</v>
      </c>
      <c r="B287" s="34" t="s">
        <v>65</v>
      </c>
      <c r="C287" s="32" t="s">
        <v>3</v>
      </c>
      <c r="D287" s="32"/>
      <c r="E287" s="57">
        <v>5.25</v>
      </c>
      <c r="F287" s="49"/>
      <c r="G287" s="49"/>
      <c r="H287" s="40"/>
    </row>
    <row r="288" spans="1:8" s="10" customFormat="1" ht="21.75" customHeight="1">
      <c r="A288" s="7"/>
      <c r="B288" s="2" t="s">
        <v>50</v>
      </c>
      <c r="C288" s="47" t="s">
        <v>45</v>
      </c>
      <c r="D288" s="58">
        <v>0.27200000000000002</v>
      </c>
      <c r="E288" s="59">
        <f>E287*D288</f>
        <v>1.4280000000000002</v>
      </c>
      <c r="F288" s="49"/>
      <c r="G288" s="49"/>
      <c r="H288" s="40"/>
    </row>
    <row r="289" spans="1:8" s="10" customFormat="1" ht="23.25" customHeight="1">
      <c r="A289" s="7"/>
      <c r="B289" s="2" t="s">
        <v>4</v>
      </c>
      <c r="C289" s="47" t="s">
        <v>5</v>
      </c>
      <c r="D289" s="60">
        <v>5.16E-2</v>
      </c>
      <c r="E289" s="59">
        <f>E287*D289</f>
        <v>0.27089999999999997</v>
      </c>
      <c r="F289" s="49"/>
      <c r="G289" s="49"/>
      <c r="H289" s="40"/>
    </row>
    <row r="290" spans="1:8" s="10" customFormat="1" ht="23.25" customHeight="1">
      <c r="A290" s="7"/>
      <c r="B290" s="2" t="s">
        <v>66</v>
      </c>
      <c r="C290" s="47"/>
      <c r="D290" s="49"/>
      <c r="E290" s="59"/>
      <c r="F290" s="49"/>
      <c r="G290" s="49"/>
      <c r="H290" s="40"/>
    </row>
    <row r="291" spans="1:8" s="10" customFormat="1" ht="21.75" customHeight="1">
      <c r="A291" s="7"/>
      <c r="B291" s="2" t="s">
        <v>67</v>
      </c>
      <c r="C291" s="47" t="s">
        <v>3</v>
      </c>
      <c r="D291" s="60">
        <v>4.3E-3</v>
      </c>
      <c r="E291" s="59">
        <f>E287*D291</f>
        <v>2.2575000000000001E-2</v>
      </c>
      <c r="F291" s="49"/>
      <c r="G291" s="49"/>
      <c r="H291" s="40"/>
    </row>
    <row r="292" spans="1:8" s="10" customFormat="1" ht="27" customHeight="1">
      <c r="A292" s="7"/>
      <c r="B292" s="2" t="s">
        <v>68</v>
      </c>
      <c r="C292" s="47" t="s">
        <v>3</v>
      </c>
      <c r="D292" s="60">
        <v>9.4999999999999998E-3</v>
      </c>
      <c r="E292" s="59">
        <f>E287*D292</f>
        <v>4.9874999999999996E-2</v>
      </c>
      <c r="F292" s="49"/>
      <c r="G292" s="49"/>
      <c r="H292" s="40"/>
    </row>
    <row r="293" spans="1:8" s="10" customFormat="1" ht="25.5" customHeight="1">
      <c r="A293" s="7"/>
      <c r="B293" s="2" t="s">
        <v>10</v>
      </c>
      <c r="C293" s="47" t="s">
        <v>5</v>
      </c>
      <c r="D293" s="60">
        <v>4.8999999999999998E-3</v>
      </c>
      <c r="E293" s="59">
        <f>E287*D293</f>
        <v>2.5724999999999998E-2</v>
      </c>
      <c r="F293" s="49"/>
      <c r="G293" s="49"/>
      <c r="H293" s="40"/>
    </row>
    <row r="294" spans="1:8" s="10" customFormat="1" ht="29.25" customHeight="1">
      <c r="A294" s="96">
        <v>70</v>
      </c>
      <c r="B294" s="34" t="s">
        <v>69</v>
      </c>
      <c r="C294" s="62" t="s">
        <v>3</v>
      </c>
      <c r="D294" s="32"/>
      <c r="E294" s="63">
        <v>0.75</v>
      </c>
      <c r="F294" s="49"/>
      <c r="G294" s="49"/>
      <c r="H294" s="40"/>
    </row>
    <row r="295" spans="1:8" s="10" customFormat="1" ht="23.25" customHeight="1">
      <c r="A295" s="7"/>
      <c r="B295" s="2" t="s">
        <v>50</v>
      </c>
      <c r="C295" s="47" t="s">
        <v>45</v>
      </c>
      <c r="D295" s="47">
        <v>0.89</v>
      </c>
      <c r="E295" s="64">
        <f>E294*D295</f>
        <v>0.66749999999999998</v>
      </c>
      <c r="F295" s="65"/>
      <c r="G295" s="65"/>
      <c r="H295" s="40"/>
    </row>
    <row r="296" spans="1:8" s="10" customFormat="1" ht="21.75" customHeight="1">
      <c r="A296" s="7"/>
      <c r="B296" s="2" t="s">
        <v>4</v>
      </c>
      <c r="C296" s="47" t="s">
        <v>5</v>
      </c>
      <c r="D296" s="49">
        <v>0.37</v>
      </c>
      <c r="E296" s="64">
        <f>E294*D296</f>
        <v>0.27749999999999997</v>
      </c>
      <c r="F296" s="65"/>
      <c r="G296" s="65"/>
      <c r="H296" s="40"/>
    </row>
    <row r="297" spans="1:8" s="10" customFormat="1" ht="26.25" customHeight="1">
      <c r="A297" s="7"/>
      <c r="B297" s="2" t="s">
        <v>66</v>
      </c>
      <c r="C297" s="47"/>
      <c r="D297" s="65"/>
      <c r="E297" s="64"/>
      <c r="F297" s="65"/>
      <c r="G297" s="65"/>
      <c r="H297" s="40"/>
    </row>
    <row r="298" spans="1:8" s="10" customFormat="1" ht="21.75" customHeight="1">
      <c r="A298" s="7"/>
      <c r="B298" s="2" t="s">
        <v>70</v>
      </c>
      <c r="C298" s="66" t="s">
        <v>3</v>
      </c>
      <c r="D298" s="65">
        <v>1.1499999999999999</v>
      </c>
      <c r="E298" s="64">
        <f>E294*D298</f>
        <v>0.86249999999999993</v>
      </c>
      <c r="F298" s="65"/>
      <c r="G298" s="65"/>
      <c r="H298" s="40"/>
    </row>
    <row r="299" spans="1:8" s="10" customFormat="1" ht="24.75" customHeight="1">
      <c r="A299" s="7"/>
      <c r="B299" s="2" t="s">
        <v>10</v>
      </c>
      <c r="C299" s="47" t="s">
        <v>5</v>
      </c>
      <c r="D299" s="65">
        <v>0.04</v>
      </c>
      <c r="E299" s="64">
        <f>E294*D299</f>
        <v>0.03</v>
      </c>
      <c r="F299" s="65"/>
      <c r="G299" s="65"/>
      <c r="H299" s="40"/>
    </row>
    <row r="300" spans="1:8" s="10" customFormat="1" ht="59.4" customHeight="1">
      <c r="A300" s="96">
        <v>71</v>
      </c>
      <c r="B300" s="34" t="s">
        <v>71</v>
      </c>
      <c r="C300" s="32" t="s">
        <v>3</v>
      </c>
      <c r="D300" s="32"/>
      <c r="E300" s="57">
        <v>9</v>
      </c>
      <c r="F300" s="49"/>
      <c r="G300" s="49"/>
      <c r="H300" s="40"/>
    </row>
    <row r="301" spans="1:8" s="10" customFormat="1" ht="24.75" customHeight="1">
      <c r="A301" s="7"/>
      <c r="B301" s="2" t="s">
        <v>50</v>
      </c>
      <c r="C301" s="47" t="s">
        <v>45</v>
      </c>
      <c r="D301" s="49">
        <v>8.82</v>
      </c>
      <c r="E301" s="59">
        <f>E300*D301</f>
        <v>79.38</v>
      </c>
      <c r="F301" s="49"/>
      <c r="G301" s="49"/>
      <c r="H301" s="40"/>
    </row>
    <row r="302" spans="1:8" s="10" customFormat="1" ht="24.75" customHeight="1">
      <c r="A302" s="7"/>
      <c r="B302" s="2" t="s">
        <v>4</v>
      </c>
      <c r="C302" s="47" t="s">
        <v>5</v>
      </c>
      <c r="D302" s="49">
        <v>1.24</v>
      </c>
      <c r="E302" s="59">
        <f>E300*D302</f>
        <v>11.16</v>
      </c>
      <c r="F302" s="49"/>
      <c r="G302" s="49"/>
      <c r="H302" s="40"/>
    </row>
    <row r="303" spans="1:8" s="10" customFormat="1" ht="15.75" customHeight="1">
      <c r="A303" s="7"/>
      <c r="B303" s="2" t="s">
        <v>66</v>
      </c>
      <c r="C303" s="47"/>
      <c r="D303" s="49"/>
      <c r="E303" s="59"/>
      <c r="F303" s="49"/>
      <c r="G303" s="49"/>
      <c r="H303" s="40"/>
    </row>
    <row r="304" spans="1:8" s="10" customFormat="1" ht="21" customHeight="1">
      <c r="A304" s="7"/>
      <c r="B304" s="2" t="s">
        <v>72</v>
      </c>
      <c r="C304" s="47" t="s">
        <v>3</v>
      </c>
      <c r="D304" s="58">
        <v>1.0149999999999999</v>
      </c>
      <c r="E304" s="59">
        <f>E300*D304</f>
        <v>9.1349999999999998</v>
      </c>
      <c r="F304" s="49"/>
      <c r="G304" s="49"/>
      <c r="H304" s="40"/>
    </row>
    <row r="305" spans="1:8" s="10" customFormat="1" ht="19.5" customHeight="1">
      <c r="A305" s="7"/>
      <c r="B305" s="2" t="s">
        <v>73</v>
      </c>
      <c r="C305" s="47" t="s">
        <v>11</v>
      </c>
      <c r="D305" s="49">
        <v>1.84</v>
      </c>
      <c r="E305" s="59">
        <f>E300*D305</f>
        <v>16.560000000000002</v>
      </c>
      <c r="F305" s="49"/>
      <c r="G305" s="49"/>
      <c r="H305" s="40"/>
    </row>
    <row r="306" spans="1:8" s="10" customFormat="1" ht="22.5" customHeight="1">
      <c r="A306" s="7"/>
      <c r="B306" s="2" t="s">
        <v>74</v>
      </c>
      <c r="C306" s="47" t="s">
        <v>3</v>
      </c>
      <c r="D306" s="60">
        <v>3.3999999999999998E-3</v>
      </c>
      <c r="E306" s="59">
        <f>E300*D306</f>
        <v>3.0599999999999999E-2</v>
      </c>
      <c r="F306" s="49"/>
      <c r="G306" s="49"/>
      <c r="H306" s="40"/>
    </row>
    <row r="307" spans="1:8" s="10" customFormat="1" ht="15.75" customHeight="1">
      <c r="A307" s="7"/>
      <c r="B307" s="2" t="s">
        <v>68</v>
      </c>
      <c r="C307" s="47" t="s">
        <v>3</v>
      </c>
      <c r="D307" s="60">
        <v>4.8300000000000003E-2</v>
      </c>
      <c r="E307" s="59">
        <f>E300*D307</f>
        <v>0.43470000000000003</v>
      </c>
      <c r="F307" s="49"/>
      <c r="G307" s="49"/>
      <c r="H307" s="40"/>
    </row>
    <row r="308" spans="1:8" s="10" customFormat="1" ht="20.25" customHeight="1">
      <c r="A308" s="7"/>
      <c r="B308" s="2" t="s">
        <v>75</v>
      </c>
      <c r="C308" s="47" t="s">
        <v>46</v>
      </c>
      <c r="D308" s="60">
        <v>2.2000000000000001E-3</v>
      </c>
      <c r="E308" s="59">
        <f>E300*D308</f>
        <v>1.9800000000000002E-2</v>
      </c>
      <c r="F308" s="49"/>
      <c r="G308" s="49"/>
      <c r="H308" s="40"/>
    </row>
    <row r="309" spans="1:8" s="10" customFormat="1" ht="15.75" customHeight="1">
      <c r="A309" s="7"/>
      <c r="B309" s="2" t="s">
        <v>54</v>
      </c>
      <c r="C309" s="47" t="s">
        <v>46</v>
      </c>
      <c r="D309" s="60">
        <v>1.2999999999999999E-3</v>
      </c>
      <c r="E309" s="59">
        <f>E300*D309</f>
        <v>1.1699999999999999E-2</v>
      </c>
      <c r="F309" s="49"/>
      <c r="G309" s="49"/>
      <c r="H309" s="40"/>
    </row>
    <row r="310" spans="1:8" s="10" customFormat="1" ht="22.5" customHeight="1">
      <c r="A310" s="7"/>
      <c r="B310" s="2" t="s">
        <v>10</v>
      </c>
      <c r="C310" s="47" t="s">
        <v>5</v>
      </c>
      <c r="D310" s="49">
        <v>0.53</v>
      </c>
      <c r="E310" s="59">
        <f>E300*D310</f>
        <v>4.7700000000000005</v>
      </c>
      <c r="F310" s="49"/>
      <c r="G310" s="49"/>
      <c r="H310" s="40"/>
    </row>
    <row r="311" spans="1:8" s="10" customFormat="1" ht="25.5" customHeight="1">
      <c r="A311" s="96">
        <v>72</v>
      </c>
      <c r="B311" s="67" t="s">
        <v>56</v>
      </c>
      <c r="C311" s="67" t="s">
        <v>55</v>
      </c>
      <c r="D311" s="68"/>
      <c r="E311" s="63">
        <v>0</v>
      </c>
      <c r="F311" s="67"/>
      <c r="G311" s="67"/>
      <c r="H311" s="40"/>
    </row>
    <row r="312" spans="1:8" s="10" customFormat="1" ht="19.5" customHeight="1">
      <c r="A312" s="7"/>
      <c r="B312" s="65" t="s">
        <v>57</v>
      </c>
      <c r="C312" s="65" t="s">
        <v>55</v>
      </c>
      <c r="D312" s="69" t="s">
        <v>53</v>
      </c>
      <c r="E312" s="64">
        <v>0.44</v>
      </c>
      <c r="F312" s="65"/>
      <c r="G312" s="65"/>
      <c r="H312" s="40"/>
    </row>
    <row r="313" spans="1:8" s="10" customFormat="1" ht="23.25" customHeight="1">
      <c r="A313" s="7"/>
      <c r="B313" s="65" t="s">
        <v>58</v>
      </c>
      <c r="C313" s="65" t="s">
        <v>55</v>
      </c>
      <c r="D313" s="69" t="s">
        <v>53</v>
      </c>
      <c r="E313" s="64">
        <v>0.1023</v>
      </c>
      <c r="F313" s="65"/>
      <c r="G313" s="65"/>
      <c r="H313" s="40"/>
    </row>
    <row r="314" spans="1:8" s="10" customFormat="1" ht="18.75" customHeight="1">
      <c r="A314" s="7"/>
      <c r="B314" s="65" t="s">
        <v>59</v>
      </c>
      <c r="C314" s="65" t="s">
        <v>55</v>
      </c>
      <c r="D314" s="69" t="s">
        <v>53</v>
      </c>
      <c r="E314" s="64">
        <v>0.219</v>
      </c>
      <c r="F314" s="65"/>
      <c r="G314" s="65"/>
      <c r="H314" s="40"/>
    </row>
    <row r="315" spans="1:8" s="10" customFormat="1" ht="26.25" customHeight="1">
      <c r="A315" s="96">
        <v>73</v>
      </c>
      <c r="B315" s="67" t="s">
        <v>97</v>
      </c>
      <c r="C315" s="67" t="s">
        <v>6</v>
      </c>
      <c r="D315" s="68"/>
      <c r="E315" s="63">
        <f>E304*2.4</f>
        <v>21.923999999999999</v>
      </c>
      <c r="F315" s="67"/>
      <c r="G315" s="67"/>
      <c r="H315" s="40"/>
    </row>
    <row r="316" spans="1:8" s="10" customFormat="1" ht="28.5" customHeight="1">
      <c r="A316" s="96">
        <v>74</v>
      </c>
      <c r="B316" s="67" t="s">
        <v>97</v>
      </c>
      <c r="C316" s="67" t="s">
        <v>6</v>
      </c>
      <c r="D316" s="68"/>
      <c r="E316" s="63">
        <f>E314+E313+E312</f>
        <v>0.76130000000000009</v>
      </c>
      <c r="F316" s="67"/>
      <c r="G316" s="67"/>
      <c r="H316" s="40"/>
    </row>
    <row r="317" spans="1:8" s="10" customFormat="1" ht="36.75" customHeight="1">
      <c r="A317" s="96">
        <v>75</v>
      </c>
      <c r="B317" s="34" t="s">
        <v>76</v>
      </c>
      <c r="C317" s="32" t="s">
        <v>11</v>
      </c>
      <c r="D317" s="32"/>
      <c r="E317" s="57">
        <v>15</v>
      </c>
      <c r="F317" s="49"/>
      <c r="G317" s="49"/>
      <c r="H317" s="40"/>
    </row>
    <row r="318" spans="1:8" s="10" customFormat="1" ht="21.75" customHeight="1">
      <c r="A318" s="7"/>
      <c r="B318" s="2" t="s">
        <v>50</v>
      </c>
      <c r="C318" s="47" t="s">
        <v>45</v>
      </c>
      <c r="D318" s="58">
        <v>0.56399999999999995</v>
      </c>
      <c r="E318" s="59">
        <f>E317*D318</f>
        <v>8.4599999999999991</v>
      </c>
      <c r="F318" s="49"/>
      <c r="G318" s="49"/>
      <c r="H318" s="40"/>
    </row>
    <row r="319" spans="1:8" s="10" customFormat="1" ht="22.5" customHeight="1">
      <c r="A319" s="7"/>
      <c r="B319" s="2" t="s">
        <v>4</v>
      </c>
      <c r="C319" s="47" t="s">
        <v>5</v>
      </c>
      <c r="D319" s="60">
        <v>4.0899999999999999E-2</v>
      </c>
      <c r="E319" s="59">
        <f>E317*D319</f>
        <v>0.61349999999999993</v>
      </c>
      <c r="F319" s="49"/>
      <c r="G319" s="49"/>
      <c r="H319" s="40"/>
    </row>
    <row r="320" spans="1:8" s="10" customFormat="1" ht="17.25" customHeight="1">
      <c r="A320" s="7"/>
      <c r="B320" s="2" t="s">
        <v>66</v>
      </c>
      <c r="C320" s="47"/>
      <c r="D320" s="49"/>
      <c r="E320" s="59"/>
      <c r="F320" s="49"/>
      <c r="G320" s="49"/>
      <c r="H320" s="40"/>
    </row>
    <row r="321" spans="1:8" s="10" customFormat="1" ht="17.25" customHeight="1">
      <c r="A321" s="7"/>
      <c r="B321" s="2" t="s">
        <v>77</v>
      </c>
      <c r="C321" s="47" t="s">
        <v>46</v>
      </c>
      <c r="D321" s="60">
        <v>4.4999999999999997E-3</v>
      </c>
      <c r="E321" s="59">
        <f>E317*D321</f>
        <v>6.7499999999999991E-2</v>
      </c>
      <c r="F321" s="49"/>
      <c r="G321" s="49"/>
      <c r="H321" s="40"/>
    </row>
    <row r="322" spans="1:8" s="10" customFormat="1" ht="18.75" customHeight="1">
      <c r="A322" s="7"/>
      <c r="B322" s="2" t="s">
        <v>10</v>
      </c>
      <c r="C322" s="47" t="s">
        <v>5</v>
      </c>
      <c r="D322" s="60">
        <v>0.26500000000000001</v>
      </c>
      <c r="E322" s="59">
        <f>E317*D322</f>
        <v>3.9750000000000001</v>
      </c>
      <c r="F322" s="49"/>
      <c r="G322" s="49"/>
      <c r="H322" s="40"/>
    </row>
    <row r="323" spans="1:8" s="10" customFormat="1" ht="51.6" customHeight="1">
      <c r="A323" s="96">
        <v>76</v>
      </c>
      <c r="B323" s="34" t="s">
        <v>116</v>
      </c>
      <c r="C323" s="32" t="s">
        <v>78</v>
      </c>
      <c r="D323" s="32"/>
      <c r="E323" s="63">
        <v>1.2</v>
      </c>
      <c r="F323" s="49"/>
      <c r="G323" s="49"/>
      <c r="H323" s="40"/>
    </row>
    <row r="324" spans="1:8" s="10" customFormat="1" ht="26.25" customHeight="1">
      <c r="A324" s="7"/>
      <c r="B324" s="2" t="s">
        <v>50</v>
      </c>
      <c r="C324" s="47" t="s">
        <v>45</v>
      </c>
      <c r="D324" s="58">
        <v>0.11899999999999999</v>
      </c>
      <c r="E324" s="59">
        <f>E323*D324</f>
        <v>0.14279999999999998</v>
      </c>
      <c r="F324" s="49"/>
      <c r="G324" s="49"/>
      <c r="H324" s="40"/>
    </row>
    <row r="325" spans="1:8" s="10" customFormat="1" ht="22.5" customHeight="1">
      <c r="A325" s="7"/>
      <c r="B325" s="2" t="s">
        <v>4</v>
      </c>
      <c r="C325" s="47" t="s">
        <v>5</v>
      </c>
      <c r="D325" s="60">
        <v>6.7500000000000004E-2</v>
      </c>
      <c r="E325" s="59">
        <f>E323*D325</f>
        <v>8.1000000000000003E-2</v>
      </c>
      <c r="F325" s="49"/>
      <c r="G325" s="49"/>
      <c r="H325" s="40"/>
    </row>
    <row r="326" spans="1:8" s="10" customFormat="1" ht="18" customHeight="1">
      <c r="A326" s="7"/>
      <c r="B326" s="2" t="s">
        <v>66</v>
      </c>
      <c r="C326" s="47"/>
      <c r="D326" s="49"/>
      <c r="E326" s="59"/>
      <c r="F326" s="49"/>
      <c r="G326" s="49"/>
      <c r="H326" s="40"/>
    </row>
    <row r="327" spans="1:8" s="10" customFormat="1" ht="25.5" customHeight="1">
      <c r="A327" s="7"/>
      <c r="B327" s="2" t="s">
        <v>79</v>
      </c>
      <c r="C327" s="47" t="s">
        <v>78</v>
      </c>
      <c r="D327" s="49">
        <v>1.01</v>
      </c>
      <c r="E327" s="59">
        <f>E323*D327</f>
        <v>1.212</v>
      </c>
      <c r="F327" s="49"/>
      <c r="G327" s="49"/>
      <c r="H327" s="40"/>
    </row>
    <row r="328" spans="1:8" s="10" customFormat="1" ht="21" customHeight="1">
      <c r="A328" s="7"/>
      <c r="B328" s="2" t="s">
        <v>10</v>
      </c>
      <c r="C328" s="47" t="s">
        <v>5</v>
      </c>
      <c r="D328" s="59">
        <v>2.16E-3</v>
      </c>
      <c r="E328" s="59">
        <f>E323*D328</f>
        <v>2.5920000000000001E-3</v>
      </c>
      <c r="F328" s="49"/>
      <c r="G328" s="49"/>
      <c r="H328" s="40"/>
    </row>
    <row r="329" spans="1:8" s="10" customFormat="1" ht="26.25" customHeight="1">
      <c r="A329" s="96">
        <v>77</v>
      </c>
      <c r="B329" s="34" t="s">
        <v>80</v>
      </c>
      <c r="C329" s="32" t="s">
        <v>3</v>
      </c>
      <c r="D329" s="32"/>
      <c r="E329" s="57">
        <v>1.5</v>
      </c>
      <c r="F329" s="49"/>
      <c r="G329" s="49"/>
      <c r="H329" s="40"/>
    </row>
    <row r="330" spans="1:8" s="10" customFormat="1" ht="21.75" customHeight="1">
      <c r="A330" s="7"/>
      <c r="B330" s="2" t="s">
        <v>50</v>
      </c>
      <c r="C330" s="47" t="s">
        <v>45</v>
      </c>
      <c r="D330" s="47">
        <v>0.89</v>
      </c>
      <c r="E330" s="64">
        <f>E329*D330</f>
        <v>1.335</v>
      </c>
      <c r="F330" s="65"/>
      <c r="G330" s="65"/>
      <c r="H330" s="40"/>
    </row>
    <row r="331" spans="1:8" s="10" customFormat="1" ht="17.25" customHeight="1">
      <c r="A331" s="7"/>
      <c r="B331" s="2" t="s">
        <v>4</v>
      </c>
      <c r="C331" s="47" t="s">
        <v>5</v>
      </c>
      <c r="D331" s="49">
        <v>0.37</v>
      </c>
      <c r="E331" s="64">
        <f>E329*D331</f>
        <v>0.55499999999999994</v>
      </c>
      <c r="F331" s="65"/>
      <c r="G331" s="65"/>
      <c r="H331" s="40"/>
    </row>
    <row r="332" spans="1:8" s="10" customFormat="1" ht="18.75" customHeight="1">
      <c r="A332" s="7"/>
      <c r="B332" s="2" t="s">
        <v>66</v>
      </c>
      <c r="C332" s="47"/>
      <c r="D332" s="65"/>
      <c r="E332" s="64"/>
      <c r="F332" s="65"/>
      <c r="G332" s="65"/>
      <c r="H332" s="40"/>
    </row>
    <row r="333" spans="1:8" s="10" customFormat="1" ht="21" customHeight="1">
      <c r="A333" s="7"/>
      <c r="B333" s="2" t="s">
        <v>81</v>
      </c>
      <c r="C333" s="66" t="s">
        <v>3</v>
      </c>
      <c r="D333" s="65">
        <v>1.1499999999999999</v>
      </c>
      <c r="E333" s="64">
        <f>E329*D333</f>
        <v>1.7249999999999999</v>
      </c>
      <c r="F333" s="65"/>
      <c r="G333" s="65"/>
      <c r="H333" s="40"/>
    </row>
    <row r="334" spans="1:8" s="10" customFormat="1" ht="19.5" customHeight="1">
      <c r="A334" s="7"/>
      <c r="B334" s="2" t="s">
        <v>10</v>
      </c>
      <c r="C334" s="47" t="s">
        <v>5</v>
      </c>
      <c r="D334" s="65">
        <v>0.04</v>
      </c>
      <c r="E334" s="64">
        <f>E329*D334</f>
        <v>0.06</v>
      </c>
      <c r="F334" s="65"/>
      <c r="G334" s="65"/>
      <c r="H334" s="40"/>
    </row>
    <row r="335" spans="1:8" s="10" customFormat="1" ht="60.6" customHeight="1">
      <c r="A335" s="96">
        <v>78</v>
      </c>
      <c r="B335" s="34" t="s">
        <v>117</v>
      </c>
      <c r="C335" s="14" t="s">
        <v>3</v>
      </c>
      <c r="D335" s="34"/>
      <c r="E335" s="63">
        <v>3.5</v>
      </c>
      <c r="F335" s="65"/>
      <c r="G335" s="65"/>
      <c r="H335" s="40"/>
    </row>
    <row r="336" spans="1:8" s="10" customFormat="1" ht="18" customHeight="1">
      <c r="A336" s="7"/>
      <c r="B336" s="71" t="s">
        <v>50</v>
      </c>
      <c r="C336" s="71" t="s">
        <v>2</v>
      </c>
      <c r="D336" s="2">
        <v>3.5499999999999997E-2</v>
      </c>
      <c r="E336" s="64">
        <f>D336*E335</f>
        <v>0.12424999999999999</v>
      </c>
      <c r="F336" s="65"/>
      <c r="G336" s="65"/>
      <c r="H336" s="40"/>
    </row>
    <row r="337" spans="1:8" s="22" customFormat="1" ht="21.6" customHeight="1">
      <c r="A337" s="21"/>
      <c r="B337" s="71" t="s">
        <v>118</v>
      </c>
      <c r="C337" s="71" t="s">
        <v>82</v>
      </c>
      <c r="D337" s="72">
        <v>7.9500000000000001E-2</v>
      </c>
      <c r="E337" s="64">
        <f>D337*E335</f>
        <v>0.27825</v>
      </c>
      <c r="F337" s="65"/>
      <c r="G337" s="65"/>
      <c r="H337" s="40"/>
    </row>
    <row r="338" spans="1:8" s="23" customFormat="1" ht="19.2" customHeight="1">
      <c r="A338" s="1"/>
      <c r="B338" s="71" t="s">
        <v>83</v>
      </c>
      <c r="C338" s="71" t="s">
        <v>5</v>
      </c>
      <c r="D338" s="64">
        <v>4.2599999999999999E-3</v>
      </c>
      <c r="E338" s="64">
        <f>D338*E335</f>
        <v>1.491E-2</v>
      </c>
      <c r="F338" s="65"/>
      <c r="G338" s="65"/>
      <c r="H338" s="40"/>
    </row>
    <row r="339" spans="1:8" s="23" customFormat="1" ht="25.95" customHeight="1">
      <c r="A339" s="21">
        <v>79</v>
      </c>
      <c r="B339" s="34" t="s">
        <v>84</v>
      </c>
      <c r="C339" s="32" t="s">
        <v>3</v>
      </c>
      <c r="D339" s="32"/>
      <c r="E339" s="57">
        <v>0.23</v>
      </c>
      <c r="F339" s="49"/>
      <c r="G339" s="49"/>
      <c r="H339" s="40"/>
    </row>
    <row r="340" spans="1:8" s="23" customFormat="1" ht="19.5" customHeight="1">
      <c r="A340" s="1"/>
      <c r="B340" s="2" t="s">
        <v>50</v>
      </c>
      <c r="C340" s="47" t="s">
        <v>45</v>
      </c>
      <c r="D340" s="47">
        <v>0.87</v>
      </c>
      <c r="E340" s="59">
        <f>E339*D340</f>
        <v>0.2001</v>
      </c>
      <c r="F340" s="49"/>
      <c r="G340" s="49"/>
      <c r="H340" s="40"/>
    </row>
    <row r="341" spans="1:8" s="22" customFormat="1" ht="26.25" customHeight="1">
      <c r="A341" s="21">
        <v>80</v>
      </c>
      <c r="B341" s="34" t="s">
        <v>52</v>
      </c>
      <c r="C341" s="32" t="s">
        <v>46</v>
      </c>
      <c r="D341" s="37">
        <v>1.95</v>
      </c>
      <c r="E341" s="57">
        <f>E339*D341</f>
        <v>0.44850000000000001</v>
      </c>
      <c r="F341" s="49"/>
      <c r="G341" s="49"/>
      <c r="H341" s="40"/>
    </row>
    <row r="342" spans="1:8" s="22" customFormat="1" ht="52.95" customHeight="1">
      <c r="A342" s="21"/>
      <c r="B342" s="44" t="s">
        <v>104</v>
      </c>
      <c r="C342" s="32"/>
      <c r="D342" s="37"/>
      <c r="E342" s="57"/>
      <c r="F342" s="49"/>
      <c r="G342" s="49"/>
      <c r="H342" s="40"/>
    </row>
    <row r="343" spans="1:8" s="22" customFormat="1" ht="43.2" customHeight="1">
      <c r="A343" s="21">
        <v>81</v>
      </c>
      <c r="B343" s="34" t="s">
        <v>60</v>
      </c>
      <c r="C343" s="32" t="s">
        <v>3</v>
      </c>
      <c r="D343" s="32"/>
      <c r="E343" s="57">
        <v>4.5599999999999996</v>
      </c>
      <c r="F343" s="49"/>
      <c r="G343" s="49"/>
      <c r="H343" s="40"/>
    </row>
    <row r="344" spans="1:8" s="22" customFormat="1" ht="26.25" customHeight="1">
      <c r="A344" s="21"/>
      <c r="B344" s="2" t="s">
        <v>50</v>
      </c>
      <c r="C344" s="47" t="s">
        <v>45</v>
      </c>
      <c r="D344" s="58">
        <v>0.02</v>
      </c>
      <c r="E344" s="59">
        <f>E343*D344</f>
        <v>9.1199999999999989E-2</v>
      </c>
      <c r="F344" s="49"/>
      <c r="G344" s="49"/>
      <c r="H344" s="40"/>
    </row>
    <row r="345" spans="1:8" s="22" customFormat="1" ht="26.25" customHeight="1">
      <c r="A345" s="21"/>
      <c r="B345" s="2" t="s">
        <v>61</v>
      </c>
      <c r="C345" s="47" t="s">
        <v>51</v>
      </c>
      <c r="D345" s="47">
        <v>4.48E-2</v>
      </c>
      <c r="E345" s="59">
        <f>E343*D345</f>
        <v>0.20428799999999997</v>
      </c>
      <c r="F345" s="49"/>
      <c r="G345" s="49"/>
      <c r="H345" s="40"/>
    </row>
    <row r="346" spans="1:8" s="22" customFormat="1" ht="26.25" customHeight="1">
      <c r="A346" s="21"/>
      <c r="B346" s="2" t="s">
        <v>4</v>
      </c>
      <c r="C346" s="47" t="s">
        <v>5</v>
      </c>
      <c r="D346" s="60">
        <v>2.0999999999999999E-3</v>
      </c>
      <c r="E346" s="59">
        <f>E343*D346</f>
        <v>9.5759999999999994E-3</v>
      </c>
      <c r="F346" s="49"/>
      <c r="G346" s="49"/>
      <c r="H346" s="40"/>
    </row>
    <row r="347" spans="1:8" s="22" customFormat="1" ht="26.25" customHeight="1">
      <c r="A347" s="21">
        <v>82</v>
      </c>
      <c r="B347" s="34" t="s">
        <v>62</v>
      </c>
      <c r="C347" s="32" t="s">
        <v>3</v>
      </c>
      <c r="D347" s="32"/>
      <c r="E347" s="57">
        <v>1.25</v>
      </c>
      <c r="F347" s="49"/>
      <c r="G347" s="49"/>
      <c r="H347" s="40"/>
    </row>
    <row r="348" spans="1:8" s="22" customFormat="1" ht="26.25" customHeight="1">
      <c r="A348" s="21"/>
      <c r="B348" s="2" t="s">
        <v>50</v>
      </c>
      <c r="C348" s="47" t="s">
        <v>45</v>
      </c>
      <c r="D348" s="47">
        <v>2.06</v>
      </c>
      <c r="E348" s="59">
        <f>E347*D348</f>
        <v>2.5750000000000002</v>
      </c>
      <c r="F348" s="49"/>
      <c r="G348" s="49"/>
      <c r="H348" s="40"/>
    </row>
    <row r="349" spans="1:8" s="22" customFormat="1" ht="57" customHeight="1">
      <c r="A349" s="21">
        <v>83</v>
      </c>
      <c r="B349" s="14" t="s">
        <v>100</v>
      </c>
      <c r="C349" s="38" t="s">
        <v>34</v>
      </c>
      <c r="D349" s="15"/>
      <c r="E349" s="57">
        <v>1.8E-3</v>
      </c>
      <c r="F349" s="37"/>
      <c r="G349" s="37"/>
      <c r="H349" s="40"/>
    </row>
    <row r="350" spans="1:8" s="22" customFormat="1" ht="26.25" customHeight="1">
      <c r="A350" s="21"/>
      <c r="B350" s="2" t="s">
        <v>93</v>
      </c>
      <c r="C350" s="47" t="s">
        <v>51</v>
      </c>
      <c r="D350" s="47">
        <v>163.30000000000001</v>
      </c>
      <c r="E350" s="59">
        <f>E349*D350</f>
        <v>0.29394000000000003</v>
      </c>
      <c r="F350" s="49"/>
      <c r="G350" s="49"/>
      <c r="H350" s="40"/>
    </row>
    <row r="351" spans="1:8" s="22" customFormat="1" ht="37.200000000000003" customHeight="1">
      <c r="A351" s="21">
        <v>84</v>
      </c>
      <c r="B351" s="34" t="s">
        <v>65</v>
      </c>
      <c r="C351" s="32" t="s">
        <v>3</v>
      </c>
      <c r="D351" s="32"/>
      <c r="E351" s="57">
        <v>12.5</v>
      </c>
      <c r="F351" s="49"/>
      <c r="G351" s="49"/>
      <c r="H351" s="40"/>
    </row>
    <row r="352" spans="1:8" s="22" customFormat="1" ht="19.5" customHeight="1">
      <c r="A352" s="21"/>
      <c r="B352" s="2" t="s">
        <v>50</v>
      </c>
      <c r="C352" s="47" t="s">
        <v>45</v>
      </c>
      <c r="D352" s="58">
        <v>0.27200000000000002</v>
      </c>
      <c r="E352" s="59">
        <f>E351*D352</f>
        <v>3.4000000000000004</v>
      </c>
      <c r="F352" s="49"/>
      <c r="G352" s="49"/>
      <c r="H352" s="40"/>
    </row>
    <row r="353" spans="1:8" s="22" customFormat="1" ht="15.75" customHeight="1">
      <c r="A353" s="21"/>
      <c r="B353" s="2" t="s">
        <v>4</v>
      </c>
      <c r="C353" s="47" t="s">
        <v>5</v>
      </c>
      <c r="D353" s="60">
        <v>5.16E-2</v>
      </c>
      <c r="E353" s="59">
        <f>E351*D353</f>
        <v>0.64500000000000002</v>
      </c>
      <c r="F353" s="49"/>
      <c r="G353" s="49"/>
      <c r="H353" s="40"/>
    </row>
    <row r="354" spans="1:8" s="22" customFormat="1" ht="18.75" customHeight="1">
      <c r="A354" s="21"/>
      <c r="B354" s="2" t="s">
        <v>66</v>
      </c>
      <c r="C354" s="47"/>
      <c r="D354" s="49"/>
      <c r="E354" s="59"/>
      <c r="F354" s="49"/>
      <c r="G354" s="49"/>
      <c r="H354" s="40"/>
    </row>
    <row r="355" spans="1:8" s="22" customFormat="1" ht="26.25" customHeight="1">
      <c r="A355" s="21"/>
      <c r="B355" s="2" t="s">
        <v>67</v>
      </c>
      <c r="C355" s="47" t="s">
        <v>3</v>
      </c>
      <c r="D355" s="60">
        <v>4.3E-3</v>
      </c>
      <c r="E355" s="59">
        <f>E351*D355</f>
        <v>5.3749999999999999E-2</v>
      </c>
      <c r="F355" s="49"/>
      <c r="G355" s="49"/>
      <c r="H355" s="40"/>
    </row>
    <row r="356" spans="1:8" s="22" customFormat="1" ht="26.25" customHeight="1">
      <c r="A356" s="21"/>
      <c r="B356" s="2" t="s">
        <v>68</v>
      </c>
      <c r="C356" s="47" t="s">
        <v>3</v>
      </c>
      <c r="D356" s="60">
        <v>9.4999999999999998E-3</v>
      </c>
      <c r="E356" s="59">
        <f>E351*D356</f>
        <v>0.11874999999999999</v>
      </c>
      <c r="F356" s="49"/>
      <c r="G356" s="49"/>
      <c r="H356" s="40"/>
    </row>
    <row r="357" spans="1:8" s="22" customFormat="1" ht="16.5" customHeight="1">
      <c r="A357" s="21"/>
      <c r="B357" s="2" t="s">
        <v>10</v>
      </c>
      <c r="C357" s="47" t="s">
        <v>5</v>
      </c>
      <c r="D357" s="60">
        <v>4.8999999999999998E-3</v>
      </c>
      <c r="E357" s="59">
        <f>E351*D357</f>
        <v>6.1249999999999999E-2</v>
      </c>
      <c r="F357" s="49"/>
      <c r="G357" s="49"/>
      <c r="H357" s="40"/>
    </row>
    <row r="358" spans="1:8" s="22" customFormat="1" ht="35.4" customHeight="1">
      <c r="A358" s="21">
        <v>85</v>
      </c>
      <c r="B358" s="34" t="s">
        <v>69</v>
      </c>
      <c r="C358" s="62" t="s">
        <v>3</v>
      </c>
      <c r="D358" s="32"/>
      <c r="E358" s="63">
        <v>0.5</v>
      </c>
      <c r="F358" s="49"/>
      <c r="G358" s="49"/>
      <c r="H358" s="40"/>
    </row>
    <row r="359" spans="1:8" s="22" customFormat="1" ht="18" customHeight="1">
      <c r="A359" s="21"/>
      <c r="B359" s="2" t="s">
        <v>50</v>
      </c>
      <c r="C359" s="47" t="s">
        <v>45</v>
      </c>
      <c r="D359" s="47">
        <v>0.89</v>
      </c>
      <c r="E359" s="64">
        <f>E358*D359</f>
        <v>0.44500000000000001</v>
      </c>
      <c r="F359" s="65"/>
      <c r="G359" s="65"/>
      <c r="H359" s="40"/>
    </row>
    <row r="360" spans="1:8" s="22" customFormat="1" ht="21.75" customHeight="1">
      <c r="A360" s="21"/>
      <c r="B360" s="2" t="s">
        <v>4</v>
      </c>
      <c r="C360" s="47" t="s">
        <v>5</v>
      </c>
      <c r="D360" s="49">
        <v>0.37</v>
      </c>
      <c r="E360" s="64">
        <f>E358*D360</f>
        <v>0.185</v>
      </c>
      <c r="F360" s="65"/>
      <c r="G360" s="65"/>
      <c r="H360" s="40"/>
    </row>
    <row r="361" spans="1:8" s="22" customFormat="1" ht="19.5" customHeight="1">
      <c r="A361" s="21"/>
      <c r="B361" s="2" t="s">
        <v>66</v>
      </c>
      <c r="C361" s="47"/>
      <c r="D361" s="65"/>
      <c r="E361" s="64"/>
      <c r="F361" s="65"/>
      <c r="G361" s="65"/>
      <c r="H361" s="40"/>
    </row>
    <row r="362" spans="1:8" s="22" customFormat="1" ht="20.25" customHeight="1">
      <c r="A362" s="21"/>
      <c r="B362" s="2" t="s">
        <v>70</v>
      </c>
      <c r="C362" s="66" t="s">
        <v>3</v>
      </c>
      <c r="D362" s="65">
        <v>1.1499999999999999</v>
      </c>
      <c r="E362" s="64">
        <f>E358*D362</f>
        <v>0.57499999999999996</v>
      </c>
      <c r="F362" s="65"/>
      <c r="G362" s="65"/>
      <c r="H362" s="40"/>
    </row>
    <row r="363" spans="1:8" s="22" customFormat="1" ht="26.25" customHeight="1">
      <c r="A363" s="21"/>
      <c r="B363" s="2" t="s">
        <v>10</v>
      </c>
      <c r="C363" s="47" t="s">
        <v>5</v>
      </c>
      <c r="D363" s="65">
        <v>0.04</v>
      </c>
      <c r="E363" s="64">
        <f>E358*D363</f>
        <v>0.02</v>
      </c>
      <c r="F363" s="65"/>
      <c r="G363" s="65"/>
      <c r="H363" s="40"/>
    </row>
    <row r="364" spans="1:8" s="22" customFormat="1" ht="54" customHeight="1">
      <c r="A364" s="21">
        <v>86</v>
      </c>
      <c r="B364" s="34" t="s">
        <v>71</v>
      </c>
      <c r="C364" s="32" t="s">
        <v>3</v>
      </c>
      <c r="D364" s="32"/>
      <c r="E364" s="57">
        <v>6.75</v>
      </c>
      <c r="F364" s="49"/>
      <c r="G364" s="49"/>
      <c r="H364" s="40"/>
    </row>
    <row r="365" spans="1:8" s="22" customFormat="1" ht="18.75" customHeight="1">
      <c r="A365" s="21"/>
      <c r="B365" s="2" t="s">
        <v>50</v>
      </c>
      <c r="C365" s="47" t="s">
        <v>45</v>
      </c>
      <c r="D365" s="49">
        <v>8.82</v>
      </c>
      <c r="E365" s="59">
        <f>E364*D365</f>
        <v>59.535000000000004</v>
      </c>
      <c r="F365" s="49"/>
      <c r="G365" s="49"/>
      <c r="H365" s="40"/>
    </row>
    <row r="366" spans="1:8" s="22" customFormat="1" ht="18" customHeight="1">
      <c r="A366" s="21"/>
      <c r="B366" s="2" t="s">
        <v>4</v>
      </c>
      <c r="C366" s="47" t="s">
        <v>5</v>
      </c>
      <c r="D366" s="49">
        <v>1.24</v>
      </c>
      <c r="E366" s="59">
        <f>E364*D366</f>
        <v>8.3699999999999992</v>
      </c>
      <c r="F366" s="49"/>
      <c r="G366" s="49"/>
      <c r="H366" s="40"/>
    </row>
    <row r="367" spans="1:8" s="22" customFormat="1" ht="18" customHeight="1">
      <c r="A367" s="21"/>
      <c r="B367" s="2" t="s">
        <v>66</v>
      </c>
      <c r="C367" s="47"/>
      <c r="D367" s="49"/>
      <c r="E367" s="59"/>
      <c r="F367" s="49"/>
      <c r="G367" s="49"/>
      <c r="H367" s="40"/>
    </row>
    <row r="368" spans="1:8" s="22" customFormat="1" ht="15.75" customHeight="1">
      <c r="A368" s="21"/>
      <c r="B368" s="2" t="s">
        <v>72</v>
      </c>
      <c r="C368" s="47" t="s">
        <v>3</v>
      </c>
      <c r="D368" s="58">
        <v>1.0149999999999999</v>
      </c>
      <c r="E368" s="59">
        <f>E364*D368</f>
        <v>6.8512499999999994</v>
      </c>
      <c r="F368" s="49"/>
      <c r="G368" s="49"/>
      <c r="H368" s="40"/>
    </row>
    <row r="369" spans="1:8" s="22" customFormat="1" ht="21.75" customHeight="1">
      <c r="A369" s="21"/>
      <c r="B369" s="2" t="s">
        <v>73</v>
      </c>
      <c r="C369" s="47" t="s">
        <v>11</v>
      </c>
      <c r="D369" s="49">
        <v>1.84</v>
      </c>
      <c r="E369" s="59">
        <f>E364*D369</f>
        <v>12.42</v>
      </c>
      <c r="F369" s="49"/>
      <c r="G369" s="49"/>
      <c r="H369" s="40"/>
    </row>
    <row r="370" spans="1:8" s="22" customFormat="1" ht="18" customHeight="1">
      <c r="A370" s="21"/>
      <c r="B370" s="2" t="s">
        <v>74</v>
      </c>
      <c r="C370" s="47" t="s">
        <v>3</v>
      </c>
      <c r="D370" s="60">
        <v>3.3999999999999998E-3</v>
      </c>
      <c r="E370" s="59">
        <f>E364*D370</f>
        <v>2.2949999999999998E-2</v>
      </c>
      <c r="F370" s="49"/>
      <c r="G370" s="49"/>
      <c r="H370" s="40"/>
    </row>
    <row r="371" spans="1:8" s="22" customFormat="1" ht="18.75" customHeight="1">
      <c r="A371" s="21"/>
      <c r="B371" s="2" t="s">
        <v>68</v>
      </c>
      <c r="C371" s="47" t="s">
        <v>3</v>
      </c>
      <c r="D371" s="60">
        <v>4.8300000000000003E-2</v>
      </c>
      <c r="E371" s="59">
        <f>E364*D371</f>
        <v>0.32602500000000001</v>
      </c>
      <c r="F371" s="49"/>
      <c r="G371" s="49"/>
      <c r="H371" s="40"/>
    </row>
    <row r="372" spans="1:8" s="22" customFormat="1" ht="21.75" customHeight="1">
      <c r="A372" s="21"/>
      <c r="B372" s="2" t="s">
        <v>75</v>
      </c>
      <c r="C372" s="47" t="s">
        <v>46</v>
      </c>
      <c r="D372" s="60">
        <v>2.2000000000000001E-3</v>
      </c>
      <c r="E372" s="59">
        <f>E364*D372</f>
        <v>1.485E-2</v>
      </c>
      <c r="F372" s="49"/>
      <c r="G372" s="49"/>
      <c r="H372" s="40"/>
    </row>
    <row r="373" spans="1:8" s="22" customFormat="1" ht="20.25" customHeight="1">
      <c r="A373" s="21"/>
      <c r="B373" s="2" t="s">
        <v>54</v>
      </c>
      <c r="C373" s="47" t="s">
        <v>46</v>
      </c>
      <c r="D373" s="60">
        <v>1.2999999999999999E-3</v>
      </c>
      <c r="E373" s="59">
        <f>E364*D373</f>
        <v>8.7749999999999998E-3</v>
      </c>
      <c r="F373" s="49"/>
      <c r="G373" s="49"/>
      <c r="H373" s="40"/>
    </row>
    <row r="374" spans="1:8" s="22" customFormat="1" ht="16.5" customHeight="1">
      <c r="A374" s="21"/>
      <c r="B374" s="2" t="s">
        <v>10</v>
      </c>
      <c r="C374" s="47" t="s">
        <v>5</v>
      </c>
      <c r="D374" s="49">
        <v>0.53</v>
      </c>
      <c r="E374" s="59">
        <f>E364*D374</f>
        <v>3.5775000000000001</v>
      </c>
      <c r="F374" s="49"/>
      <c r="G374" s="49"/>
      <c r="H374" s="40"/>
    </row>
    <row r="375" spans="1:8" s="22" customFormat="1" ht="30" customHeight="1">
      <c r="A375" s="21">
        <v>87</v>
      </c>
      <c r="B375" s="67" t="s">
        <v>56</v>
      </c>
      <c r="C375" s="67" t="s">
        <v>55</v>
      </c>
      <c r="D375" s="68"/>
      <c r="E375" s="63">
        <f>E376+E377+E378</f>
        <v>0.40850000000000003</v>
      </c>
      <c r="F375" s="67"/>
      <c r="G375" s="67"/>
      <c r="H375" s="40"/>
    </row>
    <row r="376" spans="1:8" s="22" customFormat="1" ht="26.25" customHeight="1">
      <c r="A376" s="21"/>
      <c r="B376" s="65" t="s">
        <v>57</v>
      </c>
      <c r="C376" s="65" t="s">
        <v>55</v>
      </c>
      <c r="D376" s="69" t="s">
        <v>53</v>
      </c>
      <c r="E376" s="64">
        <v>0.30599999999999999</v>
      </c>
      <c r="F376" s="65"/>
      <c r="G376" s="65"/>
      <c r="H376" s="40"/>
    </row>
    <row r="377" spans="1:8" s="22" customFormat="1" ht="26.25" customHeight="1">
      <c r="A377" s="21"/>
      <c r="B377" s="65" t="s">
        <v>58</v>
      </c>
      <c r="C377" s="65" t="s">
        <v>55</v>
      </c>
      <c r="D377" s="69" t="s">
        <v>53</v>
      </c>
      <c r="E377" s="64">
        <v>7.7499999999999999E-2</v>
      </c>
      <c r="F377" s="65"/>
      <c r="G377" s="65"/>
      <c r="H377" s="40"/>
    </row>
    <row r="378" spans="1:8" s="22" customFormat="1" ht="26.25" customHeight="1">
      <c r="A378" s="21"/>
      <c r="B378" s="65" t="s">
        <v>59</v>
      </c>
      <c r="C378" s="65" t="s">
        <v>55</v>
      </c>
      <c r="D378" s="69" t="s">
        <v>53</v>
      </c>
      <c r="E378" s="64">
        <v>2.5000000000000001E-2</v>
      </c>
      <c r="F378" s="65"/>
      <c r="G378" s="65"/>
      <c r="H378" s="40"/>
    </row>
    <row r="379" spans="1:8" s="22" customFormat="1" ht="31.8" customHeight="1">
      <c r="A379" s="21">
        <v>88</v>
      </c>
      <c r="B379" s="67" t="s">
        <v>97</v>
      </c>
      <c r="C379" s="67" t="s">
        <v>6</v>
      </c>
      <c r="D379" s="68"/>
      <c r="E379" s="63">
        <f>E368*2.4</f>
        <v>16.442999999999998</v>
      </c>
      <c r="F379" s="67"/>
      <c r="G379" s="67"/>
      <c r="H379" s="40"/>
    </row>
    <row r="380" spans="1:8" s="22" customFormat="1" ht="37.799999999999997" customHeight="1">
      <c r="A380" s="21">
        <v>89</v>
      </c>
      <c r="B380" s="67" t="s">
        <v>105</v>
      </c>
      <c r="C380" s="67" t="s">
        <v>6</v>
      </c>
      <c r="D380" s="68"/>
      <c r="E380" s="63">
        <f>E378+E377+E376</f>
        <v>0.40849999999999997</v>
      </c>
      <c r="F380" s="67"/>
      <c r="G380" s="67"/>
      <c r="H380" s="40"/>
    </row>
    <row r="381" spans="1:8" s="22" customFormat="1" ht="46.2" customHeight="1">
      <c r="A381" s="21">
        <v>90</v>
      </c>
      <c r="B381" s="34" t="s">
        <v>76</v>
      </c>
      <c r="C381" s="32" t="s">
        <v>11</v>
      </c>
      <c r="D381" s="32"/>
      <c r="E381" s="57">
        <v>12.5</v>
      </c>
      <c r="F381" s="49"/>
      <c r="G381" s="49"/>
      <c r="H381" s="40"/>
    </row>
    <row r="382" spans="1:8" s="22" customFormat="1" ht="19.5" customHeight="1">
      <c r="A382" s="21"/>
      <c r="B382" s="2" t="s">
        <v>50</v>
      </c>
      <c r="C382" s="47" t="s">
        <v>45</v>
      </c>
      <c r="D382" s="58">
        <v>0.56399999999999995</v>
      </c>
      <c r="E382" s="59">
        <f>E381*D382</f>
        <v>7.0499999999999989</v>
      </c>
      <c r="F382" s="49"/>
      <c r="G382" s="49"/>
      <c r="H382" s="40"/>
    </row>
    <row r="383" spans="1:8" s="22" customFormat="1" ht="15.75" customHeight="1">
      <c r="A383" s="21"/>
      <c r="B383" s="2" t="s">
        <v>4</v>
      </c>
      <c r="C383" s="47" t="s">
        <v>5</v>
      </c>
      <c r="D383" s="60">
        <v>4.0899999999999999E-2</v>
      </c>
      <c r="E383" s="59">
        <f>E381*D383</f>
        <v>0.51124999999999998</v>
      </c>
      <c r="F383" s="49"/>
      <c r="G383" s="49"/>
      <c r="H383" s="40"/>
    </row>
    <row r="384" spans="1:8" s="22" customFormat="1" ht="18.75" customHeight="1">
      <c r="A384" s="21"/>
      <c r="B384" s="2" t="s">
        <v>66</v>
      </c>
      <c r="C384" s="47"/>
      <c r="D384" s="49"/>
      <c r="E384" s="59"/>
      <c r="F384" s="49"/>
      <c r="G384" s="49"/>
      <c r="H384" s="40"/>
    </row>
    <row r="385" spans="1:8" s="22" customFormat="1" ht="18" customHeight="1">
      <c r="A385" s="21"/>
      <c r="B385" s="2" t="s">
        <v>77</v>
      </c>
      <c r="C385" s="47" t="s">
        <v>46</v>
      </c>
      <c r="D385" s="60">
        <v>4.4999999999999997E-3</v>
      </c>
      <c r="E385" s="59">
        <f>E381*D385</f>
        <v>5.6249999999999994E-2</v>
      </c>
      <c r="F385" s="49"/>
      <c r="G385" s="49"/>
      <c r="H385" s="40"/>
    </row>
    <row r="386" spans="1:8" s="22" customFormat="1" ht="19.5" customHeight="1">
      <c r="A386" s="21"/>
      <c r="B386" s="2" t="s">
        <v>10</v>
      </c>
      <c r="C386" s="47" t="s">
        <v>5</v>
      </c>
      <c r="D386" s="60">
        <v>0.26500000000000001</v>
      </c>
      <c r="E386" s="59">
        <f>E381*D386</f>
        <v>3.3125</v>
      </c>
      <c r="F386" s="49"/>
      <c r="G386" s="49"/>
      <c r="H386" s="40"/>
    </row>
    <row r="387" spans="1:8" s="22" customFormat="1" ht="52.2" customHeight="1">
      <c r="A387" s="21">
        <v>91</v>
      </c>
      <c r="B387" s="34" t="s">
        <v>116</v>
      </c>
      <c r="C387" s="32" t="s">
        <v>78</v>
      </c>
      <c r="D387" s="32"/>
      <c r="E387" s="63">
        <v>1.5</v>
      </c>
      <c r="F387" s="49"/>
      <c r="G387" s="49"/>
      <c r="H387" s="40"/>
    </row>
    <row r="388" spans="1:8" s="22" customFormat="1" ht="26.25" customHeight="1">
      <c r="A388" s="21"/>
      <c r="B388" s="2" t="s">
        <v>50</v>
      </c>
      <c r="C388" s="47" t="s">
        <v>45</v>
      </c>
      <c r="D388" s="58">
        <v>0.11899999999999999</v>
      </c>
      <c r="E388" s="59">
        <f>E387*D388</f>
        <v>0.17849999999999999</v>
      </c>
      <c r="F388" s="49"/>
      <c r="G388" s="49"/>
      <c r="H388" s="40"/>
    </row>
    <row r="389" spans="1:8" s="22" customFormat="1" ht="23.25" customHeight="1">
      <c r="A389" s="21"/>
      <c r="B389" s="2" t="s">
        <v>4</v>
      </c>
      <c r="C389" s="47" t="s">
        <v>5</v>
      </c>
      <c r="D389" s="60">
        <v>6.7500000000000004E-2</v>
      </c>
      <c r="E389" s="59">
        <f>E387*D389</f>
        <v>0.10125000000000001</v>
      </c>
      <c r="F389" s="49"/>
      <c r="G389" s="49"/>
      <c r="H389" s="40"/>
    </row>
    <row r="390" spans="1:8" s="22" customFormat="1" ht="20.25" customHeight="1">
      <c r="A390" s="21"/>
      <c r="B390" s="2" t="s">
        <v>66</v>
      </c>
      <c r="C390" s="47"/>
      <c r="D390" s="49"/>
      <c r="E390" s="59"/>
      <c r="F390" s="49"/>
      <c r="G390" s="49"/>
      <c r="H390" s="40"/>
    </row>
    <row r="391" spans="1:8" s="22" customFormat="1" ht="26.25" customHeight="1">
      <c r="A391" s="21"/>
      <c r="B391" s="2" t="s">
        <v>79</v>
      </c>
      <c r="C391" s="47" t="s">
        <v>78</v>
      </c>
      <c r="D391" s="49">
        <v>1.01</v>
      </c>
      <c r="E391" s="59">
        <f>E387*D391</f>
        <v>1.5150000000000001</v>
      </c>
      <c r="F391" s="49"/>
      <c r="G391" s="49"/>
      <c r="H391" s="40"/>
    </row>
    <row r="392" spans="1:8" s="22" customFormat="1" ht="26.25" customHeight="1">
      <c r="A392" s="21"/>
      <c r="B392" s="2" t="s">
        <v>10</v>
      </c>
      <c r="C392" s="47" t="s">
        <v>5</v>
      </c>
      <c r="D392" s="59">
        <v>2.16E-3</v>
      </c>
      <c r="E392" s="59">
        <f>E387*D392</f>
        <v>3.2399999999999998E-3</v>
      </c>
      <c r="F392" s="49"/>
      <c r="G392" s="49"/>
      <c r="H392" s="40"/>
    </row>
    <row r="393" spans="1:8" s="22" customFormat="1" ht="26.25" customHeight="1">
      <c r="A393" s="21">
        <v>92</v>
      </c>
      <c r="B393" s="34" t="s">
        <v>80</v>
      </c>
      <c r="C393" s="32" t="s">
        <v>3</v>
      </c>
      <c r="D393" s="32"/>
      <c r="E393" s="57">
        <v>1.5</v>
      </c>
      <c r="F393" s="49"/>
      <c r="G393" s="49"/>
      <c r="H393" s="40"/>
    </row>
    <row r="394" spans="1:8" s="22" customFormat="1" ht="26.25" customHeight="1">
      <c r="A394" s="21"/>
      <c r="B394" s="2" t="s">
        <v>50</v>
      </c>
      <c r="C394" s="47" t="s">
        <v>45</v>
      </c>
      <c r="D394" s="47">
        <v>0.89</v>
      </c>
      <c r="E394" s="64">
        <f>E393*D394</f>
        <v>1.335</v>
      </c>
      <c r="F394" s="65"/>
      <c r="G394" s="65"/>
      <c r="H394" s="40"/>
    </row>
    <row r="395" spans="1:8" s="22" customFormat="1" ht="26.25" customHeight="1">
      <c r="A395" s="21"/>
      <c r="B395" s="2" t="s">
        <v>4</v>
      </c>
      <c r="C395" s="47" t="s">
        <v>5</v>
      </c>
      <c r="D395" s="49">
        <v>0.37</v>
      </c>
      <c r="E395" s="64">
        <f>E393*D395</f>
        <v>0.55499999999999994</v>
      </c>
      <c r="F395" s="65"/>
      <c r="G395" s="65"/>
      <c r="H395" s="40"/>
    </row>
    <row r="396" spans="1:8" s="22" customFormat="1" ht="26.25" customHeight="1">
      <c r="A396" s="21"/>
      <c r="B396" s="2" t="s">
        <v>66</v>
      </c>
      <c r="C396" s="47"/>
      <c r="D396" s="65"/>
      <c r="E396" s="64"/>
      <c r="F396" s="65"/>
      <c r="G396" s="65"/>
      <c r="H396" s="40"/>
    </row>
    <row r="397" spans="1:8" s="22" customFormat="1" ht="26.25" customHeight="1">
      <c r="A397" s="21"/>
      <c r="B397" s="2" t="s">
        <v>81</v>
      </c>
      <c r="C397" s="66" t="s">
        <v>3</v>
      </c>
      <c r="D397" s="65">
        <v>1.1499999999999999</v>
      </c>
      <c r="E397" s="64">
        <f>E393*D397</f>
        <v>1.7249999999999999</v>
      </c>
      <c r="F397" s="65"/>
      <c r="G397" s="65"/>
      <c r="H397" s="40"/>
    </row>
    <row r="398" spans="1:8" s="22" customFormat="1" ht="26.25" customHeight="1">
      <c r="A398" s="21"/>
      <c r="B398" s="2" t="s">
        <v>10</v>
      </c>
      <c r="C398" s="47" t="s">
        <v>5</v>
      </c>
      <c r="D398" s="65">
        <v>0.04</v>
      </c>
      <c r="E398" s="64">
        <f>E393*D398</f>
        <v>0.06</v>
      </c>
      <c r="F398" s="65"/>
      <c r="G398" s="65"/>
      <c r="H398" s="40"/>
    </row>
    <row r="399" spans="1:8" s="22" customFormat="1" ht="49.8" customHeight="1">
      <c r="A399" s="21">
        <v>93</v>
      </c>
      <c r="B399" s="34" t="s">
        <v>117</v>
      </c>
      <c r="C399" s="14" t="s">
        <v>3</v>
      </c>
      <c r="D399" s="34"/>
      <c r="E399" s="63">
        <v>3.5</v>
      </c>
      <c r="F399" s="65"/>
      <c r="G399" s="65"/>
      <c r="H399" s="40"/>
    </row>
    <row r="400" spans="1:8" s="22" customFormat="1" ht="15" customHeight="1">
      <c r="A400" s="21"/>
      <c r="B400" s="71" t="s">
        <v>50</v>
      </c>
      <c r="C400" s="71" t="s">
        <v>2</v>
      </c>
      <c r="D400" s="2">
        <v>3.5499999999999997E-2</v>
      </c>
      <c r="E400" s="64">
        <f>D400*E399</f>
        <v>0.12424999999999999</v>
      </c>
      <c r="F400" s="65"/>
      <c r="G400" s="65"/>
      <c r="H400" s="40"/>
    </row>
    <row r="401" spans="1:10" s="22" customFormat="1" ht="24" customHeight="1">
      <c r="A401" s="21"/>
      <c r="B401" s="71" t="s">
        <v>118</v>
      </c>
      <c r="C401" s="71" t="s">
        <v>82</v>
      </c>
      <c r="D401" s="72">
        <v>7.9500000000000001E-2</v>
      </c>
      <c r="E401" s="64">
        <f>D401*E399</f>
        <v>0.27825</v>
      </c>
      <c r="F401" s="65"/>
      <c r="G401" s="65"/>
      <c r="H401" s="40"/>
    </row>
    <row r="402" spans="1:10" s="22" customFormat="1" ht="18.75" customHeight="1">
      <c r="A402" s="21"/>
      <c r="B402" s="71" t="s">
        <v>83</v>
      </c>
      <c r="C402" s="71" t="s">
        <v>5</v>
      </c>
      <c r="D402" s="64">
        <v>4.2599999999999999E-3</v>
      </c>
      <c r="E402" s="64">
        <f>D402*E399</f>
        <v>1.491E-2</v>
      </c>
      <c r="F402" s="65"/>
      <c r="G402" s="65"/>
      <c r="H402" s="40"/>
    </row>
    <row r="403" spans="1:10" s="22" customFormat="1" ht="34.799999999999997" customHeight="1">
      <c r="A403" s="21">
        <v>94</v>
      </c>
      <c r="B403" s="34" t="s">
        <v>84</v>
      </c>
      <c r="C403" s="32" t="s">
        <v>3</v>
      </c>
      <c r="D403" s="32"/>
      <c r="E403" s="57">
        <v>0.23</v>
      </c>
      <c r="F403" s="49"/>
      <c r="G403" s="49"/>
      <c r="H403" s="40"/>
    </row>
    <row r="404" spans="1:10" s="22" customFormat="1" ht="22.5" customHeight="1">
      <c r="A404" s="21"/>
      <c r="B404" s="2" t="s">
        <v>50</v>
      </c>
      <c r="C404" s="47" t="s">
        <v>45</v>
      </c>
      <c r="D404" s="47">
        <v>0.87</v>
      </c>
      <c r="E404" s="59">
        <f>E403*D404</f>
        <v>0.2001</v>
      </c>
      <c r="F404" s="49"/>
      <c r="G404" s="49"/>
      <c r="H404" s="40"/>
    </row>
    <row r="405" spans="1:10" s="22" customFormat="1" ht="26.25" customHeight="1">
      <c r="A405" s="21">
        <v>95</v>
      </c>
      <c r="B405" s="34" t="s">
        <v>52</v>
      </c>
      <c r="C405" s="32" t="s">
        <v>46</v>
      </c>
      <c r="D405" s="37">
        <v>1.95</v>
      </c>
      <c r="E405" s="57">
        <f>E403*D405</f>
        <v>0.44850000000000001</v>
      </c>
      <c r="F405" s="49"/>
      <c r="G405" s="49"/>
      <c r="H405" s="40"/>
    </row>
    <row r="406" spans="1:10" ht="30" customHeight="1">
      <c r="A406" s="47"/>
      <c r="B406" s="34" t="s">
        <v>88</v>
      </c>
      <c r="C406" s="47"/>
      <c r="D406" s="42"/>
      <c r="E406" s="43"/>
      <c r="F406" s="99"/>
      <c r="G406" s="99"/>
      <c r="H406" s="40"/>
    </row>
    <row r="407" spans="1:10" s="24" customFormat="1" ht="45" customHeight="1">
      <c r="A407" s="32">
        <v>96</v>
      </c>
      <c r="B407" s="55" t="s">
        <v>49</v>
      </c>
      <c r="C407" s="67" t="s">
        <v>39</v>
      </c>
      <c r="D407" s="33">
        <v>0</v>
      </c>
      <c r="E407" s="39">
        <f>46.8/100</f>
        <v>0.46799999999999997</v>
      </c>
      <c r="F407" s="98"/>
      <c r="G407" s="98"/>
      <c r="H407" s="40"/>
    </row>
    <row r="408" spans="1:10" s="24" customFormat="1">
      <c r="A408" s="73"/>
      <c r="B408" s="74" t="s">
        <v>40</v>
      </c>
      <c r="C408" s="75" t="s">
        <v>2</v>
      </c>
      <c r="D408" s="9">
        <v>15</v>
      </c>
      <c r="E408" s="43">
        <f>ROUND(E407*D408,2)</f>
        <v>7.02</v>
      </c>
      <c r="F408" s="98"/>
      <c r="G408" s="98"/>
      <c r="H408" s="40"/>
    </row>
    <row r="409" spans="1:10" s="24" customFormat="1">
      <c r="A409" s="73"/>
      <c r="B409" s="48" t="s">
        <v>41</v>
      </c>
      <c r="C409" s="76" t="s">
        <v>37</v>
      </c>
      <c r="D409" s="9">
        <v>2.16</v>
      </c>
      <c r="E409" s="43">
        <f>ROUND(E407*D409,2)</f>
        <v>1.01</v>
      </c>
      <c r="F409" s="98"/>
      <c r="G409" s="98"/>
      <c r="H409" s="40"/>
    </row>
    <row r="410" spans="1:10" s="24" customFormat="1">
      <c r="A410" s="73"/>
      <c r="B410" s="77" t="s">
        <v>42</v>
      </c>
      <c r="C410" s="78" t="s">
        <v>12</v>
      </c>
      <c r="D410" s="9">
        <v>0.97</v>
      </c>
      <c r="E410" s="43">
        <f>ROUND(E407*D410,2)</f>
        <v>0.45</v>
      </c>
      <c r="F410" s="98"/>
      <c r="G410" s="98"/>
      <c r="H410" s="40"/>
    </row>
    <row r="411" spans="1:10" s="24" customFormat="1">
      <c r="A411" s="73"/>
      <c r="B411" s="48" t="s">
        <v>43</v>
      </c>
      <c r="C411" s="65" t="s">
        <v>37</v>
      </c>
      <c r="D411" s="9">
        <v>2.73</v>
      </c>
      <c r="E411" s="43">
        <f>ROUND(E407*D411,2)</f>
        <v>1.28</v>
      </c>
      <c r="F411" s="98"/>
      <c r="G411" s="98"/>
      <c r="H411" s="40"/>
    </row>
    <row r="412" spans="1:10" s="24" customFormat="1">
      <c r="A412" s="73"/>
      <c r="B412" s="48" t="s">
        <v>95</v>
      </c>
      <c r="C412" s="76" t="s">
        <v>3</v>
      </c>
      <c r="D412" s="9">
        <v>122</v>
      </c>
      <c r="E412" s="43">
        <f>ROUND(E407*D412,2)</f>
        <v>57.1</v>
      </c>
      <c r="F412" s="99"/>
      <c r="G412" s="99"/>
      <c r="H412" s="40"/>
    </row>
    <row r="413" spans="1:10" s="24" customFormat="1">
      <c r="A413" s="73"/>
      <c r="B413" s="52" t="s">
        <v>38</v>
      </c>
      <c r="C413" s="76" t="s">
        <v>3</v>
      </c>
      <c r="D413" s="9">
        <v>7</v>
      </c>
      <c r="E413" s="43">
        <f>ROUND(E407*D413,2)</f>
        <v>3.28</v>
      </c>
      <c r="F413" s="99"/>
      <c r="G413" s="99"/>
      <c r="H413" s="40"/>
    </row>
    <row r="414" spans="1:10" s="3" customFormat="1" ht="47.25" customHeight="1">
      <c r="A414" s="32">
        <v>97</v>
      </c>
      <c r="B414" s="97" t="s">
        <v>125</v>
      </c>
      <c r="C414" s="37" t="s">
        <v>17</v>
      </c>
      <c r="D414" s="79"/>
      <c r="E414" s="39">
        <f>312/1000</f>
        <v>0.312</v>
      </c>
      <c r="F414" s="98"/>
      <c r="G414" s="98"/>
      <c r="H414" s="40"/>
    </row>
    <row r="415" spans="1:10">
      <c r="A415" s="47"/>
      <c r="B415" s="41" t="s">
        <v>1</v>
      </c>
      <c r="C415" s="17" t="s">
        <v>2</v>
      </c>
      <c r="D415" s="50">
        <v>33</v>
      </c>
      <c r="E415" s="43">
        <f>D415*E414</f>
        <v>10.295999999999999</v>
      </c>
      <c r="F415" s="99"/>
      <c r="G415" s="99"/>
      <c r="H415" s="40"/>
      <c r="J415" s="25"/>
    </row>
    <row r="416" spans="1:10">
      <c r="A416" s="47"/>
      <c r="B416" s="80"/>
      <c r="C416" s="49" t="s">
        <v>12</v>
      </c>
      <c r="D416" s="50">
        <v>0.42</v>
      </c>
      <c r="E416" s="43">
        <f>D416*E414</f>
        <v>0.13103999999999999</v>
      </c>
      <c r="F416" s="99"/>
      <c r="G416" s="99"/>
      <c r="H416" s="40"/>
    </row>
    <row r="417" spans="1:9">
      <c r="A417" s="47"/>
      <c r="B417" s="56" t="s">
        <v>24</v>
      </c>
      <c r="C417" s="49" t="s">
        <v>12</v>
      </c>
      <c r="D417" s="50">
        <v>2.58</v>
      </c>
      <c r="E417" s="43">
        <f>D417*E414</f>
        <v>0.80496000000000001</v>
      </c>
      <c r="F417" s="99"/>
      <c r="G417" s="99"/>
      <c r="H417" s="40"/>
    </row>
    <row r="418" spans="1:9">
      <c r="A418" s="47"/>
      <c r="B418" s="77" t="s">
        <v>28</v>
      </c>
      <c r="C418" s="49" t="s">
        <v>12</v>
      </c>
      <c r="D418" s="50">
        <v>11.2</v>
      </c>
      <c r="E418" s="43">
        <f>D418*E414</f>
        <v>3.4943999999999997</v>
      </c>
      <c r="F418" s="99"/>
      <c r="G418" s="99"/>
      <c r="H418" s="40"/>
    </row>
    <row r="419" spans="1:9">
      <c r="A419" s="47"/>
      <c r="B419" s="77" t="s">
        <v>26</v>
      </c>
      <c r="C419" s="49" t="s">
        <v>12</v>
      </c>
      <c r="D419" s="50">
        <v>24.8</v>
      </c>
      <c r="E419" s="43">
        <f>D419*E414</f>
        <v>7.7376000000000005</v>
      </c>
      <c r="F419" s="99"/>
      <c r="G419" s="99"/>
      <c r="H419" s="40"/>
      <c r="I419" s="25"/>
    </row>
    <row r="420" spans="1:9">
      <c r="A420" s="47"/>
      <c r="B420" s="77" t="s">
        <v>27</v>
      </c>
      <c r="C420" s="49" t="s">
        <v>12</v>
      </c>
      <c r="D420" s="50">
        <v>4.1399999999999997</v>
      </c>
      <c r="E420" s="43">
        <f>D420*E414</f>
        <v>1.2916799999999999</v>
      </c>
      <c r="F420" s="99"/>
      <c r="G420" s="99"/>
      <c r="H420" s="40"/>
    </row>
    <row r="421" spans="1:9">
      <c r="A421" s="47"/>
      <c r="B421" s="81" t="s">
        <v>29</v>
      </c>
      <c r="C421" s="49" t="s">
        <v>12</v>
      </c>
      <c r="D421" s="50">
        <v>0.53</v>
      </c>
      <c r="E421" s="43">
        <f>D421*E414</f>
        <v>0.16536000000000001</v>
      </c>
      <c r="F421" s="99"/>
      <c r="G421" s="99"/>
      <c r="H421" s="40"/>
    </row>
    <row r="422" spans="1:9">
      <c r="A422" s="47"/>
      <c r="B422" s="82" t="s">
        <v>31</v>
      </c>
      <c r="C422" s="83" t="s">
        <v>3</v>
      </c>
      <c r="D422" s="50">
        <v>126</v>
      </c>
      <c r="E422" s="43">
        <f>D422*E414</f>
        <v>39.311999999999998</v>
      </c>
      <c r="F422" s="99"/>
      <c r="G422" s="99"/>
      <c r="H422" s="40"/>
    </row>
    <row r="423" spans="1:9">
      <c r="A423" s="47"/>
      <c r="B423" s="48" t="s">
        <v>30</v>
      </c>
      <c r="C423" s="83" t="s">
        <v>3</v>
      </c>
      <c r="D423" s="50">
        <v>30</v>
      </c>
      <c r="E423" s="43">
        <f>D423*E414</f>
        <v>9.36</v>
      </c>
      <c r="F423" s="99"/>
      <c r="G423" s="99"/>
      <c r="H423" s="40"/>
    </row>
    <row r="424" spans="1:9" s="3" customFormat="1" ht="45" customHeight="1">
      <c r="A424" s="32">
        <v>98</v>
      </c>
      <c r="B424" s="55" t="s">
        <v>99</v>
      </c>
      <c r="C424" s="37" t="s">
        <v>17</v>
      </c>
      <c r="D424" s="46"/>
      <c r="E424" s="39">
        <v>0.45</v>
      </c>
      <c r="F424" s="98"/>
      <c r="G424" s="98"/>
      <c r="H424" s="40"/>
    </row>
    <row r="425" spans="1:9">
      <c r="A425" s="47"/>
      <c r="B425" s="41" t="s">
        <v>1</v>
      </c>
      <c r="C425" s="17" t="s">
        <v>2</v>
      </c>
      <c r="D425" s="50">
        <v>405</v>
      </c>
      <c r="E425" s="43">
        <f>ROUND(E424*D425,2)</f>
        <v>182.25</v>
      </c>
      <c r="F425" s="99"/>
      <c r="G425" s="99"/>
      <c r="H425" s="40"/>
      <c r="I425" s="25"/>
    </row>
    <row r="426" spans="1:9">
      <c r="A426" s="47"/>
      <c r="B426" s="48" t="s">
        <v>96</v>
      </c>
      <c r="C426" s="54" t="s">
        <v>3</v>
      </c>
      <c r="D426" s="50">
        <v>100</v>
      </c>
      <c r="E426" s="43">
        <f>ROUND(E424*D426,2)</f>
        <v>45</v>
      </c>
      <c r="F426" s="99"/>
      <c r="G426" s="99"/>
      <c r="H426" s="40"/>
    </row>
    <row r="427" spans="1:9">
      <c r="A427" s="47"/>
      <c r="B427" s="48" t="s">
        <v>77</v>
      </c>
      <c r="C427" s="54" t="s">
        <v>6</v>
      </c>
      <c r="D427" s="50">
        <v>0.13</v>
      </c>
      <c r="E427" s="43">
        <f>ROUND(E424*D427,2)</f>
        <v>0.06</v>
      </c>
      <c r="F427" s="99"/>
      <c r="G427" s="99"/>
      <c r="H427" s="40"/>
    </row>
    <row r="428" spans="1:9">
      <c r="A428" s="84"/>
      <c r="B428" s="48" t="s">
        <v>33</v>
      </c>
      <c r="C428" s="83" t="s">
        <v>11</v>
      </c>
      <c r="D428" s="50">
        <f>11.7-10*0.59</f>
        <v>5.8</v>
      </c>
      <c r="E428" s="43">
        <f>ROUND(E424*D428,2)</f>
        <v>2.61</v>
      </c>
      <c r="F428" s="99"/>
      <c r="G428" s="99"/>
      <c r="H428" s="40"/>
    </row>
    <row r="429" spans="1:9">
      <c r="A429" s="47"/>
      <c r="B429" s="48" t="s">
        <v>10</v>
      </c>
      <c r="C429" s="54" t="s">
        <v>5</v>
      </c>
      <c r="D429" s="50">
        <v>6.4</v>
      </c>
      <c r="E429" s="43">
        <f>ROUND(E424*D429,2)</f>
        <v>2.88</v>
      </c>
      <c r="F429" s="99"/>
      <c r="G429" s="99"/>
      <c r="H429" s="40"/>
    </row>
    <row r="430" spans="1:9" ht="34.799999999999997" customHeight="1">
      <c r="A430" s="32">
        <v>99</v>
      </c>
      <c r="B430" s="55" t="s">
        <v>97</v>
      </c>
      <c r="C430" s="85" t="s">
        <v>6</v>
      </c>
      <c r="D430" s="46"/>
      <c r="E430" s="39">
        <f>E426*2.4</f>
        <v>108</v>
      </c>
      <c r="F430" s="98"/>
      <c r="G430" s="98"/>
      <c r="H430" s="40"/>
    </row>
    <row r="431" spans="1:9" s="26" customFormat="1" ht="46.8" customHeight="1">
      <c r="A431" s="34">
        <v>100</v>
      </c>
      <c r="B431" s="86" t="s">
        <v>98</v>
      </c>
      <c r="C431" s="32" t="s">
        <v>119</v>
      </c>
      <c r="D431" s="87"/>
      <c r="E431" s="39">
        <v>6.24</v>
      </c>
      <c r="F431" s="98"/>
      <c r="G431" s="98"/>
      <c r="H431" s="40"/>
    </row>
    <row r="432" spans="1:9" s="27" customFormat="1">
      <c r="A432" s="47"/>
      <c r="B432" s="88" t="s">
        <v>44</v>
      </c>
      <c r="C432" s="89" t="s">
        <v>47</v>
      </c>
      <c r="D432" s="58">
        <v>0.15</v>
      </c>
      <c r="E432" s="43">
        <f>E431*D432</f>
        <v>0.93599999999999994</v>
      </c>
      <c r="F432" s="99"/>
      <c r="G432" s="99"/>
      <c r="H432" s="40"/>
    </row>
    <row r="433" spans="1:8" s="27" customFormat="1" ht="24" customHeight="1">
      <c r="A433" s="47"/>
      <c r="B433" s="80" t="str">
        <f>B209</f>
        <v>ექსკავატორი ჩამჩის ტევადობა 0,5მ3</v>
      </c>
      <c r="C433" s="90" t="s">
        <v>48</v>
      </c>
      <c r="D433" s="60">
        <v>6.1600000000000002E-2</v>
      </c>
      <c r="E433" s="43">
        <f>E431*D433</f>
        <v>0.384384</v>
      </c>
      <c r="F433" s="99"/>
      <c r="G433" s="99"/>
      <c r="H433" s="40"/>
    </row>
    <row r="434" spans="1:8" s="27" customFormat="1" ht="15">
      <c r="A434" s="47"/>
      <c r="B434" s="47" t="s">
        <v>10</v>
      </c>
      <c r="C434" s="47" t="s">
        <v>120</v>
      </c>
      <c r="D434" s="58">
        <v>7.0000000000000007E-2</v>
      </c>
      <c r="E434" s="43">
        <f>E431*D434</f>
        <v>0.43680000000000008</v>
      </c>
      <c r="F434" s="99"/>
      <c r="G434" s="99"/>
      <c r="H434" s="40"/>
    </row>
    <row r="435" spans="1:8" ht="22.2" customHeight="1">
      <c r="A435" s="32"/>
      <c r="B435" s="34" t="s">
        <v>13</v>
      </c>
      <c r="C435" s="32" t="s">
        <v>5</v>
      </c>
      <c r="D435" s="38"/>
      <c r="E435" s="33"/>
      <c r="F435" s="98"/>
      <c r="G435" s="98"/>
      <c r="H435" s="91"/>
    </row>
    <row r="436" spans="1:8" ht="20.399999999999999" customHeight="1">
      <c r="A436" s="47"/>
      <c r="B436" s="32" t="s">
        <v>21</v>
      </c>
      <c r="C436" s="32" t="s">
        <v>5</v>
      </c>
      <c r="D436" s="38"/>
      <c r="E436" s="93" t="s">
        <v>123</v>
      </c>
      <c r="F436" s="99"/>
      <c r="G436" s="99"/>
      <c r="H436" s="92"/>
    </row>
    <row r="437" spans="1:8" ht="17.399999999999999" customHeight="1">
      <c r="A437" s="47"/>
      <c r="B437" s="32" t="s">
        <v>13</v>
      </c>
      <c r="C437" s="32" t="s">
        <v>5</v>
      </c>
      <c r="D437" s="38"/>
      <c r="E437" s="93"/>
      <c r="F437" s="99"/>
      <c r="G437" s="99"/>
      <c r="H437" s="92"/>
    </row>
    <row r="438" spans="1:8" ht="19.8" customHeight="1">
      <c r="A438" s="47"/>
      <c r="B438" s="32" t="s">
        <v>22</v>
      </c>
      <c r="C438" s="32" t="s">
        <v>5</v>
      </c>
      <c r="D438" s="38"/>
      <c r="E438" s="93" t="s">
        <v>123</v>
      </c>
      <c r="F438" s="99"/>
      <c r="G438" s="99"/>
      <c r="H438" s="92"/>
    </row>
    <row r="439" spans="1:8" ht="19.8" customHeight="1">
      <c r="A439" s="47"/>
      <c r="B439" s="32" t="s">
        <v>13</v>
      </c>
      <c r="C439" s="32" t="s">
        <v>5</v>
      </c>
      <c r="D439" s="38"/>
      <c r="E439" s="93"/>
      <c r="F439" s="99"/>
      <c r="G439" s="99"/>
      <c r="H439" s="92"/>
    </row>
    <row r="440" spans="1:8" ht="21.6" customHeight="1">
      <c r="A440" s="47"/>
      <c r="B440" s="32" t="s">
        <v>23</v>
      </c>
      <c r="C440" s="32" t="s">
        <v>5</v>
      </c>
      <c r="D440" s="38"/>
      <c r="E440" s="93">
        <v>0.03</v>
      </c>
      <c r="F440" s="99"/>
      <c r="G440" s="99"/>
      <c r="H440" s="92"/>
    </row>
    <row r="441" spans="1:8" ht="18.600000000000001" customHeight="1">
      <c r="A441" s="47"/>
      <c r="B441" s="32" t="s">
        <v>13</v>
      </c>
      <c r="C441" s="32" t="s">
        <v>5</v>
      </c>
      <c r="D441" s="38"/>
      <c r="E441" s="93"/>
      <c r="F441" s="99"/>
      <c r="G441" s="99"/>
      <c r="H441" s="92"/>
    </row>
    <row r="442" spans="1:8" ht="18.600000000000001" customHeight="1">
      <c r="A442" s="47"/>
      <c r="B442" s="32" t="s">
        <v>124</v>
      </c>
      <c r="C442" s="32" t="s">
        <v>5</v>
      </c>
      <c r="D442" s="38"/>
      <c r="E442" s="93">
        <v>0.18</v>
      </c>
      <c r="F442" s="99"/>
      <c r="G442" s="99"/>
      <c r="H442" s="92"/>
    </row>
    <row r="443" spans="1:8" ht="22.5" customHeight="1">
      <c r="A443" s="32"/>
      <c r="B443" s="34" t="s">
        <v>13</v>
      </c>
      <c r="C443" s="32" t="s">
        <v>5</v>
      </c>
      <c r="D443" s="38"/>
      <c r="E443" s="33"/>
      <c r="F443" s="98"/>
      <c r="G443" s="98"/>
      <c r="H443" s="92"/>
    </row>
    <row r="445" spans="1:8">
      <c r="B445" s="5"/>
    </row>
  </sheetData>
  <mergeCells count="7">
    <mergeCell ref="A1:G1"/>
    <mergeCell ref="A2:G2"/>
    <mergeCell ref="F3:G3"/>
    <mergeCell ref="A3:A4"/>
    <mergeCell ref="B3:B4"/>
    <mergeCell ref="C3:C4"/>
    <mergeCell ref="D3:E3"/>
  </mergeCells>
  <phoneticPr fontId="10" type="noConversion"/>
  <conditionalFormatting sqref="B6:G6 B7:C7 E7:G7 B12:C12 B18:C18 B14:C14 B20:C20 I428:IJ428 I429:IG430 I427:IM427 B414 A15:A16 B15 I414:IJ426 A444:G910 B17 A424:G434 A8:G8 A21:G21 A19:B19 A11:B11 A9:B9 B423 B420:B421 B417:B418 A406 B409:E409 B408 B411:E411 B412:G412 B406:G407 B55:G55 A56:A59 A29:B29 B119:G119 A120:A123 A93:B93 B183:G183 A184:A186 A157:B157 B247:G247 A248:A250 A221:B221 B56:B60 B311:G311 B285 B375:G375 B349 B376:B380 B312:B316 B120:B124 B184:B188 B248:B252 A5:G5">
    <cfRule type="cellIs" dxfId="259" priority="2761" stopIfTrue="1" operator="equal">
      <formula>8223.307275</formula>
    </cfRule>
  </conditionalFormatting>
  <conditionalFormatting sqref="E464:G468 C464:C468">
    <cfRule type="cellIs" dxfId="258" priority="2760" stopIfTrue="1" operator="equal">
      <formula>8223.307275</formula>
    </cfRule>
  </conditionalFormatting>
  <conditionalFormatting sqref="E911:G915 C911:C915">
    <cfRule type="cellIs" dxfId="257" priority="2758" stopIfTrue="1" operator="equal">
      <formula>8223.307275</formula>
    </cfRule>
  </conditionalFormatting>
  <conditionalFormatting sqref="E911:G915 C911:C915">
    <cfRule type="cellIs" dxfId="256" priority="2757" stopIfTrue="1" operator="equal">
      <formula>8223.307275</formula>
    </cfRule>
  </conditionalFormatting>
  <conditionalFormatting sqref="B10">
    <cfRule type="cellIs" dxfId="255" priority="2657" stopIfTrue="1" operator="equal">
      <formula>8223.307275</formula>
    </cfRule>
  </conditionalFormatting>
  <conditionalFormatting sqref="A10 D10:G10 B13 A20 D12:G14 D18:G20 A12:A14 A17:A18 C15 C9:G9 C11:G11 C17:G17">
    <cfRule type="cellIs" dxfId="254" priority="2656" stopIfTrue="1" operator="equal">
      <formula>8223.307275</formula>
    </cfRule>
  </conditionalFormatting>
  <conditionalFormatting sqref="C10 C13 C19">
    <cfRule type="cellIs" dxfId="252" priority="2308" stopIfTrue="1" operator="equal">
      <formula>8223.307275</formula>
    </cfRule>
  </conditionalFormatting>
  <conditionalFormatting sqref="B415:C415 F423">
    <cfRule type="cellIs" dxfId="251" priority="1382" stopIfTrue="1" operator="equal">
      <formula>8223.307275</formula>
    </cfRule>
  </conditionalFormatting>
  <conditionalFormatting sqref="F422 G422:G423">
    <cfRule type="cellIs" dxfId="250" priority="1380" stopIfTrue="1" operator="equal">
      <formula>8223.307275</formula>
    </cfRule>
  </conditionalFormatting>
  <conditionalFormatting sqref="B422">
    <cfRule type="cellIs" dxfId="249" priority="1379" stopIfTrue="1" operator="equal">
      <formula>8223.307275</formula>
    </cfRule>
  </conditionalFormatting>
  <conditionalFormatting sqref="F415:F421">
    <cfRule type="cellIs" dxfId="248" priority="1375" stopIfTrue="1" operator="equal">
      <formula>8223.307275</formula>
    </cfRule>
  </conditionalFormatting>
  <conditionalFormatting sqref="C422:C423">
    <cfRule type="cellIs" dxfId="247" priority="1374" stopIfTrue="1" operator="equal">
      <formula>8223.307275</formula>
    </cfRule>
  </conditionalFormatting>
  <conditionalFormatting sqref="D423:E423 A415:A423 D415:D422">
    <cfRule type="cellIs" dxfId="246" priority="1373" stopIfTrue="1" operator="equal">
      <formula>8223.307275</formula>
    </cfRule>
  </conditionalFormatting>
  <conditionalFormatting sqref="G415:G421">
    <cfRule type="cellIs" dxfId="245" priority="1376" stopIfTrue="1" operator="equal">
      <formula>8223.307275</formula>
    </cfRule>
  </conditionalFormatting>
  <conditionalFormatting sqref="C416:C421">
    <cfRule type="cellIs" dxfId="244" priority="1372" stopIfTrue="1" operator="equal">
      <formula>8223.307275</formula>
    </cfRule>
  </conditionalFormatting>
  <conditionalFormatting sqref="B419">
    <cfRule type="cellIs" dxfId="243" priority="1371" stopIfTrue="1" operator="equal">
      <formula>8223.307275</formula>
    </cfRule>
  </conditionalFormatting>
  <conditionalFormatting sqref="C414:G414">
    <cfRule type="cellIs" dxfId="241" priority="1366" stopIfTrue="1" operator="equal">
      <formula>8223.307275</formula>
    </cfRule>
  </conditionalFormatting>
  <conditionalFormatting sqref="A414">
    <cfRule type="cellIs" dxfId="240" priority="1365" stopIfTrue="1" operator="equal">
      <formula>8223.307275</formula>
    </cfRule>
  </conditionalFormatting>
  <conditionalFormatting sqref="E417:E419">
    <cfRule type="cellIs" dxfId="239" priority="1363" stopIfTrue="1" operator="equal">
      <formula>8223.307275</formula>
    </cfRule>
  </conditionalFormatting>
  <conditionalFormatting sqref="E415:E416 E420:E422">
    <cfRule type="cellIs" dxfId="238" priority="1362" stopIfTrue="1" operator="equal">
      <formula>8223.307275</formula>
    </cfRule>
  </conditionalFormatting>
  <conditionalFormatting sqref="B16">
    <cfRule type="cellIs" dxfId="236" priority="1114" stopIfTrue="1" operator="equal">
      <formula>8223.307275</formula>
    </cfRule>
  </conditionalFormatting>
  <conditionalFormatting sqref="C16">
    <cfRule type="cellIs" dxfId="235" priority="1113" stopIfTrue="1" operator="equal">
      <formula>8223.307275</formula>
    </cfRule>
  </conditionalFormatting>
  <conditionalFormatting sqref="D15:G16">
    <cfRule type="cellIs" dxfId="233" priority="1111" stopIfTrue="1" operator="equal">
      <formula>8223.307275</formula>
    </cfRule>
  </conditionalFormatting>
  <conditionalFormatting sqref="D410:E410 F409:G411 C413:G413 D408:G408">
    <cfRule type="cellIs" dxfId="232" priority="587" stopIfTrue="1" operator="equal">
      <formula>8223.307275</formula>
    </cfRule>
  </conditionalFormatting>
  <conditionalFormatting sqref="C408">
    <cfRule type="cellIs" dxfId="229" priority="585" stopIfTrue="1" operator="equal">
      <formula>8223.307275</formula>
    </cfRule>
  </conditionalFormatting>
  <conditionalFormatting sqref="A407:A413 I407:IJ413">
    <cfRule type="cellIs" dxfId="228" priority="588" stopIfTrue="1" operator="equal">
      <formula>8223.307275</formula>
    </cfRule>
  </conditionalFormatting>
  <conditionalFormatting sqref="B410:C410">
    <cfRule type="cellIs" dxfId="227" priority="586" stopIfTrue="1" operator="equal">
      <formula>8223.307275</formula>
    </cfRule>
  </conditionalFormatting>
  <conditionalFormatting sqref="B413">
    <cfRule type="cellIs" dxfId="226" priority="582" operator="equal">
      <formula>0</formula>
    </cfRule>
  </conditionalFormatting>
  <conditionalFormatting sqref="I22:IN22">
    <cfRule type="cellIs" dxfId="225" priority="546" stopIfTrue="1" operator="equal">
      <formula>8223.307275</formula>
    </cfRule>
  </conditionalFormatting>
  <conditionalFormatting sqref="I278:IO336">
    <cfRule type="cellIs" dxfId="224" priority="370" stopIfTrue="1" operator="equal">
      <formula>8223.307275</formula>
    </cfRule>
  </conditionalFormatting>
  <conditionalFormatting sqref="B48:E50">
    <cfRule type="cellIs" dxfId="223" priority="261" stopIfTrue="1" operator="equal">
      <formula>0</formula>
    </cfRule>
  </conditionalFormatting>
  <conditionalFormatting sqref="B32:C32">
    <cfRule type="cellIs" dxfId="222" priority="232" stopIfTrue="1" operator="equal">
      <formula>0</formula>
    </cfRule>
  </conditionalFormatting>
  <conditionalFormatting sqref="B33:C33">
    <cfRule type="cellIs" dxfId="221" priority="231" stopIfTrue="1" operator="equal">
      <formula>0</formula>
    </cfRule>
  </conditionalFormatting>
  <conditionalFormatting sqref="B39:C39">
    <cfRule type="cellIs" dxfId="220" priority="230" stopIfTrue="1" operator="equal">
      <formula>0</formula>
    </cfRule>
  </conditionalFormatting>
  <conditionalFormatting sqref="B38:E38 D39:E40 C41:E41 D43:E43 B42:E42 D45:E46 C47:E47 D62:E63 C64:E64 D68:E69 C70:E70 B71:E73 C51:E51 B44:E44 B65:E67 D78:E85 B83:C84 B23:E28 B52:E59 B61:E61">
    <cfRule type="cellIs" dxfId="219" priority="234" stopIfTrue="1" operator="equal">
      <formula>0</formula>
    </cfRule>
  </conditionalFormatting>
  <conditionalFormatting sqref="B112:E114">
    <cfRule type="cellIs" dxfId="218" priority="192" stopIfTrue="1" operator="equal">
      <formula>0</formula>
    </cfRule>
  </conditionalFormatting>
  <conditionalFormatting sqref="B40:C40">
    <cfRule type="cellIs" dxfId="217" priority="229" stopIfTrue="1" operator="equal">
      <formula>0</formula>
    </cfRule>
  </conditionalFormatting>
  <conditionalFormatting sqref="B45:C45">
    <cfRule type="cellIs" dxfId="216" priority="228" stopIfTrue="1" operator="equal">
      <formula>0</formula>
    </cfRule>
  </conditionalFormatting>
  <conditionalFormatting sqref="B46:C46">
    <cfRule type="cellIs" dxfId="215" priority="227" stopIfTrue="1" operator="equal">
      <formula>0</formula>
    </cfRule>
  </conditionalFormatting>
  <conditionalFormatting sqref="B68:C69">
    <cfRule type="cellIs" dxfId="214" priority="225" stopIfTrue="1" operator="equal">
      <formula>0</formula>
    </cfRule>
  </conditionalFormatting>
  <conditionalFormatting sqref="I55:IA55">
    <cfRule type="cellIs" dxfId="213" priority="244" stopIfTrue="1" operator="equal">
      <formula>8223.307275</formula>
    </cfRule>
  </conditionalFormatting>
  <conditionalFormatting sqref="C56">
    <cfRule type="cellIs" dxfId="212" priority="243" stopIfTrue="1" operator="equal">
      <formula>8223.307275</formula>
    </cfRule>
  </conditionalFormatting>
  <conditionalFormatting sqref="I56:IA56">
    <cfRule type="cellIs" dxfId="211" priority="242" stopIfTrue="1" operator="equal">
      <formula>8223.307275</formula>
    </cfRule>
  </conditionalFormatting>
  <conditionalFormatting sqref="D56:G56 D57:E59 G57:G59">
    <cfRule type="cellIs" dxfId="210" priority="241" stopIfTrue="1" operator="equal">
      <formula>8223.307275</formula>
    </cfRule>
  </conditionalFormatting>
  <conditionalFormatting sqref="C57">
    <cfRule type="cellIs" dxfId="209" priority="240" stopIfTrue="1" operator="equal">
      <formula>8223.307275</formula>
    </cfRule>
  </conditionalFormatting>
  <conditionalFormatting sqref="I57:IA57">
    <cfRule type="cellIs" dxfId="208" priority="239" stopIfTrue="1" operator="equal">
      <formula>8223.307275</formula>
    </cfRule>
  </conditionalFormatting>
  <conditionalFormatting sqref="F57">
    <cfRule type="cellIs" dxfId="207" priority="238" stopIfTrue="1" operator="equal">
      <formula>8223.307275</formula>
    </cfRule>
  </conditionalFormatting>
  <conditionalFormatting sqref="C58:C59">
    <cfRule type="cellIs" dxfId="206" priority="237" stopIfTrue="1" operator="equal">
      <formula>8223.307275</formula>
    </cfRule>
  </conditionalFormatting>
  <conditionalFormatting sqref="I58:IA60">
    <cfRule type="cellIs" dxfId="205" priority="236" stopIfTrue="1" operator="equal">
      <formula>8223.307275</formula>
    </cfRule>
  </conditionalFormatting>
  <conditionalFormatting sqref="F58:F59 A60">
    <cfRule type="cellIs" dxfId="204" priority="235" stopIfTrue="1" operator="equal">
      <formula>8223.307275</formula>
    </cfRule>
  </conditionalFormatting>
  <conditionalFormatting sqref="B62:C63">
    <cfRule type="cellIs" dxfId="202" priority="226" stopIfTrue="1" operator="equal">
      <formula>0</formula>
    </cfRule>
  </conditionalFormatting>
  <conditionalFormatting sqref="A67 D61:G62 D63:E72 G65 F63:G64 F66:G73">
    <cfRule type="cellIs" dxfId="201" priority="233" stopIfTrue="1" operator="equal">
      <formula>8223.307275</formula>
    </cfRule>
  </conditionalFormatting>
  <conditionalFormatting sqref="D74:E75 C76:E76 B77:E77">
    <cfRule type="cellIs" dxfId="200" priority="224" stopIfTrue="1" operator="equal">
      <formula>0</formula>
    </cfRule>
  </conditionalFormatting>
  <conditionalFormatting sqref="B74:C74">
    <cfRule type="cellIs" dxfId="199" priority="223" stopIfTrue="1" operator="equal">
      <formula>0</formula>
    </cfRule>
  </conditionalFormatting>
  <conditionalFormatting sqref="B75:C75">
    <cfRule type="cellIs" dxfId="198" priority="222" stopIfTrue="1" operator="equal">
      <formula>0</formula>
    </cfRule>
  </conditionalFormatting>
  <conditionalFormatting sqref="F65">
    <cfRule type="cellIs" dxfId="197" priority="221" stopIfTrue="1" operator="equal">
      <formula>8223.307275</formula>
    </cfRule>
  </conditionalFormatting>
  <conditionalFormatting sqref="A30 D29 F29:G30">
    <cfRule type="cellIs" dxfId="196" priority="220" stopIfTrue="1" operator="equal">
      <formula>8223.307275</formula>
    </cfRule>
  </conditionalFormatting>
  <conditionalFormatting sqref="B30:C30">
    <cfRule type="cellIs" dxfId="195" priority="219" stopIfTrue="1" operator="equal">
      <formula>0</formula>
    </cfRule>
  </conditionalFormatting>
  <conditionalFormatting sqref="I30:J30">
    <cfRule type="cellIs" dxfId="194" priority="218" stopIfTrue="1" operator="equal">
      <formula>8223.307275</formula>
    </cfRule>
  </conditionalFormatting>
  <conditionalFormatting sqref="I31">
    <cfRule type="cellIs" dxfId="193" priority="217" stopIfTrue="1" operator="equal">
      <formula>8223.307275</formula>
    </cfRule>
  </conditionalFormatting>
  <conditionalFormatting sqref="D30">
    <cfRule type="cellIs" dxfId="192" priority="216" stopIfTrue="1" operator="equal">
      <formula>0</formula>
    </cfRule>
  </conditionalFormatting>
  <conditionalFormatting sqref="E30">
    <cfRule type="cellIs" dxfId="191" priority="215" stopIfTrue="1" operator="equal">
      <formula>0</formula>
    </cfRule>
  </conditionalFormatting>
  <conditionalFormatting sqref="E29">
    <cfRule type="cellIs" dxfId="190" priority="214" stopIfTrue="1" operator="equal">
      <formula>0</formula>
    </cfRule>
  </conditionalFormatting>
  <conditionalFormatting sqref="I86:IN86">
    <cfRule type="cellIs" dxfId="187" priority="193" stopIfTrue="1" operator="equal">
      <formula>8223.307275</formula>
    </cfRule>
  </conditionalFormatting>
  <conditionalFormatting sqref="B97:C97">
    <cfRule type="cellIs" dxfId="186" priority="178" stopIfTrue="1" operator="equal">
      <formula>0</formula>
    </cfRule>
  </conditionalFormatting>
  <conditionalFormatting sqref="I119:IA119">
    <cfRule type="cellIs" dxfId="185" priority="191" stopIfTrue="1" operator="equal">
      <formula>8223.307275</formula>
    </cfRule>
  </conditionalFormatting>
  <conditionalFormatting sqref="C120">
    <cfRule type="cellIs" dxfId="184" priority="190" stopIfTrue="1" operator="equal">
      <formula>8223.307275</formula>
    </cfRule>
  </conditionalFormatting>
  <conditionalFormatting sqref="I120:IA120">
    <cfRule type="cellIs" dxfId="183" priority="189" stopIfTrue="1" operator="equal">
      <formula>8223.307275</formula>
    </cfRule>
  </conditionalFormatting>
  <conditionalFormatting sqref="D120:G120 D121:E123 G121:G123">
    <cfRule type="cellIs" dxfId="182" priority="188" stopIfTrue="1" operator="equal">
      <formula>8223.307275</formula>
    </cfRule>
  </conditionalFormatting>
  <conditionalFormatting sqref="C121">
    <cfRule type="cellIs" dxfId="181" priority="187" stopIfTrue="1" operator="equal">
      <formula>8223.307275</formula>
    </cfRule>
  </conditionalFormatting>
  <conditionalFormatting sqref="I121:IA121">
    <cfRule type="cellIs" dxfId="180" priority="186" stopIfTrue="1" operator="equal">
      <formula>8223.307275</formula>
    </cfRule>
  </conditionalFormatting>
  <conditionalFormatting sqref="F121">
    <cfRule type="cellIs" dxfId="179" priority="185" stopIfTrue="1" operator="equal">
      <formula>8223.307275</formula>
    </cfRule>
  </conditionalFormatting>
  <conditionalFormatting sqref="C122:C123">
    <cfRule type="cellIs" dxfId="178" priority="184" stopIfTrue="1" operator="equal">
      <formula>8223.307275</formula>
    </cfRule>
  </conditionalFormatting>
  <conditionalFormatting sqref="I122:IA124">
    <cfRule type="cellIs" dxfId="177" priority="183" stopIfTrue="1" operator="equal">
      <formula>8223.307275</formula>
    </cfRule>
  </conditionalFormatting>
  <conditionalFormatting sqref="F122:F123 A124">
    <cfRule type="cellIs" dxfId="176" priority="182" stopIfTrue="1" operator="equal">
      <formula>8223.307275</formula>
    </cfRule>
  </conditionalFormatting>
  <conditionalFormatting sqref="B102:E102 D103:E104 C105:E105 D107:E107 B106:E106 D109:E110 C111:E111 D126:E127 C128:E128 D132:E133 C134:E134 B135:E137 C115:E115 B116:E123 B108:E108 B129:E131 D142:E149 B147:C148 B87:E92 B125:E125">
    <cfRule type="cellIs" dxfId="175" priority="181" stopIfTrue="1" operator="equal">
      <formula>0</formula>
    </cfRule>
  </conditionalFormatting>
  <conditionalFormatting sqref="A131 D125:G126 D127:E136 G129 F127:G128 F130:G137">
    <cfRule type="cellIs" dxfId="174" priority="180" stopIfTrue="1" operator="equal">
      <formula>8223.307275</formula>
    </cfRule>
  </conditionalFormatting>
  <conditionalFormatting sqref="B96:C96">
    <cfRule type="cellIs" dxfId="173" priority="179" stopIfTrue="1" operator="equal">
      <formula>0</formula>
    </cfRule>
  </conditionalFormatting>
  <conditionalFormatting sqref="B110:C110">
    <cfRule type="cellIs" dxfId="172" priority="174" stopIfTrue="1" operator="equal">
      <formula>0</formula>
    </cfRule>
  </conditionalFormatting>
  <conditionalFormatting sqref="B103:C103">
    <cfRule type="cellIs" dxfId="171" priority="177" stopIfTrue="1" operator="equal">
      <formula>0</formula>
    </cfRule>
  </conditionalFormatting>
  <conditionalFormatting sqref="B104:C104">
    <cfRule type="cellIs" dxfId="170" priority="176" stopIfTrue="1" operator="equal">
      <formula>0</formula>
    </cfRule>
  </conditionalFormatting>
  <conditionalFormatting sqref="B109:C109">
    <cfRule type="cellIs" dxfId="169" priority="175" stopIfTrue="1" operator="equal">
      <formula>0</formula>
    </cfRule>
  </conditionalFormatting>
  <conditionalFormatting sqref="B126:C127">
    <cfRule type="cellIs" dxfId="168" priority="173" stopIfTrue="1" operator="equal">
      <formula>0</formula>
    </cfRule>
  </conditionalFormatting>
  <conditionalFormatting sqref="B132:C133">
    <cfRule type="cellIs" dxfId="167" priority="172" stopIfTrue="1" operator="equal">
      <formula>0</formula>
    </cfRule>
  </conditionalFormatting>
  <conditionalFormatting sqref="D138:E139 C140:E140 B141:E141">
    <cfRule type="cellIs" dxfId="166" priority="171" stopIfTrue="1" operator="equal">
      <formula>0</formula>
    </cfRule>
  </conditionalFormatting>
  <conditionalFormatting sqref="B138:C138">
    <cfRule type="cellIs" dxfId="165" priority="170" stopIfTrue="1" operator="equal">
      <formula>0</formula>
    </cfRule>
  </conditionalFormatting>
  <conditionalFormatting sqref="B139:C139">
    <cfRule type="cellIs" dxfId="164" priority="169" stopIfTrue="1" operator="equal">
      <formula>0</formula>
    </cfRule>
  </conditionalFormatting>
  <conditionalFormatting sqref="F129">
    <cfRule type="cellIs" dxfId="163" priority="168" stopIfTrue="1" operator="equal">
      <formula>8223.307275</formula>
    </cfRule>
  </conditionalFormatting>
  <conditionalFormatting sqref="A94 D93 F93:G94">
    <cfRule type="cellIs" dxfId="162" priority="167" stopIfTrue="1" operator="equal">
      <formula>8223.307275</formula>
    </cfRule>
  </conditionalFormatting>
  <conditionalFormatting sqref="B94:C94">
    <cfRule type="cellIs" dxfId="161" priority="166" stopIfTrue="1" operator="equal">
      <formula>0</formula>
    </cfRule>
  </conditionalFormatting>
  <conditionalFormatting sqref="I94:J94">
    <cfRule type="cellIs" dxfId="160" priority="165" stopIfTrue="1" operator="equal">
      <formula>8223.307275</formula>
    </cfRule>
  </conditionalFormatting>
  <conditionalFormatting sqref="I95">
    <cfRule type="cellIs" dxfId="159" priority="164" stopIfTrue="1" operator="equal">
      <formula>8223.307275</formula>
    </cfRule>
  </conditionalFormatting>
  <conditionalFormatting sqref="D94">
    <cfRule type="cellIs" dxfId="158" priority="163" stopIfTrue="1" operator="equal">
      <formula>0</formula>
    </cfRule>
  </conditionalFormatting>
  <conditionalFormatting sqref="E94">
    <cfRule type="cellIs" dxfId="157" priority="162" stopIfTrue="1" operator="equal">
      <formula>0</formula>
    </cfRule>
  </conditionalFormatting>
  <conditionalFormatting sqref="E93">
    <cfRule type="cellIs" dxfId="156" priority="161" stopIfTrue="1" operator="equal">
      <formula>0</formula>
    </cfRule>
  </conditionalFormatting>
  <conditionalFormatting sqref="I150:IN150">
    <cfRule type="cellIs" dxfId="155" priority="159" stopIfTrue="1" operator="equal">
      <formula>8223.307275</formula>
    </cfRule>
  </conditionalFormatting>
  <conditionalFormatting sqref="B176:E178">
    <cfRule type="cellIs" dxfId="154" priority="158" stopIfTrue="1" operator="equal">
      <formula>0</formula>
    </cfRule>
  </conditionalFormatting>
  <conditionalFormatting sqref="B161:C161">
    <cfRule type="cellIs" dxfId="153" priority="144" stopIfTrue="1" operator="equal">
      <formula>0</formula>
    </cfRule>
  </conditionalFormatting>
  <conditionalFormatting sqref="I183:IA183">
    <cfRule type="cellIs" dxfId="152" priority="157" stopIfTrue="1" operator="equal">
      <formula>8223.307275</formula>
    </cfRule>
  </conditionalFormatting>
  <conditionalFormatting sqref="C184">
    <cfRule type="cellIs" dxfId="151" priority="156" stopIfTrue="1" operator="equal">
      <formula>8223.307275</formula>
    </cfRule>
  </conditionalFormatting>
  <conditionalFormatting sqref="I184:IA184">
    <cfRule type="cellIs" dxfId="150" priority="155" stopIfTrue="1" operator="equal">
      <formula>8223.307275</formula>
    </cfRule>
  </conditionalFormatting>
  <conditionalFormatting sqref="D184:G184 D185:E186 G185:G186">
    <cfRule type="cellIs" dxfId="149" priority="154" stopIfTrue="1" operator="equal">
      <formula>8223.307275</formula>
    </cfRule>
  </conditionalFormatting>
  <conditionalFormatting sqref="C185">
    <cfRule type="cellIs" dxfId="148" priority="153" stopIfTrue="1" operator="equal">
      <formula>8223.307275</formula>
    </cfRule>
  </conditionalFormatting>
  <conditionalFormatting sqref="I185:IA185">
    <cfRule type="cellIs" dxfId="147" priority="152" stopIfTrue="1" operator="equal">
      <formula>8223.307275</formula>
    </cfRule>
  </conditionalFormatting>
  <conditionalFormatting sqref="F185">
    <cfRule type="cellIs" dxfId="146" priority="151" stopIfTrue="1" operator="equal">
      <formula>8223.307275</formula>
    </cfRule>
  </conditionalFormatting>
  <conditionalFormatting sqref="C186">
    <cfRule type="cellIs" dxfId="145" priority="150" stopIfTrue="1" operator="equal">
      <formula>8223.307275</formula>
    </cfRule>
  </conditionalFormatting>
  <conditionalFormatting sqref="I186:IA188">
    <cfRule type="cellIs" dxfId="144" priority="149" stopIfTrue="1" operator="equal">
      <formula>8223.307275</formula>
    </cfRule>
  </conditionalFormatting>
  <conditionalFormatting sqref="F186 A187:A188">
    <cfRule type="cellIs" dxfId="143" priority="148" stopIfTrue="1" operator="equal">
      <formula>8223.307275</formula>
    </cfRule>
  </conditionalFormatting>
  <conditionalFormatting sqref="B166:E166 D167:E168 C169:E169 D171:E171 B170:E170 D173:E174 C175:E175 D190:E191 C192:E192 D196:E197 C198:E198 B199:E201 C179:E179 B180:E186 B172:E172 B193:E195 D206:E213 B211:C212 B151:E156 B189:E189">
    <cfRule type="cellIs" dxfId="142" priority="147" stopIfTrue="1" operator="equal">
      <formula>0</formula>
    </cfRule>
  </conditionalFormatting>
  <conditionalFormatting sqref="A195 D189:G190 D191:E200 G193 F191:G192 F194:G201">
    <cfRule type="cellIs" dxfId="141" priority="146" stopIfTrue="1" operator="equal">
      <formula>8223.307275</formula>
    </cfRule>
  </conditionalFormatting>
  <conditionalFormatting sqref="B160:C160">
    <cfRule type="cellIs" dxfId="140" priority="145" stopIfTrue="1" operator="equal">
      <formula>0</formula>
    </cfRule>
  </conditionalFormatting>
  <conditionalFormatting sqref="B174:C174">
    <cfRule type="cellIs" dxfId="139" priority="140" stopIfTrue="1" operator="equal">
      <formula>0</formula>
    </cfRule>
  </conditionalFormatting>
  <conditionalFormatting sqref="B167:C167">
    <cfRule type="cellIs" dxfId="138" priority="143" stopIfTrue="1" operator="equal">
      <formula>0</formula>
    </cfRule>
  </conditionalFormatting>
  <conditionalFormatting sqref="B168:C168">
    <cfRule type="cellIs" dxfId="137" priority="142" stopIfTrue="1" operator="equal">
      <formula>0</formula>
    </cfRule>
  </conditionalFormatting>
  <conditionalFormatting sqref="B173:C173">
    <cfRule type="cellIs" dxfId="136" priority="141" stopIfTrue="1" operator="equal">
      <formula>0</formula>
    </cfRule>
  </conditionalFormatting>
  <conditionalFormatting sqref="B190:C191">
    <cfRule type="cellIs" dxfId="135" priority="139" stopIfTrue="1" operator="equal">
      <formula>0</formula>
    </cfRule>
  </conditionalFormatting>
  <conditionalFormatting sqref="B196:C197">
    <cfRule type="cellIs" dxfId="134" priority="138" stopIfTrue="1" operator="equal">
      <formula>0</formula>
    </cfRule>
  </conditionalFormatting>
  <conditionalFormatting sqref="D202:E203 C204:E204 B205:E205">
    <cfRule type="cellIs" dxfId="133" priority="137" stopIfTrue="1" operator="equal">
      <formula>0</formula>
    </cfRule>
  </conditionalFormatting>
  <conditionalFormatting sqref="B202:C202">
    <cfRule type="cellIs" dxfId="132" priority="136" stopIfTrue="1" operator="equal">
      <formula>0</formula>
    </cfRule>
  </conditionalFormatting>
  <conditionalFormatting sqref="B203:C203">
    <cfRule type="cellIs" dxfId="131" priority="135" stopIfTrue="1" operator="equal">
      <formula>0</formula>
    </cfRule>
  </conditionalFormatting>
  <conditionalFormatting sqref="F193">
    <cfRule type="cellIs" dxfId="130" priority="134" stopIfTrue="1" operator="equal">
      <formula>8223.307275</formula>
    </cfRule>
  </conditionalFormatting>
  <conditionalFormatting sqref="A158 D157 F157:G158">
    <cfRule type="cellIs" dxfId="129" priority="133" stopIfTrue="1" operator="equal">
      <formula>8223.307275</formula>
    </cfRule>
  </conditionalFormatting>
  <conditionalFormatting sqref="B158:C158">
    <cfRule type="cellIs" dxfId="128" priority="132" stopIfTrue="1" operator="equal">
      <formula>0</formula>
    </cfRule>
  </conditionalFormatting>
  <conditionalFormatting sqref="I158:J158">
    <cfRule type="cellIs" dxfId="127" priority="131" stopIfTrue="1" operator="equal">
      <formula>8223.307275</formula>
    </cfRule>
  </conditionalFormatting>
  <conditionalFormatting sqref="I159">
    <cfRule type="cellIs" dxfId="126" priority="130" stopIfTrue="1" operator="equal">
      <formula>8223.307275</formula>
    </cfRule>
  </conditionalFormatting>
  <conditionalFormatting sqref="D158">
    <cfRule type="cellIs" dxfId="125" priority="129" stopIfTrue="1" operator="equal">
      <formula>0</formula>
    </cfRule>
  </conditionalFormatting>
  <conditionalFormatting sqref="E158">
    <cfRule type="cellIs" dxfId="124" priority="128" stopIfTrue="1" operator="equal">
      <formula>0</formula>
    </cfRule>
  </conditionalFormatting>
  <conditionalFormatting sqref="E157">
    <cfRule type="cellIs" dxfId="123" priority="127" stopIfTrue="1" operator="equal">
      <formula>0</formula>
    </cfRule>
  </conditionalFormatting>
  <conditionalFormatting sqref="I214:IN214">
    <cfRule type="cellIs" dxfId="121" priority="125" stopIfTrue="1" operator="equal">
      <formula>8223.307275</formula>
    </cfRule>
  </conditionalFormatting>
  <conditionalFormatting sqref="B240:E242">
    <cfRule type="cellIs" dxfId="120" priority="124" stopIfTrue="1" operator="equal">
      <formula>0</formula>
    </cfRule>
  </conditionalFormatting>
  <conditionalFormatting sqref="B225:C225">
    <cfRule type="cellIs" dxfId="119" priority="110" stopIfTrue="1" operator="equal">
      <formula>0</formula>
    </cfRule>
  </conditionalFormatting>
  <conditionalFormatting sqref="I247:IA247">
    <cfRule type="cellIs" dxfId="118" priority="123" stopIfTrue="1" operator="equal">
      <formula>8223.307275</formula>
    </cfRule>
  </conditionalFormatting>
  <conditionalFormatting sqref="C248">
    <cfRule type="cellIs" dxfId="117" priority="122" stopIfTrue="1" operator="equal">
      <formula>8223.307275</formula>
    </cfRule>
  </conditionalFormatting>
  <conditionalFormatting sqref="I248:IA248">
    <cfRule type="cellIs" dxfId="116" priority="121" stopIfTrue="1" operator="equal">
      <formula>8223.307275</formula>
    </cfRule>
  </conditionalFormatting>
  <conditionalFormatting sqref="D248:G248 D249:E250 G249:G250">
    <cfRule type="cellIs" dxfId="115" priority="120" stopIfTrue="1" operator="equal">
      <formula>8223.307275</formula>
    </cfRule>
  </conditionalFormatting>
  <conditionalFormatting sqref="C249">
    <cfRule type="cellIs" dxfId="114" priority="119" stopIfTrue="1" operator="equal">
      <formula>8223.307275</formula>
    </cfRule>
  </conditionalFormatting>
  <conditionalFormatting sqref="I249:IA249">
    <cfRule type="cellIs" dxfId="113" priority="118" stopIfTrue="1" operator="equal">
      <formula>8223.307275</formula>
    </cfRule>
  </conditionalFormatting>
  <conditionalFormatting sqref="F249">
    <cfRule type="cellIs" dxfId="112" priority="117" stopIfTrue="1" operator="equal">
      <formula>8223.307275</formula>
    </cfRule>
  </conditionalFormatting>
  <conditionalFormatting sqref="C250">
    <cfRule type="cellIs" dxfId="111" priority="116" stopIfTrue="1" operator="equal">
      <formula>8223.307275</formula>
    </cfRule>
  </conditionalFormatting>
  <conditionalFormatting sqref="I250:IA252">
    <cfRule type="cellIs" dxfId="110" priority="115" stopIfTrue="1" operator="equal">
      <formula>8223.307275</formula>
    </cfRule>
  </conditionalFormatting>
  <conditionalFormatting sqref="F250 A251:A252">
    <cfRule type="cellIs" dxfId="109" priority="114" stopIfTrue="1" operator="equal">
      <formula>8223.307275</formula>
    </cfRule>
  </conditionalFormatting>
  <conditionalFormatting sqref="B230:E230 D231:E232 C233:E233 D235:E235 B234:E234 D237:E238 C239:E239 D254:E255 C256:E256 D260:E261 C262:E262 B263:E265 C243:E243 B244:E250 B236:E236 B257:E259 D270:E277 B275:C276 B215:E220 B253:E253">
    <cfRule type="cellIs" dxfId="108" priority="113" stopIfTrue="1" operator="equal">
      <formula>0</formula>
    </cfRule>
  </conditionalFormatting>
  <conditionalFormatting sqref="A259 D253:G254 D255:E264 G257 F255:G256 F258:G265">
    <cfRule type="cellIs" dxfId="107" priority="112" stopIfTrue="1" operator="equal">
      <formula>8223.307275</formula>
    </cfRule>
  </conditionalFormatting>
  <conditionalFormatting sqref="B224:C224">
    <cfRule type="cellIs" dxfId="106" priority="111" stopIfTrue="1" operator="equal">
      <formula>0</formula>
    </cfRule>
  </conditionalFormatting>
  <conditionalFormatting sqref="B238:C238">
    <cfRule type="cellIs" dxfId="105" priority="106" stopIfTrue="1" operator="equal">
      <formula>0</formula>
    </cfRule>
  </conditionalFormatting>
  <conditionalFormatting sqref="B231:C231">
    <cfRule type="cellIs" dxfId="104" priority="109" stopIfTrue="1" operator="equal">
      <formula>0</formula>
    </cfRule>
  </conditionalFormatting>
  <conditionalFormatting sqref="B232:C232">
    <cfRule type="cellIs" dxfId="103" priority="108" stopIfTrue="1" operator="equal">
      <formula>0</formula>
    </cfRule>
  </conditionalFormatting>
  <conditionalFormatting sqref="B237:C237">
    <cfRule type="cellIs" dxfId="102" priority="107" stopIfTrue="1" operator="equal">
      <formula>0</formula>
    </cfRule>
  </conditionalFormatting>
  <conditionalFormatting sqref="B254:C255">
    <cfRule type="cellIs" dxfId="101" priority="105" stopIfTrue="1" operator="equal">
      <formula>0</formula>
    </cfRule>
  </conditionalFormatting>
  <conditionalFormatting sqref="B260:C261">
    <cfRule type="cellIs" dxfId="100" priority="104" stopIfTrue="1" operator="equal">
      <formula>0</formula>
    </cfRule>
  </conditionalFormatting>
  <conditionalFormatting sqref="D266:E267 C268:E268 B269:E269">
    <cfRule type="cellIs" dxfId="99" priority="103" stopIfTrue="1" operator="equal">
      <formula>0</formula>
    </cfRule>
  </conditionalFormatting>
  <conditionalFormatting sqref="B266:C266">
    <cfRule type="cellIs" dxfId="98" priority="102" stopIfTrue="1" operator="equal">
      <formula>0</formula>
    </cfRule>
  </conditionalFormatting>
  <conditionalFormatting sqref="B267:C267">
    <cfRule type="cellIs" dxfId="97" priority="101" stopIfTrue="1" operator="equal">
      <formula>0</formula>
    </cfRule>
  </conditionalFormatting>
  <conditionalFormatting sqref="F257">
    <cfRule type="cellIs" dxfId="96" priority="100" stopIfTrue="1" operator="equal">
      <formula>8223.307275</formula>
    </cfRule>
  </conditionalFormatting>
  <conditionalFormatting sqref="A222 D221 F221:G222">
    <cfRule type="cellIs" dxfId="95" priority="99" stopIfTrue="1" operator="equal">
      <formula>8223.307275</formula>
    </cfRule>
  </conditionalFormatting>
  <conditionalFormatting sqref="B222:C222">
    <cfRule type="cellIs" dxfId="94" priority="98" stopIfTrue="1" operator="equal">
      <formula>0</formula>
    </cfRule>
  </conditionalFormatting>
  <conditionalFormatting sqref="I222:J222">
    <cfRule type="cellIs" dxfId="93" priority="97" stopIfTrue="1" operator="equal">
      <formula>8223.307275</formula>
    </cfRule>
  </conditionalFormatting>
  <conditionalFormatting sqref="I223">
    <cfRule type="cellIs" dxfId="92" priority="96" stopIfTrue="1" operator="equal">
      <formula>8223.307275</formula>
    </cfRule>
  </conditionalFormatting>
  <conditionalFormatting sqref="D222">
    <cfRule type="cellIs" dxfId="91" priority="95" stopIfTrue="1" operator="equal">
      <formula>0</formula>
    </cfRule>
  </conditionalFormatting>
  <conditionalFormatting sqref="E222">
    <cfRule type="cellIs" dxfId="90" priority="94" stopIfTrue="1" operator="equal">
      <formula>0</formula>
    </cfRule>
  </conditionalFormatting>
  <conditionalFormatting sqref="E221">
    <cfRule type="cellIs" dxfId="89" priority="93" stopIfTrue="1" operator="equal">
      <formula>0</formula>
    </cfRule>
  </conditionalFormatting>
  <conditionalFormatting sqref="C59">
    <cfRule type="cellIs" dxfId="88" priority="91" stopIfTrue="1" operator="equal">
      <formula>8223.307275</formula>
    </cfRule>
  </conditionalFormatting>
  <conditionalFormatting sqref="D60:E60 G60">
    <cfRule type="cellIs" dxfId="87" priority="90" stopIfTrue="1" operator="equal">
      <formula>8223.307275</formula>
    </cfRule>
  </conditionalFormatting>
  <conditionalFormatting sqref="C60">
    <cfRule type="cellIs" dxfId="86" priority="89" stopIfTrue="1" operator="equal">
      <formula>8223.307275</formula>
    </cfRule>
  </conditionalFormatting>
  <conditionalFormatting sqref="F60">
    <cfRule type="cellIs" dxfId="85" priority="88" stopIfTrue="1" operator="equal">
      <formula>8223.307275</formula>
    </cfRule>
  </conditionalFormatting>
  <conditionalFormatting sqref="B60:E60">
    <cfRule type="cellIs" dxfId="84" priority="87" stopIfTrue="1" operator="equal">
      <formula>0</formula>
    </cfRule>
  </conditionalFormatting>
  <conditionalFormatting sqref="C60">
    <cfRule type="cellIs" dxfId="83" priority="86" stopIfTrue="1" operator="equal">
      <formula>8223.307275</formula>
    </cfRule>
  </conditionalFormatting>
  <conditionalFormatting sqref="B416">
    <cfRule type="cellIs" dxfId="82" priority="83" stopIfTrue="1" operator="equal">
      <formula>8223.307275</formula>
    </cfRule>
  </conditionalFormatting>
  <conditionalFormatting sqref="B304:E306">
    <cfRule type="cellIs" dxfId="80" priority="82" stopIfTrue="1" operator="equal">
      <formula>0</formula>
    </cfRule>
  </conditionalFormatting>
  <conditionalFormatting sqref="B289:C289">
    <cfRule type="cellIs" dxfId="79" priority="72" stopIfTrue="1" operator="equal">
      <formula>0</formula>
    </cfRule>
  </conditionalFormatting>
  <conditionalFormatting sqref="C312">
    <cfRule type="cellIs" dxfId="78" priority="81" stopIfTrue="1" operator="equal">
      <formula>8223.307275</formula>
    </cfRule>
  </conditionalFormatting>
  <conditionalFormatting sqref="D312:G312 D313:E315 G313:G315">
    <cfRule type="cellIs" dxfId="77" priority="80" stopIfTrue="1" operator="equal">
      <formula>8223.307275</formula>
    </cfRule>
  </conditionalFormatting>
  <conditionalFormatting sqref="C313">
    <cfRule type="cellIs" dxfId="76" priority="79" stopIfTrue="1" operator="equal">
      <formula>8223.307275</formula>
    </cfRule>
  </conditionalFormatting>
  <conditionalFormatting sqref="F313">
    <cfRule type="cellIs" dxfId="75" priority="78" stopIfTrue="1" operator="equal">
      <formula>8223.307275</formula>
    </cfRule>
  </conditionalFormatting>
  <conditionalFormatting sqref="C314:C315">
    <cfRule type="cellIs" dxfId="74" priority="77" stopIfTrue="1" operator="equal">
      <formula>8223.307275</formula>
    </cfRule>
  </conditionalFormatting>
  <conditionalFormatting sqref="F314:F315">
    <cfRule type="cellIs" dxfId="73" priority="76" stopIfTrue="1" operator="equal">
      <formula>8223.307275</formula>
    </cfRule>
  </conditionalFormatting>
  <conditionalFormatting sqref="B294:E294 D295:E296 C297:E297 D299:E299 B298:E298 D301:E302 C303:E303 D318:E319 C320:E320 D324:E325 C326:E326 B327:E329 C307:E307 B308:E315 B300:E300 B321:E323 D334:E342 B339:C340 B279:E284 B317:E317">
    <cfRule type="cellIs" dxfId="72" priority="75" stopIfTrue="1" operator="equal">
      <formula>0</formula>
    </cfRule>
  </conditionalFormatting>
  <conditionalFormatting sqref="D317:G318 D319:E328 G321 F319:G320 F322:G329">
    <cfRule type="cellIs" dxfId="71" priority="74" stopIfTrue="1" operator="equal">
      <formula>8223.307275</formula>
    </cfRule>
  </conditionalFormatting>
  <conditionalFormatting sqref="B288:C288">
    <cfRule type="cellIs" dxfId="70" priority="73" stopIfTrue="1" operator="equal">
      <formula>0</formula>
    </cfRule>
  </conditionalFormatting>
  <conditionalFormatting sqref="B302:C302">
    <cfRule type="cellIs" dxfId="69" priority="68" stopIfTrue="1" operator="equal">
      <formula>0</formula>
    </cfRule>
  </conditionalFormatting>
  <conditionalFormatting sqref="B295:C295">
    <cfRule type="cellIs" dxfId="68" priority="71" stopIfTrue="1" operator="equal">
      <formula>0</formula>
    </cfRule>
  </conditionalFormatting>
  <conditionalFormatting sqref="B296:C296">
    <cfRule type="cellIs" dxfId="67" priority="70" stopIfTrue="1" operator="equal">
      <formula>0</formula>
    </cfRule>
  </conditionalFormatting>
  <conditionalFormatting sqref="B301:C301">
    <cfRule type="cellIs" dxfId="66" priority="69" stopIfTrue="1" operator="equal">
      <formula>0</formula>
    </cfRule>
  </conditionalFormatting>
  <conditionalFormatting sqref="B318:C319">
    <cfRule type="cellIs" dxfId="65" priority="67" stopIfTrue="1" operator="equal">
      <formula>0</formula>
    </cfRule>
  </conditionalFormatting>
  <conditionalFormatting sqref="B324:C325">
    <cfRule type="cellIs" dxfId="64" priority="66" stopIfTrue="1" operator="equal">
      <formula>0</formula>
    </cfRule>
  </conditionalFormatting>
  <conditionalFormatting sqref="D330:E331 C332:E332 B333:E333">
    <cfRule type="cellIs" dxfId="63" priority="65" stopIfTrue="1" operator="equal">
      <formula>0</formula>
    </cfRule>
  </conditionalFormatting>
  <conditionalFormatting sqref="B330:C330">
    <cfRule type="cellIs" dxfId="62" priority="64" stopIfTrue="1" operator="equal">
      <formula>0</formula>
    </cfRule>
  </conditionalFormatting>
  <conditionalFormatting sqref="B331:C331">
    <cfRule type="cellIs" dxfId="61" priority="63" stopIfTrue="1" operator="equal">
      <formula>0</formula>
    </cfRule>
  </conditionalFormatting>
  <conditionalFormatting sqref="F321">
    <cfRule type="cellIs" dxfId="60" priority="62" stopIfTrue="1" operator="equal">
      <formula>8223.307275</formula>
    </cfRule>
  </conditionalFormatting>
  <conditionalFormatting sqref="D285 F285:G286">
    <cfRule type="cellIs" dxfId="59" priority="61" stopIfTrue="1" operator="equal">
      <formula>8223.307275</formula>
    </cfRule>
  </conditionalFormatting>
  <conditionalFormatting sqref="B286:C286">
    <cfRule type="cellIs" dxfId="58" priority="60" stopIfTrue="1" operator="equal">
      <formula>0</formula>
    </cfRule>
  </conditionalFormatting>
  <conditionalFormatting sqref="D286">
    <cfRule type="cellIs" dxfId="57" priority="59" stopIfTrue="1" operator="equal">
      <formula>0</formula>
    </cfRule>
  </conditionalFormatting>
  <conditionalFormatting sqref="E286">
    <cfRule type="cellIs" dxfId="56" priority="58" stopIfTrue="1" operator="equal">
      <formula>0</formula>
    </cfRule>
  </conditionalFormatting>
  <conditionalFormatting sqref="E285">
    <cfRule type="cellIs" dxfId="55" priority="57" stopIfTrue="1" operator="equal">
      <formula>0</formula>
    </cfRule>
  </conditionalFormatting>
  <conditionalFormatting sqref="B368:E370">
    <cfRule type="cellIs" dxfId="53" priority="55" stopIfTrue="1" operator="equal">
      <formula>0</formula>
    </cfRule>
  </conditionalFormatting>
  <conditionalFormatting sqref="B353:C353">
    <cfRule type="cellIs" dxfId="52" priority="45" stopIfTrue="1" operator="equal">
      <formula>0</formula>
    </cfRule>
  </conditionalFormatting>
  <conditionalFormatting sqref="C376">
    <cfRule type="cellIs" dxfId="51" priority="54" stopIfTrue="1" operator="equal">
      <formula>8223.307275</formula>
    </cfRule>
  </conditionalFormatting>
  <conditionalFormatting sqref="D376:G376 D377:E379 G377:G379">
    <cfRule type="cellIs" dxfId="50" priority="53" stopIfTrue="1" operator="equal">
      <formula>8223.307275</formula>
    </cfRule>
  </conditionalFormatting>
  <conditionalFormatting sqref="C377">
    <cfRule type="cellIs" dxfId="49" priority="52" stopIfTrue="1" operator="equal">
      <formula>8223.307275</formula>
    </cfRule>
  </conditionalFormatting>
  <conditionalFormatting sqref="F377">
    <cfRule type="cellIs" dxfId="48" priority="51" stopIfTrue="1" operator="equal">
      <formula>8223.307275</formula>
    </cfRule>
  </conditionalFormatting>
  <conditionalFormatting sqref="C378:C379">
    <cfRule type="cellIs" dxfId="47" priority="50" stopIfTrue="1" operator="equal">
      <formula>8223.307275</formula>
    </cfRule>
  </conditionalFormatting>
  <conditionalFormatting sqref="F378:F379">
    <cfRule type="cellIs" dxfId="46" priority="49" stopIfTrue="1" operator="equal">
      <formula>8223.307275</formula>
    </cfRule>
  </conditionalFormatting>
  <conditionalFormatting sqref="B358:E358 D359:E360 C361:E361 D363:E363 B362:E362 D365:E366 C367:E367 D382:E383 C384:E384 D388:E389 C390:E390 B391:E393 C371:E371 B372:E379 B364:E364 B385:E387 D398:E405 B403:C404 B343:E348 B381:E381">
    <cfRule type="cellIs" dxfId="45" priority="48" stopIfTrue="1" operator="equal">
      <formula>0</formula>
    </cfRule>
  </conditionalFormatting>
  <conditionalFormatting sqref="D381:G382 D383:E392 G385 F383:G384 F386:G393">
    <cfRule type="cellIs" dxfId="44" priority="47" stopIfTrue="1" operator="equal">
      <formula>8223.307275</formula>
    </cfRule>
  </conditionalFormatting>
  <conditionalFormatting sqref="B352:C352">
    <cfRule type="cellIs" dxfId="43" priority="46" stopIfTrue="1" operator="equal">
      <formula>0</formula>
    </cfRule>
  </conditionalFormatting>
  <conditionalFormatting sqref="B366:C366">
    <cfRule type="cellIs" dxfId="42" priority="41" stopIfTrue="1" operator="equal">
      <formula>0</formula>
    </cfRule>
  </conditionalFormatting>
  <conditionalFormatting sqref="B359:C359">
    <cfRule type="cellIs" dxfId="41" priority="44" stopIfTrue="1" operator="equal">
      <formula>0</formula>
    </cfRule>
  </conditionalFormatting>
  <conditionalFormatting sqref="B360:C360">
    <cfRule type="cellIs" dxfId="40" priority="43" stopIfTrue="1" operator="equal">
      <formula>0</formula>
    </cfRule>
  </conditionalFormatting>
  <conditionalFormatting sqref="B365:C365">
    <cfRule type="cellIs" dxfId="39" priority="42" stopIfTrue="1" operator="equal">
      <formula>0</formula>
    </cfRule>
  </conditionalFormatting>
  <conditionalFormatting sqref="B382:C383">
    <cfRule type="cellIs" dxfId="38" priority="40" stopIfTrue="1" operator="equal">
      <formula>0</formula>
    </cfRule>
  </conditionalFormatting>
  <conditionalFormatting sqref="B388:C389">
    <cfRule type="cellIs" dxfId="37" priority="39" stopIfTrue="1" operator="equal">
      <formula>0</formula>
    </cfRule>
  </conditionalFormatting>
  <conditionalFormatting sqref="D394:E395 C396:E396 B397:E397">
    <cfRule type="cellIs" dxfId="36" priority="38" stopIfTrue="1" operator="equal">
      <formula>0</formula>
    </cfRule>
  </conditionalFormatting>
  <conditionalFormatting sqref="B394:C394">
    <cfRule type="cellIs" dxfId="35" priority="37" stopIfTrue="1" operator="equal">
      <formula>0</formula>
    </cfRule>
  </conditionalFormatting>
  <conditionalFormatting sqref="B395:C395">
    <cfRule type="cellIs" dxfId="34" priority="36" stopIfTrue="1" operator="equal">
      <formula>0</formula>
    </cfRule>
  </conditionalFormatting>
  <conditionalFormatting sqref="F385">
    <cfRule type="cellIs" dxfId="33" priority="35" stopIfTrue="1" operator="equal">
      <formula>8223.307275</formula>
    </cfRule>
  </conditionalFormatting>
  <conditionalFormatting sqref="D349 F349:G350">
    <cfRule type="cellIs" dxfId="32" priority="34" stopIfTrue="1" operator="equal">
      <formula>8223.307275</formula>
    </cfRule>
  </conditionalFormatting>
  <conditionalFormatting sqref="B350:C350">
    <cfRule type="cellIs" dxfId="31" priority="33" stopIfTrue="1" operator="equal">
      <formula>0</formula>
    </cfRule>
  </conditionalFormatting>
  <conditionalFormatting sqref="D350">
    <cfRule type="cellIs" dxfId="30" priority="32" stopIfTrue="1" operator="equal">
      <formula>0</formula>
    </cfRule>
  </conditionalFormatting>
  <conditionalFormatting sqref="E350">
    <cfRule type="cellIs" dxfId="29" priority="31" stopIfTrue="1" operator="equal">
      <formula>0</formula>
    </cfRule>
  </conditionalFormatting>
  <conditionalFormatting sqref="E349">
    <cfRule type="cellIs" dxfId="28" priority="30" stopIfTrue="1" operator="equal">
      <formula>0</formula>
    </cfRule>
  </conditionalFormatting>
  <conditionalFormatting sqref="D380:E380 G380">
    <cfRule type="cellIs" dxfId="27" priority="28" stopIfTrue="1" operator="equal">
      <formula>8223.307275</formula>
    </cfRule>
  </conditionalFormatting>
  <conditionalFormatting sqref="C380">
    <cfRule type="cellIs" dxfId="26" priority="27" stopIfTrue="1" operator="equal">
      <formula>8223.307275</formula>
    </cfRule>
  </conditionalFormatting>
  <conditionalFormatting sqref="F380">
    <cfRule type="cellIs" dxfId="25" priority="26" stopIfTrue="1" operator="equal">
      <formula>8223.307275</formula>
    </cfRule>
  </conditionalFormatting>
  <conditionalFormatting sqref="B380:E380">
    <cfRule type="cellIs" dxfId="24" priority="25" stopIfTrue="1" operator="equal">
      <formula>0</formula>
    </cfRule>
  </conditionalFormatting>
  <conditionalFormatting sqref="D316:E316 G316">
    <cfRule type="cellIs" dxfId="23" priority="24" stopIfTrue="1" operator="equal">
      <formula>8223.307275</formula>
    </cfRule>
  </conditionalFormatting>
  <conditionalFormatting sqref="C316">
    <cfRule type="cellIs" dxfId="22" priority="23" stopIfTrue="1" operator="equal">
      <formula>8223.307275</formula>
    </cfRule>
  </conditionalFormatting>
  <conditionalFormatting sqref="F316">
    <cfRule type="cellIs" dxfId="21" priority="22" stopIfTrue="1" operator="equal">
      <formula>8223.307275</formula>
    </cfRule>
  </conditionalFormatting>
  <conditionalFormatting sqref="B316:E316">
    <cfRule type="cellIs" dxfId="20" priority="21" stopIfTrue="1" operator="equal">
      <formula>0</formula>
    </cfRule>
  </conditionalFormatting>
  <conditionalFormatting sqref="D124:E124 G124">
    <cfRule type="cellIs" dxfId="19" priority="20" stopIfTrue="1" operator="equal">
      <formula>8223.307275</formula>
    </cfRule>
  </conditionalFormatting>
  <conditionalFormatting sqref="C124">
    <cfRule type="cellIs" dxfId="18" priority="19" stopIfTrue="1" operator="equal">
      <formula>8223.307275</formula>
    </cfRule>
  </conditionalFormatting>
  <conditionalFormatting sqref="F124">
    <cfRule type="cellIs" dxfId="17" priority="18" stopIfTrue="1" operator="equal">
      <formula>8223.307275</formula>
    </cfRule>
  </conditionalFormatting>
  <conditionalFormatting sqref="B124:E124">
    <cfRule type="cellIs" dxfId="16" priority="17" stopIfTrue="1" operator="equal">
      <formula>0</formula>
    </cfRule>
  </conditionalFormatting>
  <conditionalFormatting sqref="D187:E187 G187">
    <cfRule type="cellIs" dxfId="15" priority="16" stopIfTrue="1" operator="equal">
      <formula>8223.307275</formula>
    </cfRule>
  </conditionalFormatting>
  <conditionalFormatting sqref="C187">
    <cfRule type="cellIs" dxfId="14" priority="15" stopIfTrue="1" operator="equal">
      <formula>8223.307275</formula>
    </cfRule>
  </conditionalFormatting>
  <conditionalFormatting sqref="F187">
    <cfRule type="cellIs" dxfId="13" priority="14" stopIfTrue="1" operator="equal">
      <formula>8223.307275</formula>
    </cfRule>
  </conditionalFormatting>
  <conditionalFormatting sqref="B187:E187">
    <cfRule type="cellIs" dxfId="12" priority="13" stopIfTrue="1" operator="equal">
      <formula>0</formula>
    </cfRule>
  </conditionalFormatting>
  <conditionalFormatting sqref="D188:E188 G188">
    <cfRule type="cellIs" dxfId="11" priority="12" stopIfTrue="1" operator="equal">
      <formula>8223.307275</formula>
    </cfRule>
  </conditionalFormatting>
  <conditionalFormatting sqref="C188">
    <cfRule type="cellIs" dxfId="10" priority="11" stopIfTrue="1" operator="equal">
      <formula>8223.307275</formula>
    </cfRule>
  </conditionalFormatting>
  <conditionalFormatting sqref="F188">
    <cfRule type="cellIs" dxfId="9" priority="10" stopIfTrue="1" operator="equal">
      <formula>8223.307275</formula>
    </cfRule>
  </conditionalFormatting>
  <conditionalFormatting sqref="B188:E188">
    <cfRule type="cellIs" dxfId="8" priority="9" stopIfTrue="1" operator="equal">
      <formula>0</formula>
    </cfRule>
  </conditionalFormatting>
  <conditionalFormatting sqref="D251:E251 G251">
    <cfRule type="cellIs" dxfId="7" priority="8" stopIfTrue="1" operator="equal">
      <formula>8223.307275</formula>
    </cfRule>
  </conditionalFormatting>
  <conditionalFormatting sqref="C251">
    <cfRule type="cellIs" dxfId="6" priority="7" stopIfTrue="1" operator="equal">
      <formula>8223.307275</formula>
    </cfRule>
  </conditionalFormatting>
  <conditionalFormatting sqref="F251">
    <cfRule type="cellIs" dxfId="5" priority="6" stopIfTrue="1" operator="equal">
      <formula>8223.307275</formula>
    </cfRule>
  </conditionalFormatting>
  <conditionalFormatting sqref="B251:E251">
    <cfRule type="cellIs" dxfId="4" priority="5" stopIfTrue="1" operator="equal">
      <formula>0</formula>
    </cfRule>
  </conditionalFormatting>
  <conditionalFormatting sqref="D252:E252 G252">
    <cfRule type="cellIs" dxfId="3" priority="4" stopIfTrue="1" operator="equal">
      <formula>8223.307275</formula>
    </cfRule>
  </conditionalFormatting>
  <conditionalFormatting sqref="C252">
    <cfRule type="cellIs" dxfId="2" priority="3" stopIfTrue="1" operator="equal">
      <formula>8223.307275</formula>
    </cfRule>
  </conditionalFormatting>
  <conditionalFormatting sqref="F252">
    <cfRule type="cellIs" dxfId="1" priority="2" stopIfTrue="1" operator="equal">
      <formula>8223.307275</formula>
    </cfRule>
  </conditionalFormatting>
  <conditionalFormatting sqref="B252:E252">
    <cfRule type="cellIs" dxfId="0" priority="1" stopIfTrue="1" operator="equal">
      <formula>0</formula>
    </cfRule>
  </conditionalFormatting>
  <pageMargins left="0.19685039370078741" right="0.19685039370078741" top="0.74803149606299213" bottom="0.19685039370078741" header="0.31496062992125984" footer="0.31496062992125984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maiko</cp:lastModifiedBy>
  <cp:lastPrinted>2022-12-27T13:21:21Z</cp:lastPrinted>
  <dcterms:created xsi:type="dcterms:W3CDTF">2018-12-06T03:53:15Z</dcterms:created>
  <dcterms:modified xsi:type="dcterms:W3CDTF">2024-02-19T20:43:16Z</dcterms:modified>
</cp:coreProperties>
</file>