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00"/>
  </bookViews>
  <sheets>
    <sheet name="ხარჯთაღრიცხვა" sheetId="11" r:id="rId1"/>
  </sheets>
  <definedNames>
    <definedName name="_xlnm._FilterDatabase" localSheetId="0" hidden="1">ხარჯთაღრიცხვა!$B$2:$B$1234</definedName>
    <definedName name="_xlnm.Print_Area" localSheetId="0">ხარჯთაღრიცხვა!$A$2:$L$1234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819" i="11" l="1"/>
  <c r="G814" i="11"/>
  <c r="G813" i="11"/>
  <c r="E16" i="11" l="1"/>
  <c r="E1217" i="11"/>
  <c r="G1217" i="11" s="1"/>
  <c r="L1217" i="11" s="1"/>
  <c r="G1216" i="11"/>
  <c r="L1216" i="11" s="1"/>
  <c r="G1215" i="11"/>
  <c r="L1215" i="11" s="1"/>
  <c r="G1214" i="11"/>
  <c r="L1214" i="11" s="1"/>
  <c r="G1213" i="11"/>
  <c r="L1213" i="11" s="1"/>
  <c r="G1212" i="11"/>
  <c r="L1212" i="11" s="1"/>
  <c r="G1211" i="11"/>
  <c r="L1211" i="11" s="1"/>
  <c r="G1210" i="11"/>
  <c r="L1210" i="11" s="1"/>
  <c r="G1209" i="11"/>
  <c r="G1208" i="11"/>
  <c r="L1208" i="11" s="1"/>
  <c r="E1207" i="11"/>
  <c r="K1207" i="11" s="1"/>
  <c r="L1207" i="11" s="1"/>
  <c r="E1206" i="11"/>
  <c r="I1206" i="11" s="1"/>
  <c r="L1206" i="11" s="1"/>
  <c r="E1204" i="11"/>
  <c r="G1204" i="11" s="1"/>
  <c r="L1204" i="11" s="1"/>
  <c r="G1203" i="11"/>
  <c r="L1203" i="11" s="1"/>
  <c r="G1202" i="11"/>
  <c r="L1202" i="11" s="1"/>
  <c r="G1201" i="11"/>
  <c r="L1201" i="11" s="1"/>
  <c r="G1200" i="11"/>
  <c r="L1200" i="11" s="1"/>
  <c r="G1199" i="11"/>
  <c r="L1199" i="11" s="1"/>
  <c r="E1198" i="11"/>
  <c r="K1198" i="11" s="1"/>
  <c r="L1198" i="11" s="1"/>
  <c r="E1197" i="11"/>
  <c r="I1197" i="11" s="1"/>
  <c r="L1197" i="11" s="1"/>
  <c r="E1195" i="11"/>
  <c r="G1195" i="11" s="1"/>
  <c r="L1195" i="11" s="1"/>
  <c r="G1194" i="11"/>
  <c r="L1194" i="11" s="1"/>
  <c r="G1193" i="11"/>
  <c r="L1193" i="11" s="1"/>
  <c r="G1192" i="11"/>
  <c r="L1192" i="11" s="1"/>
  <c r="G1191" i="11"/>
  <c r="L1191" i="11" s="1"/>
  <c r="G1190" i="11"/>
  <c r="L1190" i="11" s="1"/>
  <c r="E1189" i="11"/>
  <c r="K1189" i="11" s="1"/>
  <c r="L1189" i="11" s="1"/>
  <c r="E1188" i="11"/>
  <c r="I1188" i="11" s="1"/>
  <c r="L1188" i="11" s="1"/>
  <c r="G1184" i="11"/>
  <c r="L1184" i="11" s="1"/>
  <c r="G1183" i="11"/>
  <c r="L1183" i="11" s="1"/>
  <c r="E1182" i="11"/>
  <c r="G1182" i="11" s="1"/>
  <c r="L1182" i="11" s="1"/>
  <c r="E1181" i="11"/>
  <c r="G1181" i="11" s="1"/>
  <c r="L1181" i="11" s="1"/>
  <c r="G1180" i="11"/>
  <c r="L1180" i="11" s="1"/>
  <c r="G1179" i="11"/>
  <c r="L1179" i="11" s="1"/>
  <c r="G1178" i="11"/>
  <c r="L1178" i="11" s="1"/>
  <c r="G1177" i="11"/>
  <c r="L1177" i="11" s="1"/>
  <c r="G1176" i="11"/>
  <c r="L1176" i="11" s="1"/>
  <c r="G1175" i="11"/>
  <c r="L1175" i="11" s="1"/>
  <c r="G1174" i="11"/>
  <c r="L1174" i="11" s="1"/>
  <c r="G1173" i="11"/>
  <c r="L1173" i="11" s="1"/>
  <c r="E1170" i="11"/>
  <c r="E1186" i="11" s="1"/>
  <c r="G1186" i="11" s="1"/>
  <c r="L1186" i="11" s="1"/>
  <c r="E1167" i="11"/>
  <c r="E1185" i="11" s="1"/>
  <c r="G1185" i="11" s="1"/>
  <c r="L1185" i="11" s="1"/>
  <c r="G1165" i="11"/>
  <c r="L1165" i="11" s="1"/>
  <c r="G1164" i="11"/>
  <c r="L1164" i="11" s="1"/>
  <c r="G1163" i="11"/>
  <c r="L1163" i="11" s="1"/>
  <c r="G1162" i="11"/>
  <c r="E1159" i="11"/>
  <c r="E1161" i="11" s="1"/>
  <c r="K1161" i="11" s="1"/>
  <c r="E1147" i="11"/>
  <c r="E1148" i="11" s="1"/>
  <c r="I1148" i="11" s="1"/>
  <c r="L1148" i="11" s="1"/>
  <c r="E1146" i="11"/>
  <c r="G1146" i="11" s="1"/>
  <c r="L1146" i="11" s="1"/>
  <c r="G1145" i="11"/>
  <c r="L1145" i="11" s="1"/>
  <c r="E1144" i="11"/>
  <c r="K1144" i="11" s="1"/>
  <c r="L1144" i="11" s="1"/>
  <c r="E1143" i="11"/>
  <c r="I1143" i="11" s="1"/>
  <c r="L1143" i="11" s="1"/>
  <c r="E1141" i="11"/>
  <c r="G1141" i="11" s="1"/>
  <c r="L1141" i="11" s="1"/>
  <c r="E1140" i="11"/>
  <c r="G1140" i="11" s="1"/>
  <c r="L1140" i="11" s="1"/>
  <c r="E1139" i="11"/>
  <c r="G1139" i="11" s="1"/>
  <c r="L1139" i="11" s="1"/>
  <c r="E1138" i="11"/>
  <c r="K1138" i="11" s="1"/>
  <c r="L1138" i="11" s="1"/>
  <c r="E1137" i="11"/>
  <c r="I1137" i="11" s="1"/>
  <c r="L1137" i="11" s="1"/>
  <c r="G1133" i="11"/>
  <c r="L1133" i="11" s="1"/>
  <c r="G1132" i="11"/>
  <c r="L1132" i="11" s="1"/>
  <c r="G1131" i="11"/>
  <c r="L1131" i="11" s="1"/>
  <c r="E1124" i="11"/>
  <c r="E1149" i="11" s="1"/>
  <c r="G1122" i="11"/>
  <c r="L1122" i="11" s="1"/>
  <c r="G1121" i="11"/>
  <c r="L1121" i="11" s="1"/>
  <c r="G1120" i="11"/>
  <c r="L1120" i="11" s="1"/>
  <c r="G1119" i="11"/>
  <c r="L1119" i="11" s="1"/>
  <c r="G1118" i="11"/>
  <c r="L1118" i="11" s="1"/>
  <c r="G1117" i="11"/>
  <c r="L1117" i="11" s="1"/>
  <c r="E1114" i="11"/>
  <c r="E1123" i="11" s="1"/>
  <c r="G1123" i="11" s="1"/>
  <c r="L1123" i="11" s="1"/>
  <c r="E1113" i="11"/>
  <c r="G1113" i="11" s="1"/>
  <c r="L1113" i="11" s="1"/>
  <c r="E1112" i="11"/>
  <c r="G1112" i="11" s="1"/>
  <c r="L1112" i="11" s="1"/>
  <c r="G1111" i="11"/>
  <c r="L1111" i="11" s="1"/>
  <c r="G1110" i="11"/>
  <c r="L1110" i="11" s="1"/>
  <c r="E1109" i="11"/>
  <c r="K1109" i="11" s="1"/>
  <c r="L1109" i="11" s="1"/>
  <c r="E1108" i="11"/>
  <c r="I1108" i="11" s="1"/>
  <c r="L1108" i="11" s="1"/>
  <c r="E1106" i="11"/>
  <c r="G1106" i="11" s="1"/>
  <c r="L1106" i="11" s="1"/>
  <c r="G1105" i="11"/>
  <c r="L1105" i="11" s="1"/>
  <c r="G1104" i="11"/>
  <c r="L1104" i="11" s="1"/>
  <c r="E1103" i="11"/>
  <c r="G1103" i="11" s="1"/>
  <c r="L1103" i="11" s="1"/>
  <c r="E1102" i="11"/>
  <c r="E1100" i="11"/>
  <c r="K1100" i="11" s="1"/>
  <c r="L1100" i="11" s="1"/>
  <c r="E1099" i="11"/>
  <c r="I1099" i="11" s="1"/>
  <c r="L1099" i="11" s="1"/>
  <c r="E1091" i="11"/>
  <c r="E1095" i="11" s="1"/>
  <c r="G1095" i="11" s="1"/>
  <c r="L1095" i="11" s="1"/>
  <c r="E1084" i="11"/>
  <c r="E1085" i="11" s="1"/>
  <c r="I1085" i="11" s="1"/>
  <c r="L1085" i="11" s="1"/>
  <c r="E1079" i="11"/>
  <c r="E1080" i="11" s="1"/>
  <c r="I1080" i="11" s="1"/>
  <c r="L1080" i="11" s="1"/>
  <c r="E1078" i="11"/>
  <c r="G1078" i="11" s="1"/>
  <c r="L1078" i="11" s="1"/>
  <c r="E1077" i="11"/>
  <c r="I1077" i="11" s="1"/>
  <c r="L1077" i="11" s="1"/>
  <c r="L1074" i="11"/>
  <c r="G1074" i="11"/>
  <c r="G1073" i="11"/>
  <c r="L1073" i="11" s="1"/>
  <c r="G1072" i="11"/>
  <c r="L1072" i="11" s="1"/>
  <c r="G1071" i="11"/>
  <c r="L1071" i="11" s="1"/>
  <c r="L1070" i="11"/>
  <c r="G1070" i="11"/>
  <c r="G1069" i="11"/>
  <c r="L1069" i="11" s="1"/>
  <c r="E1067" i="11"/>
  <c r="E1075" i="11" s="1"/>
  <c r="G1075" i="11" s="1"/>
  <c r="L1075" i="11" s="1"/>
  <c r="G1056" i="11"/>
  <c r="L1056" i="11" s="1"/>
  <c r="G1055" i="11"/>
  <c r="L1055" i="11" s="1"/>
  <c r="G1054" i="11"/>
  <c r="L1054" i="11" s="1"/>
  <c r="G1053" i="11"/>
  <c r="L1053" i="11" s="1"/>
  <c r="G1052" i="11"/>
  <c r="L1052" i="11" s="1"/>
  <c r="G1051" i="11"/>
  <c r="L1051" i="11" s="1"/>
  <c r="G1050" i="11"/>
  <c r="L1050" i="11" s="1"/>
  <c r="G1049" i="11"/>
  <c r="L1049" i="11" s="1"/>
  <c r="E1048" i="11"/>
  <c r="K1048" i="11" s="1"/>
  <c r="L1048" i="11" s="1"/>
  <c r="E1045" i="11"/>
  <c r="E1058" i="11" s="1"/>
  <c r="E1033" i="11"/>
  <c r="E1034" i="11" s="1"/>
  <c r="I1034" i="11" s="1"/>
  <c r="L1034" i="11" s="1"/>
  <c r="E1021" i="11"/>
  <c r="G1021" i="11" s="1"/>
  <c r="L1021" i="11" s="1"/>
  <c r="E1020" i="11"/>
  <c r="G1020" i="11" s="1"/>
  <c r="L1020" i="11" s="1"/>
  <c r="E1019" i="11"/>
  <c r="K1019" i="11" s="1"/>
  <c r="L1019" i="11" s="1"/>
  <c r="E1018" i="11"/>
  <c r="I1018" i="11" s="1"/>
  <c r="L1018" i="11" s="1"/>
  <c r="G1015" i="11"/>
  <c r="L1015" i="11" s="1"/>
  <c r="E1012" i="11"/>
  <c r="E1016" i="11" s="1"/>
  <c r="G1016" i="11" s="1"/>
  <c r="L1016" i="11" s="1"/>
  <c r="E1011" i="11"/>
  <c r="G1011" i="11" s="1"/>
  <c r="L1011" i="11" s="1"/>
  <c r="E1010" i="11"/>
  <c r="G1010" i="11" s="1"/>
  <c r="L1010" i="11" s="1"/>
  <c r="E1009" i="11"/>
  <c r="G1009" i="11" s="1"/>
  <c r="L1009" i="11" s="1"/>
  <c r="E1008" i="11"/>
  <c r="G1008" i="11" s="1"/>
  <c r="L1008" i="11" s="1"/>
  <c r="E1007" i="11"/>
  <c r="K1007" i="11" s="1"/>
  <c r="L1007" i="11" s="1"/>
  <c r="E1006" i="11"/>
  <c r="I1006" i="11" s="1"/>
  <c r="L1006" i="11" s="1"/>
  <c r="G1003" i="11"/>
  <c r="L1003" i="11" s="1"/>
  <c r="E1000" i="11"/>
  <c r="E1001" i="11" s="1"/>
  <c r="I1001" i="11" s="1"/>
  <c r="L1001" i="11" s="1"/>
  <c r="G998" i="11"/>
  <c r="L998" i="11" s="1"/>
  <c r="G997" i="11"/>
  <c r="L997" i="11" s="1"/>
  <c r="G996" i="11"/>
  <c r="L996" i="11" s="1"/>
  <c r="G995" i="11"/>
  <c r="L995" i="11" s="1"/>
  <c r="E992" i="11"/>
  <c r="E994" i="11" s="1"/>
  <c r="K994" i="11" s="1"/>
  <c r="L994" i="11" s="1"/>
  <c r="G990" i="11"/>
  <c r="L990" i="11" s="1"/>
  <c r="G989" i="11"/>
  <c r="L989" i="11" s="1"/>
  <c r="G988" i="11"/>
  <c r="L988" i="11" s="1"/>
  <c r="G987" i="11"/>
  <c r="L987" i="11" s="1"/>
  <c r="L986" i="11"/>
  <c r="G986" i="11"/>
  <c r="G985" i="11"/>
  <c r="L985" i="11" s="1"/>
  <c r="G984" i="11"/>
  <c r="L984" i="11" s="1"/>
  <c r="E981" i="11"/>
  <c r="E982" i="11" s="1"/>
  <c r="I982" i="11" s="1"/>
  <c r="L982" i="11" s="1"/>
  <c r="G979" i="11"/>
  <c r="L979" i="11" s="1"/>
  <c r="E975" i="11"/>
  <c r="E977" i="11" s="1"/>
  <c r="K977" i="11" s="1"/>
  <c r="L977" i="11" s="1"/>
  <c r="G969" i="11"/>
  <c r="L969" i="11" s="1"/>
  <c r="G968" i="11"/>
  <c r="L968" i="11" s="1"/>
  <c r="E966" i="11"/>
  <c r="E967" i="11" s="1"/>
  <c r="I967" i="11" s="1"/>
  <c r="L967" i="11" s="1"/>
  <c r="E952" i="11"/>
  <c r="E954" i="11" s="1"/>
  <c r="G954" i="11" s="1"/>
  <c r="L954" i="11" s="1"/>
  <c r="E948" i="11"/>
  <c r="E942" i="11"/>
  <c r="E945" i="11" s="1"/>
  <c r="G945" i="11" s="1"/>
  <c r="L945" i="11" s="1"/>
  <c r="E929" i="11"/>
  <c r="E935" i="11" s="1"/>
  <c r="G935" i="11" s="1"/>
  <c r="L935" i="11" s="1"/>
  <c r="E925" i="11"/>
  <c r="E927" i="11" s="1"/>
  <c r="K927" i="11" s="1"/>
  <c r="L927" i="11" s="1"/>
  <c r="E924" i="11"/>
  <c r="G924" i="11" s="1"/>
  <c r="L924" i="11" s="1"/>
  <c r="E923" i="11"/>
  <c r="G923" i="11" s="1"/>
  <c r="L923" i="11" s="1"/>
  <c r="E922" i="11"/>
  <c r="G922" i="11" s="1"/>
  <c r="L922" i="11" s="1"/>
  <c r="E921" i="11"/>
  <c r="K921" i="11" s="1"/>
  <c r="L921" i="11" s="1"/>
  <c r="E920" i="11"/>
  <c r="I920" i="11" s="1"/>
  <c r="L920" i="11" s="1"/>
  <c r="E914" i="11"/>
  <c r="E916" i="11" s="1"/>
  <c r="K916" i="11" s="1"/>
  <c r="L916" i="11" s="1"/>
  <c r="E913" i="11"/>
  <c r="G913" i="11" s="1"/>
  <c r="L913" i="11" s="1"/>
  <c r="E912" i="11"/>
  <c r="I912" i="11" s="1"/>
  <c r="L912" i="11" s="1"/>
  <c r="E910" i="11"/>
  <c r="G910" i="11" s="1"/>
  <c r="L910" i="11" s="1"/>
  <c r="E909" i="11"/>
  <c r="I909" i="11" s="1"/>
  <c r="L909" i="11" s="1"/>
  <c r="E899" i="11"/>
  <c r="E903" i="11" s="1"/>
  <c r="G903" i="11" s="1"/>
  <c r="L903" i="11" s="1"/>
  <c r="E893" i="11"/>
  <c r="G893" i="11" s="1"/>
  <c r="L893" i="11" s="1"/>
  <c r="E892" i="11"/>
  <c r="G892" i="11" s="1"/>
  <c r="L892" i="11" s="1"/>
  <c r="G891" i="11"/>
  <c r="L891" i="11" s="1"/>
  <c r="E890" i="11"/>
  <c r="G890" i="11" s="1"/>
  <c r="L890" i="11" s="1"/>
  <c r="E888" i="11"/>
  <c r="G888" i="11" s="1"/>
  <c r="L888" i="11" s="1"/>
  <c r="E887" i="11"/>
  <c r="K887" i="11" s="1"/>
  <c r="L887" i="11" s="1"/>
  <c r="G882" i="11"/>
  <c r="L882" i="11" s="1"/>
  <c r="G881" i="11"/>
  <c r="L881" i="11" s="1"/>
  <c r="E878" i="11"/>
  <c r="E883" i="11" s="1"/>
  <c r="G883" i="11" s="1"/>
  <c r="L883" i="11" s="1"/>
  <c r="E877" i="11"/>
  <c r="G877" i="11" s="1"/>
  <c r="L877" i="11" s="1"/>
  <c r="E876" i="11"/>
  <c r="G876" i="11" s="1"/>
  <c r="L876" i="11" s="1"/>
  <c r="E875" i="11"/>
  <c r="G875" i="11" s="1"/>
  <c r="L875" i="11" s="1"/>
  <c r="E874" i="11"/>
  <c r="G874" i="11" s="1"/>
  <c r="L874" i="11" s="1"/>
  <c r="E873" i="11"/>
  <c r="G873" i="11" s="1"/>
  <c r="L873" i="11" s="1"/>
  <c r="E872" i="11"/>
  <c r="G872" i="11" s="1"/>
  <c r="L872" i="11" s="1"/>
  <c r="E871" i="11"/>
  <c r="K871" i="11" s="1"/>
  <c r="L871" i="11" s="1"/>
  <c r="E870" i="11"/>
  <c r="I870" i="11" s="1"/>
  <c r="L870" i="11" s="1"/>
  <c r="G867" i="11"/>
  <c r="L867" i="11" s="1"/>
  <c r="E863" i="11"/>
  <c r="E864" i="11" s="1"/>
  <c r="I864" i="11" s="1"/>
  <c r="L864" i="11" s="1"/>
  <c r="E862" i="11"/>
  <c r="G862" i="11" s="1"/>
  <c r="L862" i="11" s="1"/>
  <c r="E861" i="11"/>
  <c r="G861" i="11" s="1"/>
  <c r="L861" i="11" s="1"/>
  <c r="E860" i="11"/>
  <c r="K860" i="11" s="1"/>
  <c r="L860" i="11" s="1"/>
  <c r="E859" i="11"/>
  <c r="I859" i="11" s="1"/>
  <c r="L859" i="11" s="1"/>
  <c r="G856" i="11"/>
  <c r="L856" i="11" s="1"/>
  <c r="E853" i="11"/>
  <c r="E854" i="11" s="1"/>
  <c r="I854" i="11" s="1"/>
  <c r="L854" i="11" s="1"/>
  <c r="E848" i="11"/>
  <c r="E850" i="11" s="1"/>
  <c r="K850" i="11" s="1"/>
  <c r="L850" i="11" s="1"/>
  <c r="E847" i="11"/>
  <c r="I847" i="11" s="1"/>
  <c r="L847" i="11" s="1"/>
  <c r="E846" i="11"/>
  <c r="E841" i="11"/>
  <c r="E844" i="11" s="1"/>
  <c r="G844" i="11" s="1"/>
  <c r="L844" i="11" s="1"/>
  <c r="E840" i="11"/>
  <c r="G840" i="11" s="1"/>
  <c r="L840" i="11" s="1"/>
  <c r="E839" i="11"/>
  <c r="G839" i="11" s="1"/>
  <c r="L839" i="11" s="1"/>
  <c r="G838" i="11"/>
  <c r="L838" i="11" s="1"/>
  <c r="G837" i="11"/>
  <c r="L837" i="11" s="1"/>
  <c r="E836" i="11"/>
  <c r="G836" i="11" s="1"/>
  <c r="L836" i="11" s="1"/>
  <c r="E835" i="11"/>
  <c r="G835" i="11" s="1"/>
  <c r="L835" i="11" s="1"/>
  <c r="E834" i="11"/>
  <c r="K834" i="11" s="1"/>
  <c r="L834" i="11" s="1"/>
  <c r="E833" i="11"/>
  <c r="I833" i="11" s="1"/>
  <c r="L833" i="11" s="1"/>
  <c r="E830" i="11"/>
  <c r="G827" i="11"/>
  <c r="L827" i="11" s="1"/>
  <c r="G826" i="11"/>
  <c r="L826" i="11" s="1"/>
  <c r="G825" i="11"/>
  <c r="L825" i="11" s="1"/>
  <c r="E822" i="11"/>
  <c r="E823" i="11" s="1"/>
  <c r="I823" i="11" s="1"/>
  <c r="L823" i="11" s="1"/>
  <c r="E821" i="11"/>
  <c r="G821" i="11" s="1"/>
  <c r="L821" i="11" s="1"/>
  <c r="G820" i="11"/>
  <c r="L820" i="11" s="1"/>
  <c r="L819" i="11"/>
  <c r="E818" i="11"/>
  <c r="K818" i="11" s="1"/>
  <c r="L818" i="11" s="1"/>
  <c r="E817" i="11"/>
  <c r="I817" i="11" s="1"/>
  <c r="L817" i="11" s="1"/>
  <c r="E815" i="11"/>
  <c r="G815" i="11" s="1"/>
  <c r="L815" i="11" s="1"/>
  <c r="L814" i="11"/>
  <c r="L813" i="11"/>
  <c r="E812" i="11"/>
  <c r="K812" i="11" s="1"/>
  <c r="L812" i="11" s="1"/>
  <c r="E811" i="11"/>
  <c r="I811" i="11" s="1"/>
  <c r="E809" i="11"/>
  <c r="G809" i="11" s="1"/>
  <c r="L809" i="11" s="1"/>
  <c r="G808" i="11"/>
  <c r="L808" i="11" s="1"/>
  <c r="G807" i="11"/>
  <c r="L807" i="11" s="1"/>
  <c r="G806" i="11"/>
  <c r="L806" i="11" s="1"/>
  <c r="E805" i="11"/>
  <c r="K805" i="11" s="1"/>
  <c r="L805" i="11" s="1"/>
  <c r="E804" i="11"/>
  <c r="I804" i="11" s="1"/>
  <c r="L804" i="11" s="1"/>
  <c r="G801" i="11"/>
  <c r="L801" i="11" s="1"/>
  <c r="E797" i="11"/>
  <c r="E802" i="11" s="1"/>
  <c r="G802" i="11" s="1"/>
  <c r="L802" i="11" s="1"/>
  <c r="G795" i="11"/>
  <c r="L795" i="11" s="1"/>
  <c r="G794" i="11"/>
  <c r="L794" i="11" s="1"/>
  <c r="G793" i="11"/>
  <c r="L793" i="11" s="1"/>
  <c r="E790" i="11"/>
  <c r="E792" i="11" s="1"/>
  <c r="K792" i="11" s="1"/>
  <c r="L792" i="11" s="1"/>
  <c r="G788" i="11"/>
  <c r="L788" i="11" s="1"/>
  <c r="G787" i="11"/>
  <c r="L787" i="11" s="1"/>
  <c r="E784" i="11"/>
  <c r="E786" i="11" s="1"/>
  <c r="K786" i="11" s="1"/>
  <c r="L786" i="11" s="1"/>
  <c r="E783" i="11"/>
  <c r="G783" i="11" s="1"/>
  <c r="L783" i="11" s="1"/>
  <c r="E782" i="11"/>
  <c r="G782" i="11" s="1"/>
  <c r="L782" i="11" s="1"/>
  <c r="E781" i="11"/>
  <c r="K781" i="11" s="1"/>
  <c r="L781" i="11" s="1"/>
  <c r="E780" i="11"/>
  <c r="I780" i="11" s="1"/>
  <c r="L780" i="11" s="1"/>
  <c r="G777" i="11"/>
  <c r="L777" i="11" s="1"/>
  <c r="G776" i="11"/>
  <c r="L776" i="11" s="1"/>
  <c r="G775" i="11"/>
  <c r="L775" i="11" s="1"/>
  <c r="E769" i="11"/>
  <c r="E772" i="11" s="1"/>
  <c r="K772" i="11" s="1"/>
  <c r="L772" i="11" s="1"/>
  <c r="G760" i="11"/>
  <c r="L760" i="11" s="1"/>
  <c r="E757" i="11"/>
  <c r="I757" i="11" s="1"/>
  <c r="L757" i="11" s="1"/>
  <c r="G759" i="11"/>
  <c r="L759" i="11" s="1"/>
  <c r="G754" i="11"/>
  <c r="L754" i="11" s="1"/>
  <c r="G753" i="11"/>
  <c r="L753" i="11" s="1"/>
  <c r="E752" i="11"/>
  <c r="K752" i="11" s="1"/>
  <c r="L752" i="11" s="1"/>
  <c r="E755" i="11"/>
  <c r="G755" i="11" s="1"/>
  <c r="L755" i="11" s="1"/>
  <c r="E749" i="11"/>
  <c r="G749" i="11" s="1"/>
  <c r="L749" i="11" s="1"/>
  <c r="E748" i="11"/>
  <c r="G748" i="11" s="1"/>
  <c r="L748" i="11" s="1"/>
  <c r="E747" i="11"/>
  <c r="G747" i="11" s="1"/>
  <c r="L747" i="11" s="1"/>
  <c r="E746" i="11"/>
  <c r="G746" i="11" s="1"/>
  <c r="L746" i="11" s="1"/>
  <c r="E745" i="11"/>
  <c r="K745" i="11" s="1"/>
  <c r="L745" i="11" s="1"/>
  <c r="E744" i="11"/>
  <c r="I744" i="11" s="1"/>
  <c r="L744" i="11" s="1"/>
  <c r="E742" i="11"/>
  <c r="G742" i="11" s="1"/>
  <c r="L742" i="11" s="1"/>
  <c r="E741" i="11"/>
  <c r="G741" i="11" s="1"/>
  <c r="L741" i="11" s="1"/>
  <c r="E740" i="11"/>
  <c r="G740" i="11" s="1"/>
  <c r="L740" i="11" s="1"/>
  <c r="E739" i="11"/>
  <c r="K739" i="11" s="1"/>
  <c r="L739" i="11" s="1"/>
  <c r="E738" i="11"/>
  <c r="I738" i="11" s="1"/>
  <c r="L738" i="11" s="1"/>
  <c r="G733" i="11"/>
  <c r="L733" i="11" s="1"/>
  <c r="E730" i="11"/>
  <c r="E732" i="11" s="1"/>
  <c r="K732" i="11" s="1"/>
  <c r="L732" i="11" s="1"/>
  <c r="E729" i="11"/>
  <c r="G729" i="11" s="1"/>
  <c r="L729" i="11" s="1"/>
  <c r="E728" i="11"/>
  <c r="G728" i="11" s="1"/>
  <c r="L728" i="11" s="1"/>
  <c r="E727" i="11"/>
  <c r="K727" i="11" s="1"/>
  <c r="L727" i="11" s="1"/>
  <c r="E726" i="11"/>
  <c r="I726" i="11" s="1"/>
  <c r="L726" i="11" s="1"/>
  <c r="E723" i="11"/>
  <c r="G723" i="11" s="1"/>
  <c r="L723" i="11" s="1"/>
  <c r="E722" i="11"/>
  <c r="K722" i="11" s="1"/>
  <c r="L722" i="11" s="1"/>
  <c r="E721" i="11"/>
  <c r="I721" i="11" s="1"/>
  <c r="L721" i="11" s="1"/>
  <c r="E719" i="11"/>
  <c r="G719" i="11" s="1"/>
  <c r="L719" i="11" s="1"/>
  <c r="G718" i="11"/>
  <c r="L718" i="11" s="1"/>
  <c r="G717" i="11"/>
  <c r="L717" i="11" s="1"/>
  <c r="E716" i="11"/>
  <c r="G716" i="11" s="1"/>
  <c r="L716" i="11" s="1"/>
  <c r="E715" i="11"/>
  <c r="G715" i="11" s="1"/>
  <c r="L715" i="11" s="1"/>
  <c r="E714" i="11"/>
  <c r="G714" i="11" s="1"/>
  <c r="L714" i="11" s="1"/>
  <c r="E713" i="11"/>
  <c r="G713" i="11" s="1"/>
  <c r="L713" i="11" s="1"/>
  <c r="E712" i="11"/>
  <c r="K712" i="11" s="1"/>
  <c r="L712" i="11" s="1"/>
  <c r="E711" i="11"/>
  <c r="I711" i="11" s="1"/>
  <c r="L711" i="11" s="1"/>
  <c r="E709" i="11"/>
  <c r="G709" i="11" s="1"/>
  <c r="L709" i="11" s="1"/>
  <c r="E708" i="11"/>
  <c r="G708" i="11" s="1"/>
  <c r="L708" i="11" s="1"/>
  <c r="E707" i="11"/>
  <c r="G707" i="11" s="1"/>
  <c r="L707" i="11" s="1"/>
  <c r="E706" i="11"/>
  <c r="G706" i="11" s="1"/>
  <c r="L706" i="11" s="1"/>
  <c r="E705" i="11"/>
  <c r="K705" i="11" s="1"/>
  <c r="L705" i="11" s="1"/>
  <c r="E704" i="11"/>
  <c r="I704" i="11" s="1"/>
  <c r="L704" i="11" s="1"/>
  <c r="E702" i="11"/>
  <c r="G702" i="11" s="1"/>
  <c r="L702" i="11" s="1"/>
  <c r="E701" i="11"/>
  <c r="G701" i="11" s="1"/>
  <c r="L701" i="11" s="1"/>
  <c r="E700" i="11"/>
  <c r="K700" i="11" s="1"/>
  <c r="L700" i="11" s="1"/>
  <c r="E699" i="11"/>
  <c r="I699" i="11" s="1"/>
  <c r="L699" i="11" s="1"/>
  <c r="E694" i="11"/>
  <c r="I693" i="11"/>
  <c r="L693" i="11" s="1"/>
  <c r="E693" i="11"/>
  <c r="E685" i="11"/>
  <c r="E686" i="11" s="1"/>
  <c r="I686" i="11" s="1"/>
  <c r="L686" i="11" s="1"/>
  <c r="K684" i="11"/>
  <c r="I684" i="11"/>
  <c r="G684" i="11"/>
  <c r="G682" i="11"/>
  <c r="L682" i="11" s="1"/>
  <c r="G681" i="11"/>
  <c r="L681" i="11" s="1"/>
  <c r="E678" i="11"/>
  <c r="E680" i="11" s="1"/>
  <c r="K680" i="11" s="1"/>
  <c r="L680" i="11" s="1"/>
  <c r="E677" i="11"/>
  <c r="G677" i="11" s="1"/>
  <c r="L677" i="11" s="1"/>
  <c r="E676" i="11"/>
  <c r="G676" i="11" s="1"/>
  <c r="L676" i="11" s="1"/>
  <c r="E675" i="11"/>
  <c r="K675" i="11" s="1"/>
  <c r="L675" i="11" s="1"/>
  <c r="E674" i="11"/>
  <c r="I674" i="11" s="1"/>
  <c r="L674" i="11" s="1"/>
  <c r="E672" i="11"/>
  <c r="G672" i="11" s="1"/>
  <c r="L672" i="11" s="1"/>
  <c r="E671" i="11"/>
  <c r="G671" i="11" s="1"/>
  <c r="L671" i="11" s="1"/>
  <c r="E670" i="11"/>
  <c r="K670" i="11" s="1"/>
  <c r="L670" i="11" s="1"/>
  <c r="E669" i="11"/>
  <c r="I669" i="11" s="1"/>
  <c r="L669" i="11" s="1"/>
  <c r="E667" i="11"/>
  <c r="G667" i="11" s="1"/>
  <c r="L667" i="11" s="1"/>
  <c r="E666" i="11"/>
  <c r="G666" i="11" s="1"/>
  <c r="L666" i="11" s="1"/>
  <c r="E665" i="11"/>
  <c r="K665" i="11" s="1"/>
  <c r="L665" i="11" s="1"/>
  <c r="E664" i="11"/>
  <c r="I664" i="11" s="1"/>
  <c r="L664" i="11" s="1"/>
  <c r="G662" i="11"/>
  <c r="L662" i="11" s="1"/>
  <c r="E661" i="11"/>
  <c r="I661" i="11" s="1"/>
  <c r="L661" i="11" s="1"/>
  <c r="E655" i="11"/>
  <c r="E657" i="11" s="1"/>
  <c r="K657" i="11" s="1"/>
  <c r="L657" i="11" s="1"/>
  <c r="E654" i="11"/>
  <c r="I654" i="11" s="1"/>
  <c r="L654" i="11" s="1"/>
  <c r="G651" i="11"/>
  <c r="L651" i="11" s="1"/>
  <c r="G650" i="11"/>
  <c r="L650" i="11" s="1"/>
  <c r="G649" i="11"/>
  <c r="L649" i="11" s="1"/>
  <c r="E648" i="11"/>
  <c r="G648" i="11" s="1"/>
  <c r="L648" i="11" s="1"/>
  <c r="E647" i="11"/>
  <c r="K647" i="11" s="1"/>
  <c r="L647" i="11" s="1"/>
  <c r="E646" i="11"/>
  <c r="I646" i="11" s="1"/>
  <c r="L646" i="11" s="1"/>
  <c r="E644" i="11"/>
  <c r="G644" i="11" s="1"/>
  <c r="L644" i="11" s="1"/>
  <c r="E643" i="11"/>
  <c r="G643" i="11" s="1"/>
  <c r="L643" i="11" s="1"/>
  <c r="E642" i="11"/>
  <c r="K642" i="11" s="1"/>
  <c r="L642" i="11" s="1"/>
  <c r="E641" i="11"/>
  <c r="I641" i="11" s="1"/>
  <c r="L641" i="11" s="1"/>
  <c r="E639" i="11"/>
  <c r="G639" i="11" s="1"/>
  <c r="L639" i="11" s="1"/>
  <c r="E638" i="11"/>
  <c r="G638" i="11" s="1"/>
  <c r="L638" i="11" s="1"/>
  <c r="E637" i="11"/>
  <c r="K637" i="11" s="1"/>
  <c r="L637" i="11" s="1"/>
  <c r="E636" i="11"/>
  <c r="I636" i="11" s="1"/>
  <c r="L636" i="11" s="1"/>
  <c r="G632" i="11"/>
  <c r="L632" i="11" s="1"/>
  <c r="I629" i="11"/>
  <c r="L629" i="11" s="1"/>
  <c r="E628" i="11"/>
  <c r="G628" i="11" s="1"/>
  <c r="L628" i="11" s="1"/>
  <c r="E627" i="11"/>
  <c r="G627" i="11" s="1"/>
  <c r="L627" i="11" s="1"/>
  <c r="E626" i="11"/>
  <c r="G626" i="11" s="1"/>
  <c r="L626" i="11" s="1"/>
  <c r="E625" i="11"/>
  <c r="G625" i="11" s="1"/>
  <c r="L625" i="11" s="1"/>
  <c r="E624" i="11"/>
  <c r="K624" i="11" s="1"/>
  <c r="L624" i="11" s="1"/>
  <c r="E623" i="11"/>
  <c r="I623" i="11" s="1"/>
  <c r="L623" i="11" s="1"/>
  <c r="E616" i="11"/>
  <c r="I616" i="11" s="1"/>
  <c r="L616" i="11" s="1"/>
  <c r="G612" i="11"/>
  <c r="L612" i="11" s="1"/>
  <c r="G611" i="11"/>
  <c r="L611" i="11" s="1"/>
  <c r="G610" i="11"/>
  <c r="L610" i="11" s="1"/>
  <c r="G609" i="11"/>
  <c r="L609" i="11" s="1"/>
  <c r="G608" i="11"/>
  <c r="L608" i="11" s="1"/>
  <c r="E620" i="11"/>
  <c r="G620" i="11" s="1"/>
  <c r="L620" i="11" s="1"/>
  <c r="G607" i="11"/>
  <c r="L607" i="11" s="1"/>
  <c r="E603" i="11"/>
  <c r="G603" i="11" s="1"/>
  <c r="L603" i="11" s="1"/>
  <c r="E602" i="11"/>
  <c r="G602" i="11" s="1"/>
  <c r="L602" i="11" s="1"/>
  <c r="E601" i="11"/>
  <c r="G601" i="11" s="1"/>
  <c r="L601" i="11" s="1"/>
  <c r="E600" i="11"/>
  <c r="G600" i="11" s="1"/>
  <c r="L600" i="11" s="1"/>
  <c r="E599" i="11"/>
  <c r="K599" i="11" s="1"/>
  <c r="L599" i="11" s="1"/>
  <c r="E598" i="11"/>
  <c r="I598" i="11" s="1"/>
  <c r="L598" i="11" s="1"/>
  <c r="E596" i="11"/>
  <c r="G596" i="11" s="1"/>
  <c r="L596" i="11" s="1"/>
  <c r="E595" i="11"/>
  <c r="G595" i="11" s="1"/>
  <c r="L595" i="11" s="1"/>
  <c r="E594" i="11"/>
  <c r="K594" i="11" s="1"/>
  <c r="L594" i="11" s="1"/>
  <c r="E593" i="11"/>
  <c r="I593" i="11" s="1"/>
  <c r="L593" i="11" s="1"/>
  <c r="E586" i="11"/>
  <c r="E587" i="11" s="1"/>
  <c r="I587" i="11" s="1"/>
  <c r="L587" i="11" s="1"/>
  <c r="E581" i="11"/>
  <c r="K581" i="11" s="1"/>
  <c r="L581" i="11" s="1"/>
  <c r="I578" i="11"/>
  <c r="G578" i="11"/>
  <c r="E575" i="11"/>
  <c r="G575" i="11" s="1"/>
  <c r="L575" i="11" s="1"/>
  <c r="E574" i="11"/>
  <c r="G574" i="11" s="1"/>
  <c r="L574" i="11" s="1"/>
  <c r="E573" i="11"/>
  <c r="G573" i="11" s="1"/>
  <c r="L573" i="11" s="1"/>
  <c r="G572" i="11"/>
  <c r="L572" i="11" s="1"/>
  <c r="E572" i="11"/>
  <c r="E561" i="11"/>
  <c r="E560" i="11"/>
  <c r="G560" i="11" s="1"/>
  <c r="L560" i="11" s="1"/>
  <c r="E559" i="11"/>
  <c r="G559" i="11" s="1"/>
  <c r="L559" i="11" s="1"/>
  <c r="E558" i="11"/>
  <c r="K558" i="11" s="1"/>
  <c r="L558" i="11" s="1"/>
  <c r="E557" i="11"/>
  <c r="I557" i="11" s="1"/>
  <c r="L557" i="11" s="1"/>
  <c r="E540" i="11"/>
  <c r="E539" i="11"/>
  <c r="G539" i="11" s="1"/>
  <c r="L539" i="11" s="1"/>
  <c r="E538" i="11"/>
  <c r="G538" i="11" s="1"/>
  <c r="L538" i="11" s="1"/>
  <c r="E537" i="11"/>
  <c r="G537" i="11" s="1"/>
  <c r="L537" i="11" s="1"/>
  <c r="G536" i="11"/>
  <c r="L536" i="11" s="1"/>
  <c r="E536" i="11"/>
  <c r="E535" i="11"/>
  <c r="G535" i="11" s="1"/>
  <c r="L535" i="11" s="1"/>
  <c r="E527" i="11"/>
  <c r="G527" i="11" s="1"/>
  <c r="L527" i="11" s="1"/>
  <c r="E525" i="11"/>
  <c r="K525" i="11" s="1"/>
  <c r="L525" i="11" s="1"/>
  <c r="E523" i="11"/>
  <c r="E530" i="11" s="1"/>
  <c r="G530" i="11" s="1"/>
  <c r="L530" i="11" s="1"/>
  <c r="E517" i="11"/>
  <c r="E522" i="11" s="1"/>
  <c r="G522" i="11" s="1"/>
  <c r="L522" i="11" s="1"/>
  <c r="I509" i="11"/>
  <c r="G509" i="11"/>
  <c r="I508" i="11"/>
  <c r="G508" i="11"/>
  <c r="I507" i="11"/>
  <c r="G507" i="11"/>
  <c r="I506" i="11"/>
  <c r="G506" i="11"/>
  <c r="L506" i="11" s="1"/>
  <c r="I505" i="11"/>
  <c r="G505" i="11"/>
  <c r="I504" i="11"/>
  <c r="G504" i="11"/>
  <c r="I503" i="11"/>
  <c r="G503" i="11"/>
  <c r="E502" i="11"/>
  <c r="E476" i="11" s="1"/>
  <c r="E482" i="11" s="1"/>
  <c r="G482" i="11" s="1"/>
  <c r="L482" i="11" s="1"/>
  <c r="E501" i="11"/>
  <c r="G501" i="11" s="1"/>
  <c r="L501" i="11" s="1"/>
  <c r="E500" i="11"/>
  <c r="G500" i="11" s="1"/>
  <c r="L500" i="11" s="1"/>
  <c r="E499" i="11"/>
  <c r="K499" i="11" s="1"/>
  <c r="L499" i="11" s="1"/>
  <c r="E498" i="11"/>
  <c r="I498" i="11" s="1"/>
  <c r="L498" i="11" s="1"/>
  <c r="E496" i="11"/>
  <c r="G496" i="11" s="1"/>
  <c r="L496" i="11" s="1"/>
  <c r="E495" i="11"/>
  <c r="G495" i="11" s="1"/>
  <c r="L495" i="11" s="1"/>
  <c r="E494" i="11"/>
  <c r="K494" i="11" s="1"/>
  <c r="L494" i="11" s="1"/>
  <c r="E493" i="11"/>
  <c r="I493" i="11" s="1"/>
  <c r="L493" i="11" s="1"/>
  <c r="E491" i="11"/>
  <c r="G491" i="11" s="1"/>
  <c r="L491" i="11" s="1"/>
  <c r="E490" i="11"/>
  <c r="K490" i="11" s="1"/>
  <c r="L490" i="11" s="1"/>
  <c r="E489" i="11"/>
  <c r="I489" i="11" s="1"/>
  <c r="L489" i="11" s="1"/>
  <c r="G487" i="11"/>
  <c r="L487" i="11" s="1"/>
  <c r="E487" i="11"/>
  <c r="E486" i="11"/>
  <c r="G486" i="11" s="1"/>
  <c r="L486" i="11" s="1"/>
  <c r="E485" i="11"/>
  <c r="K485" i="11" s="1"/>
  <c r="L485" i="11" s="1"/>
  <c r="E484" i="11"/>
  <c r="I484" i="11" s="1"/>
  <c r="L484" i="11" s="1"/>
  <c r="G463" i="11"/>
  <c r="L463" i="11" s="1"/>
  <c r="G462" i="11"/>
  <c r="L462" i="11" s="1"/>
  <c r="E461" i="11"/>
  <c r="G461" i="11" s="1"/>
  <c r="L461" i="11" s="1"/>
  <c r="E460" i="11"/>
  <c r="G460" i="11" s="1"/>
  <c r="L460" i="11" s="1"/>
  <c r="E459" i="11"/>
  <c r="G459" i="11" s="1"/>
  <c r="L459" i="11" s="1"/>
  <c r="E458" i="11"/>
  <c r="K458" i="11" s="1"/>
  <c r="L458" i="11" s="1"/>
  <c r="E457" i="11"/>
  <c r="I457" i="11" s="1"/>
  <c r="L457" i="11" s="1"/>
  <c r="G453" i="11"/>
  <c r="L453" i="11" s="1"/>
  <c r="G452" i="11"/>
  <c r="L452" i="11" s="1"/>
  <c r="G451" i="11"/>
  <c r="L451" i="11" s="1"/>
  <c r="G450" i="11"/>
  <c r="L450" i="11" s="1"/>
  <c r="E446" i="11"/>
  <c r="G446" i="11" s="1"/>
  <c r="L446" i="11" s="1"/>
  <c r="E444" i="11"/>
  <c r="G444" i="11" s="1"/>
  <c r="L444" i="11" s="1"/>
  <c r="E443" i="11"/>
  <c r="G443" i="11" s="1"/>
  <c r="L443" i="11" s="1"/>
  <c r="E442" i="11"/>
  <c r="K442" i="11" s="1"/>
  <c r="L442" i="11" s="1"/>
  <c r="E441" i="11"/>
  <c r="I441" i="11" s="1"/>
  <c r="L441" i="11" s="1"/>
  <c r="E439" i="11"/>
  <c r="G439" i="11" s="1"/>
  <c r="L439" i="11" s="1"/>
  <c r="E438" i="11"/>
  <c r="G438" i="11" s="1"/>
  <c r="L438" i="11" s="1"/>
  <c r="E437" i="11"/>
  <c r="K437" i="11" s="1"/>
  <c r="L437" i="11" s="1"/>
  <c r="E436" i="11"/>
  <c r="I436" i="11" s="1"/>
  <c r="L436" i="11" s="1"/>
  <c r="E429" i="11"/>
  <c r="E431" i="11" s="1"/>
  <c r="E433" i="11" s="1"/>
  <c r="E434" i="11" s="1"/>
  <c r="K434" i="11" s="1"/>
  <c r="L434" i="11" s="1"/>
  <c r="I427" i="11"/>
  <c r="G427" i="11"/>
  <c r="I426" i="11"/>
  <c r="G426" i="11"/>
  <c r="L426" i="11" s="1"/>
  <c r="I425" i="11"/>
  <c r="G425" i="11"/>
  <c r="L425" i="11" s="1"/>
  <c r="I424" i="11"/>
  <c r="G424" i="11"/>
  <c r="I423" i="11"/>
  <c r="G423" i="11"/>
  <c r="I422" i="11"/>
  <c r="G422" i="11"/>
  <c r="E421" i="11"/>
  <c r="E414" i="11" s="1"/>
  <c r="I401" i="11"/>
  <c r="G401" i="11"/>
  <c r="I400" i="11"/>
  <c r="G400" i="11"/>
  <c r="I399" i="11"/>
  <c r="G399" i="11"/>
  <c r="I398" i="11"/>
  <c r="G398" i="11"/>
  <c r="I397" i="11"/>
  <c r="G397" i="11"/>
  <c r="I396" i="11"/>
  <c r="G396" i="11"/>
  <c r="E395" i="11"/>
  <c r="E388" i="11" s="1"/>
  <c r="G374" i="11"/>
  <c r="L374" i="11" s="1"/>
  <c r="G373" i="11"/>
  <c r="L373" i="11" s="1"/>
  <c r="G372" i="11"/>
  <c r="L372" i="11" s="1"/>
  <c r="G371" i="11"/>
  <c r="L371" i="11" s="1"/>
  <c r="G370" i="11"/>
  <c r="L370" i="11" s="1"/>
  <c r="E367" i="11"/>
  <c r="E375" i="11" s="1"/>
  <c r="G375" i="11" s="1"/>
  <c r="L375" i="11" s="1"/>
  <c r="E366" i="11"/>
  <c r="G366" i="11" s="1"/>
  <c r="L366" i="11" s="1"/>
  <c r="E365" i="11"/>
  <c r="G365" i="11" s="1"/>
  <c r="L365" i="11" s="1"/>
  <c r="E364" i="11"/>
  <c r="G364" i="11" s="1"/>
  <c r="L364" i="11" s="1"/>
  <c r="E363" i="11"/>
  <c r="G363" i="11" s="1"/>
  <c r="L363" i="11" s="1"/>
  <c r="E362" i="11"/>
  <c r="K362" i="11" s="1"/>
  <c r="L362" i="11" s="1"/>
  <c r="E361" i="11"/>
  <c r="I361" i="11" s="1"/>
  <c r="L361" i="11" s="1"/>
  <c r="E359" i="11"/>
  <c r="G359" i="11" s="1"/>
  <c r="L359" i="11" s="1"/>
  <c r="E358" i="11"/>
  <c r="G358" i="11" s="1"/>
  <c r="L358" i="11" s="1"/>
  <c r="E357" i="11"/>
  <c r="K357" i="11" s="1"/>
  <c r="L357" i="11" s="1"/>
  <c r="E356" i="11"/>
  <c r="I356" i="11" s="1"/>
  <c r="L356" i="11" s="1"/>
  <c r="E349" i="11"/>
  <c r="E350" i="11" s="1"/>
  <c r="I350" i="11" s="1"/>
  <c r="L350" i="11" s="1"/>
  <c r="G341" i="11"/>
  <c r="L341" i="11" s="1"/>
  <c r="G340" i="11"/>
  <c r="L340" i="11" s="1"/>
  <c r="G339" i="11"/>
  <c r="L339" i="11" s="1"/>
  <c r="G338" i="11"/>
  <c r="L338" i="11" s="1"/>
  <c r="E333" i="11"/>
  <c r="G333" i="11" s="1"/>
  <c r="L333" i="11" s="1"/>
  <c r="E332" i="11"/>
  <c r="G332" i="11" s="1"/>
  <c r="L332" i="11" s="1"/>
  <c r="E331" i="11"/>
  <c r="G331" i="11" s="1"/>
  <c r="L331" i="11" s="1"/>
  <c r="E330" i="11"/>
  <c r="G330" i="11" s="1"/>
  <c r="L330" i="11" s="1"/>
  <c r="E329" i="11"/>
  <c r="K329" i="11" s="1"/>
  <c r="L329" i="11" s="1"/>
  <c r="E328" i="11"/>
  <c r="I328" i="11" s="1"/>
  <c r="L328" i="11" s="1"/>
  <c r="E326" i="11"/>
  <c r="G326" i="11" s="1"/>
  <c r="L326" i="11" s="1"/>
  <c r="E325" i="11"/>
  <c r="G325" i="11" s="1"/>
  <c r="L325" i="11" s="1"/>
  <c r="E324" i="11"/>
  <c r="K324" i="11" s="1"/>
  <c r="L324" i="11" s="1"/>
  <c r="E323" i="11"/>
  <c r="I323" i="11" s="1"/>
  <c r="L323" i="11" s="1"/>
  <c r="E316" i="11"/>
  <c r="E318" i="11" s="1"/>
  <c r="E314" i="11"/>
  <c r="G314" i="11" s="1"/>
  <c r="L314" i="11" s="1"/>
  <c r="E313" i="11"/>
  <c r="I313" i="11" s="1"/>
  <c r="L313" i="11" s="1"/>
  <c r="E307" i="11"/>
  <c r="E308" i="11" s="1"/>
  <c r="I308" i="11" s="1"/>
  <c r="L308" i="11" s="1"/>
  <c r="E305" i="11"/>
  <c r="E302" i="11" s="1"/>
  <c r="E304" i="11" s="1"/>
  <c r="K304" i="11" s="1"/>
  <c r="L304" i="11" s="1"/>
  <c r="E297" i="11"/>
  <c r="E298" i="11" s="1"/>
  <c r="I298" i="11" s="1"/>
  <c r="L298" i="11" s="1"/>
  <c r="E292" i="11"/>
  <c r="E294" i="11" s="1"/>
  <c r="K294" i="11" s="1"/>
  <c r="L294" i="11" s="1"/>
  <c r="E290" i="11"/>
  <c r="E291" i="11" s="1"/>
  <c r="K291" i="11" s="1"/>
  <c r="L291" i="11" s="1"/>
  <c r="E279" i="11"/>
  <c r="E282" i="11" s="1"/>
  <c r="E277" i="11"/>
  <c r="E278" i="11" s="1"/>
  <c r="I278" i="11" s="1"/>
  <c r="L278" i="11" s="1"/>
  <c r="E275" i="11"/>
  <c r="G275" i="11" s="1"/>
  <c r="L275" i="11" s="1"/>
  <c r="E274" i="11"/>
  <c r="G274" i="11" s="1"/>
  <c r="L274" i="11" s="1"/>
  <c r="E273" i="11"/>
  <c r="K273" i="11" s="1"/>
  <c r="L273" i="11" s="1"/>
  <c r="E272" i="11"/>
  <c r="I272" i="11" s="1"/>
  <c r="L272" i="11" s="1"/>
  <c r="E266" i="11"/>
  <c r="E267" i="11" s="1"/>
  <c r="I267" i="11" s="1"/>
  <c r="L267" i="11" s="1"/>
  <c r="E264" i="11"/>
  <c r="G264" i="11" s="1"/>
  <c r="L264" i="11" s="1"/>
  <c r="E261" i="11"/>
  <c r="E263" i="11" s="1"/>
  <c r="K263" i="11" s="1"/>
  <c r="L263" i="11" s="1"/>
  <c r="E257" i="11"/>
  <c r="I257" i="11" s="1"/>
  <c r="L257" i="11" s="1"/>
  <c r="E256" i="11"/>
  <c r="E260" i="11" s="1"/>
  <c r="G260" i="11" s="1"/>
  <c r="L260" i="11" s="1"/>
  <c r="E254" i="11"/>
  <c r="G254" i="11" s="1"/>
  <c r="L254" i="11" s="1"/>
  <c r="E251" i="11"/>
  <c r="E253" i="11" s="1"/>
  <c r="K253" i="11" s="1"/>
  <c r="L253" i="11" s="1"/>
  <c r="E249" i="11"/>
  <c r="E250" i="11" s="1"/>
  <c r="K250" i="11" s="1"/>
  <c r="L250" i="11" s="1"/>
  <c r="E238" i="11"/>
  <c r="E231" i="11"/>
  <c r="E234" i="11" s="1"/>
  <c r="G234" i="11" s="1"/>
  <c r="L234" i="11" s="1"/>
  <c r="E230" i="11"/>
  <c r="G230" i="11" s="1"/>
  <c r="L230" i="11" s="1"/>
  <c r="E229" i="11"/>
  <c r="I229" i="11" s="1"/>
  <c r="L229" i="11" s="1"/>
  <c r="E222" i="11"/>
  <c r="E226" i="11" s="1"/>
  <c r="G226" i="11" s="1"/>
  <c r="L226" i="11" s="1"/>
  <c r="E217" i="11"/>
  <c r="E218" i="11" s="1"/>
  <c r="I218" i="11" s="1"/>
  <c r="L218" i="11" s="1"/>
  <c r="E215" i="11"/>
  <c r="G215" i="11" s="1"/>
  <c r="L215" i="11" s="1"/>
  <c r="E207" i="11"/>
  <c r="E209" i="11" s="1"/>
  <c r="K209" i="11" s="1"/>
  <c r="L209" i="11" s="1"/>
  <c r="E202" i="11"/>
  <c r="E204" i="11" s="1"/>
  <c r="K204" i="11" s="1"/>
  <c r="L204" i="11" s="1"/>
  <c r="E200" i="11"/>
  <c r="E201" i="11" s="1"/>
  <c r="K201" i="11" s="1"/>
  <c r="L201" i="11" s="1"/>
  <c r="E189" i="11"/>
  <c r="E190" i="11" s="1"/>
  <c r="I190" i="11" s="1"/>
  <c r="L190" i="11" s="1"/>
  <c r="E185" i="11"/>
  <c r="G185" i="11" s="1"/>
  <c r="L185" i="11" s="1"/>
  <c r="E184" i="11"/>
  <c r="G184" i="11" s="1"/>
  <c r="L184" i="11" s="1"/>
  <c r="E183" i="11"/>
  <c r="G183" i="11" s="1"/>
  <c r="L183" i="11" s="1"/>
  <c r="E182" i="11"/>
  <c r="K182" i="11" s="1"/>
  <c r="L182" i="11" s="1"/>
  <c r="E181" i="11"/>
  <c r="I181" i="11" s="1"/>
  <c r="L181" i="11" s="1"/>
  <c r="E175" i="11"/>
  <c r="E178" i="11" s="1"/>
  <c r="G178" i="11" s="1"/>
  <c r="L178" i="11" s="1"/>
  <c r="E170" i="11"/>
  <c r="E174" i="11" s="1"/>
  <c r="G174" i="11" s="1"/>
  <c r="L174" i="11" s="1"/>
  <c r="E165" i="11"/>
  <c r="E166" i="11" s="1"/>
  <c r="I166" i="11" s="1"/>
  <c r="L166" i="11" s="1"/>
  <c r="E163" i="11"/>
  <c r="E164" i="11" s="1"/>
  <c r="K164" i="11" s="1"/>
  <c r="L164" i="11" s="1"/>
  <c r="E152" i="11"/>
  <c r="E150" i="11" s="1"/>
  <c r="E148" i="11"/>
  <c r="G148" i="11" s="1"/>
  <c r="L148" i="11" s="1"/>
  <c r="E147" i="11"/>
  <c r="G147" i="11" s="1"/>
  <c r="L147" i="11" s="1"/>
  <c r="E146" i="11"/>
  <c r="G146" i="11" s="1"/>
  <c r="L146" i="11" s="1"/>
  <c r="E145" i="11"/>
  <c r="K145" i="11" s="1"/>
  <c r="L145" i="11" s="1"/>
  <c r="E144" i="11"/>
  <c r="I144" i="11" s="1"/>
  <c r="L144" i="11" s="1"/>
  <c r="E141" i="11"/>
  <c r="G141" i="11" s="1"/>
  <c r="L141" i="11" s="1"/>
  <c r="E140" i="11"/>
  <c r="G140" i="11" s="1"/>
  <c r="L140" i="11" s="1"/>
  <c r="E139" i="11"/>
  <c r="K139" i="11" s="1"/>
  <c r="L139" i="11" s="1"/>
  <c r="E138" i="11"/>
  <c r="I138" i="11" s="1"/>
  <c r="L138" i="11" s="1"/>
  <c r="E132" i="11"/>
  <c r="E134" i="11" s="1"/>
  <c r="G134" i="11" s="1"/>
  <c r="L134" i="11" s="1"/>
  <c r="E127" i="11"/>
  <c r="E130" i="11" s="1"/>
  <c r="G130" i="11" s="1"/>
  <c r="L130" i="11" s="1"/>
  <c r="E122" i="11"/>
  <c r="E125" i="11" s="1"/>
  <c r="G125" i="11" s="1"/>
  <c r="L125" i="11" s="1"/>
  <c r="E120" i="11"/>
  <c r="E121" i="11" s="1"/>
  <c r="K121" i="11" s="1"/>
  <c r="L121" i="11" s="1"/>
  <c r="E109" i="11"/>
  <c r="E110" i="11" s="1"/>
  <c r="I110" i="11" s="1"/>
  <c r="L110" i="11" s="1"/>
  <c r="E105" i="11"/>
  <c r="G105" i="11" s="1"/>
  <c r="L105" i="11" s="1"/>
  <c r="E104" i="11"/>
  <c r="G104" i="11" s="1"/>
  <c r="L104" i="11" s="1"/>
  <c r="E103" i="11"/>
  <c r="G103" i="11" s="1"/>
  <c r="L103" i="11" s="1"/>
  <c r="E102" i="11"/>
  <c r="K102" i="11" s="1"/>
  <c r="L102" i="11" s="1"/>
  <c r="E101" i="11"/>
  <c r="E97" i="11"/>
  <c r="K97" i="11" s="1"/>
  <c r="L97" i="11" s="1"/>
  <c r="I101" i="11"/>
  <c r="L101" i="11" s="1"/>
  <c r="E96" i="11"/>
  <c r="E95" i="11"/>
  <c r="E99" i="11" s="1"/>
  <c r="G99" i="11" s="1"/>
  <c r="L99" i="11" s="1"/>
  <c r="E93" i="11"/>
  <c r="G93" i="11" s="1"/>
  <c r="L93" i="11" s="1"/>
  <c r="E87" i="11"/>
  <c r="K87" i="11" s="1"/>
  <c r="L87" i="11" s="1"/>
  <c r="E85" i="11"/>
  <c r="E89" i="11" s="1"/>
  <c r="G89" i="11" s="1"/>
  <c r="L89" i="11" s="1"/>
  <c r="E80" i="11"/>
  <c r="E81" i="11" s="1"/>
  <c r="I81" i="11" s="1"/>
  <c r="L81" i="11" s="1"/>
  <c r="E78" i="11"/>
  <c r="E79" i="11" s="1"/>
  <c r="K79" i="11" s="1"/>
  <c r="L79" i="11" s="1"/>
  <c r="E67" i="11"/>
  <c r="E65" i="11" s="1"/>
  <c r="G61" i="11"/>
  <c r="L61" i="11" s="1"/>
  <c r="L60" i="11"/>
  <c r="G60" i="11"/>
  <c r="G59" i="11"/>
  <c r="L59" i="11" s="1"/>
  <c r="E56" i="11"/>
  <c r="E63" i="11" s="1"/>
  <c r="G63" i="11" s="1"/>
  <c r="L63" i="11" s="1"/>
  <c r="E42" i="11"/>
  <c r="E43" i="11" s="1"/>
  <c r="K43" i="11" s="1"/>
  <c r="L43" i="11" s="1"/>
  <c r="E41" i="11"/>
  <c r="I41" i="11" s="1"/>
  <c r="L41" i="11" s="1"/>
  <c r="I38" i="11"/>
  <c r="L38" i="11" s="1"/>
  <c r="I37" i="11"/>
  <c r="L37" i="11" s="1"/>
  <c r="I36" i="11"/>
  <c r="L36" i="11" s="1"/>
  <c r="I35" i="11"/>
  <c r="L35" i="11" s="1"/>
  <c r="E34" i="11"/>
  <c r="K34" i="11" s="1"/>
  <c r="L34" i="11" s="1"/>
  <c r="E32" i="11"/>
  <c r="K32" i="11" s="1"/>
  <c r="L32" i="11" s="1"/>
  <c r="E31" i="11"/>
  <c r="I31" i="11" s="1"/>
  <c r="L31" i="11" s="1"/>
  <c r="E29" i="11"/>
  <c r="K29" i="11" s="1"/>
  <c r="L29" i="11" s="1"/>
  <c r="E28" i="11"/>
  <c r="I28" i="11" s="1"/>
  <c r="L28" i="11" s="1"/>
  <c r="E26" i="11"/>
  <c r="I26" i="11" s="1"/>
  <c r="L26" i="11" s="1"/>
  <c r="E24" i="11"/>
  <c r="I24" i="11" s="1"/>
  <c r="L24" i="11" s="1"/>
  <c r="E22" i="11"/>
  <c r="K22" i="11" s="1"/>
  <c r="L22" i="11" s="1"/>
  <c r="E21" i="11"/>
  <c r="I21" i="11" s="1"/>
  <c r="L21" i="11" s="1"/>
  <c r="I19" i="11"/>
  <c r="L19" i="11" s="1"/>
  <c r="E17" i="11"/>
  <c r="I17" i="11" s="1"/>
  <c r="L17" i="11" s="1"/>
  <c r="I15" i="11"/>
  <c r="L15" i="11" s="1"/>
  <c r="E14" i="11"/>
  <c r="K14" i="11" s="1"/>
  <c r="E13" i="11"/>
  <c r="I13" i="11" s="1"/>
  <c r="L13" i="11" s="1"/>
  <c r="E11" i="11"/>
  <c r="I11" i="11" s="1"/>
  <c r="A1206" i="11"/>
  <c r="A1207" i="11" s="1"/>
  <c r="A1208" i="11" s="1"/>
  <c r="A1209" i="11" s="1"/>
  <c r="A1210" i="11" s="1"/>
  <c r="A1211" i="11" s="1"/>
  <c r="A1212" i="11" s="1"/>
  <c r="A1213" i="11" s="1"/>
  <c r="A1214" i="11" s="1"/>
  <c r="A1215" i="11" s="1"/>
  <c r="A1216" i="11" s="1"/>
  <c r="A1217" i="11" s="1"/>
  <c r="A1197" i="11"/>
  <c r="A1198" i="11" s="1"/>
  <c r="A1199" i="11" s="1"/>
  <c r="A1200" i="11" s="1"/>
  <c r="A1201" i="11" s="1"/>
  <c r="A1202" i="11" s="1"/>
  <c r="A1203" i="11" s="1"/>
  <c r="A1204" i="11" s="1"/>
  <c r="A1188" i="11"/>
  <c r="A1189" i="11" s="1"/>
  <c r="A1190" i="11" s="1"/>
  <c r="A1191" i="11" s="1"/>
  <c r="A1192" i="11" s="1"/>
  <c r="A1193" i="11" s="1"/>
  <c r="A1181" i="11"/>
  <c r="A1182" i="11" s="1"/>
  <c r="A1183" i="11" s="1"/>
  <c r="A1184" i="11" s="1"/>
  <c r="A1185" i="11" s="1"/>
  <c r="A1186" i="11" s="1"/>
  <c r="A1171" i="11"/>
  <c r="A1172" i="11" s="1"/>
  <c r="A1173" i="11" s="1"/>
  <c r="A1174" i="11" s="1"/>
  <c r="A1175" i="11" s="1"/>
  <c r="A1176" i="11" s="1"/>
  <c r="A1177" i="11" s="1"/>
  <c r="A1178" i="11" s="1"/>
  <c r="A1179" i="11" s="1"/>
  <c r="A1168" i="11"/>
  <c r="A1169" i="11" s="1"/>
  <c r="A1160" i="11"/>
  <c r="A1161" i="11" s="1"/>
  <c r="A1162" i="11" s="1"/>
  <c r="A1163" i="11" s="1"/>
  <c r="A1164" i="11" s="1"/>
  <c r="A1165" i="11" s="1"/>
  <c r="A1166" i="11" s="1"/>
  <c r="A1086" i="11"/>
  <c r="A1091" i="11" s="1"/>
  <c r="A1085" i="11"/>
  <c r="A1060" i="11"/>
  <c r="A1035" i="11"/>
  <c r="A1036" i="11" s="1"/>
  <c r="A1037" i="11" s="1"/>
  <c r="A1034" i="11"/>
  <c r="A992" i="11"/>
  <c r="A1000" i="11" s="1"/>
  <c r="A1005" i="11" s="1"/>
  <c r="A982" i="11"/>
  <c r="A983" i="11" s="1"/>
  <c r="A984" i="11" s="1"/>
  <c r="A985" i="11" s="1"/>
  <c r="A986" i="11" s="1"/>
  <c r="A987" i="11" s="1"/>
  <c r="A988" i="11" s="1"/>
  <c r="A989" i="11" s="1"/>
  <c r="A990" i="11" s="1"/>
  <c r="A976" i="11"/>
  <c r="A977" i="11" s="1"/>
  <c r="A978" i="11" s="1"/>
  <c r="A979" i="11" s="1"/>
  <c r="A980" i="11" s="1"/>
  <c r="A971" i="11"/>
  <c r="A972" i="11" s="1"/>
  <c r="A973" i="11" s="1"/>
  <c r="A974" i="11" s="1"/>
  <c r="A967" i="11"/>
  <c r="A968" i="11" s="1"/>
  <c r="A969" i="11" s="1"/>
  <c r="A965" i="11"/>
  <c r="A958" i="11"/>
  <c r="A959" i="11" s="1"/>
  <c r="A960" i="11" s="1"/>
  <c r="A961" i="11" s="1"/>
  <c r="A962" i="11" s="1"/>
  <c r="D955" i="11"/>
  <c r="A953" i="11"/>
  <c r="A954" i="11" s="1"/>
  <c r="A955" i="11" s="1"/>
  <c r="A956" i="11" s="1"/>
  <c r="D949" i="11"/>
  <c r="A949" i="11"/>
  <c r="A950" i="11" s="1"/>
  <c r="A951" i="11" s="1"/>
  <c r="A943" i="11"/>
  <c r="A944" i="11" s="1"/>
  <c r="A945" i="11" s="1"/>
  <c r="A946" i="11" s="1"/>
  <c r="A947" i="11" s="1"/>
  <c r="D938" i="11"/>
  <c r="D937" i="11"/>
  <c r="A937" i="11"/>
  <c r="A938" i="11" s="1"/>
  <c r="A939" i="11" s="1"/>
  <c r="A940" i="11" s="1"/>
  <c r="A941" i="11" s="1"/>
  <c r="D932" i="11"/>
  <c r="E932" i="11" s="1"/>
  <c r="K932" i="11" s="1"/>
  <c r="L932" i="11" s="1"/>
  <c r="D930" i="11"/>
  <c r="A930" i="11"/>
  <c r="A931" i="11" s="1"/>
  <c r="A932" i="11" s="1"/>
  <c r="A933" i="11" s="1"/>
  <c r="A934" i="11" s="1"/>
  <c r="A935" i="11" s="1"/>
  <c r="A926" i="11"/>
  <c r="A927" i="11" s="1"/>
  <c r="A928" i="11" s="1"/>
  <c r="A920" i="11"/>
  <c r="A921" i="11" s="1"/>
  <c r="A922" i="11" s="1"/>
  <c r="A923" i="11" s="1"/>
  <c r="A924" i="11" s="1"/>
  <c r="A915" i="11"/>
  <c r="A916" i="11" s="1"/>
  <c r="A917" i="11" s="1"/>
  <c r="A918" i="11" s="1"/>
  <c r="A913" i="11"/>
  <c r="A910" i="11"/>
  <c r="A905" i="11"/>
  <c r="A906" i="11" s="1"/>
  <c r="A907" i="11" s="1"/>
  <c r="A900" i="11"/>
  <c r="A901" i="11" s="1"/>
  <c r="A902" i="11" s="1"/>
  <c r="A903" i="11" s="1"/>
  <c r="A895" i="11"/>
  <c r="A896" i="11" s="1"/>
  <c r="A897" i="11" s="1"/>
  <c r="A898" i="11" s="1"/>
  <c r="D889" i="11"/>
  <c r="E889" i="11" s="1"/>
  <c r="G889" i="11" s="1"/>
  <c r="L889" i="11" s="1"/>
  <c r="D886" i="11"/>
  <c r="E886" i="11" s="1"/>
  <c r="I886" i="11" s="1"/>
  <c r="L886" i="11" s="1"/>
  <c r="A886" i="11"/>
  <c r="A887" i="11" s="1"/>
  <c r="A888" i="11" s="1"/>
  <c r="A889" i="11" s="1"/>
  <c r="A890" i="11" s="1"/>
  <c r="A891" i="11" s="1"/>
  <c r="A892" i="11" s="1"/>
  <c r="A893" i="11" s="1"/>
  <c r="A879" i="11"/>
  <c r="A880" i="11" s="1"/>
  <c r="A881" i="11" s="1"/>
  <c r="A882" i="11" s="1"/>
  <c r="A883" i="11" s="1"/>
  <c r="A884" i="11" s="1"/>
  <c r="A870" i="11"/>
  <c r="A871" i="11" s="1"/>
  <c r="A872" i="11" s="1"/>
  <c r="A873" i="11" s="1"/>
  <c r="A874" i="11" s="1"/>
  <c r="A875" i="11" s="1"/>
  <c r="A876" i="11" s="1"/>
  <c r="A877" i="11" s="1"/>
  <c r="D867" i="11"/>
  <c r="A864" i="11"/>
  <c r="A865" i="11" s="1"/>
  <c r="A866" i="11" s="1"/>
  <c r="A867" i="11" s="1"/>
  <c r="A868" i="11" s="1"/>
  <c r="A859" i="11"/>
  <c r="A861" i="11" s="1"/>
  <c r="A862" i="11" s="1"/>
  <c r="A854" i="11"/>
  <c r="A855" i="11" s="1"/>
  <c r="A856" i="11" s="1"/>
  <c r="A857" i="11" s="1"/>
  <c r="A849" i="11"/>
  <c r="A850" i="11" s="1"/>
  <c r="A851" i="11" s="1"/>
  <c r="A852" i="11" s="1"/>
  <c r="A847" i="11"/>
  <c r="A842" i="11"/>
  <c r="A843" i="11" s="1"/>
  <c r="A844" i="11" s="1"/>
  <c r="A845" i="11" s="1"/>
  <c r="A833" i="11"/>
  <c r="A834" i="11" s="1"/>
  <c r="A835" i="11" s="1"/>
  <c r="A836" i="11" s="1"/>
  <c r="A837" i="11" s="1"/>
  <c r="A838" i="11" s="1"/>
  <c r="A839" i="11" s="1"/>
  <c r="A840" i="11" s="1"/>
  <c r="D831" i="11"/>
  <c r="A831" i="11"/>
  <c r="A694" i="11"/>
  <c r="A696" i="11" s="1"/>
  <c r="A693" i="11"/>
  <c r="A655" i="11"/>
  <c r="A660" i="11" s="1"/>
  <c r="A654" i="11"/>
  <c r="A635" i="11"/>
  <c r="A640" i="11" s="1"/>
  <c r="D634" i="11"/>
  <c r="E634" i="11" s="1"/>
  <c r="G634" i="11" s="1"/>
  <c r="L634" i="11" s="1"/>
  <c r="D633" i="11"/>
  <c r="E633" i="11" s="1"/>
  <c r="G633" i="11" s="1"/>
  <c r="L633" i="11" s="1"/>
  <c r="D631" i="11"/>
  <c r="E631" i="11" s="1"/>
  <c r="I631" i="11" s="1"/>
  <c r="L631" i="11" s="1"/>
  <c r="A631" i="11"/>
  <c r="A632" i="11" s="1"/>
  <c r="A633" i="11" s="1"/>
  <c r="A634" i="11" s="1"/>
  <c r="A623" i="11"/>
  <c r="A624" i="11" s="1"/>
  <c r="A625" i="11" s="1"/>
  <c r="A626" i="11" s="1"/>
  <c r="A627" i="11" s="1"/>
  <c r="A628" i="11" s="1"/>
  <c r="A616" i="11"/>
  <c r="A617" i="11" s="1"/>
  <c r="A618" i="11" s="1"/>
  <c r="A619" i="11" s="1"/>
  <c r="A620" i="11" s="1"/>
  <c r="A588" i="11"/>
  <c r="A590" i="11" s="1"/>
  <c r="A592" i="11" s="1"/>
  <c r="A587" i="11"/>
  <c r="A580" i="11"/>
  <c r="A581" i="11" s="1"/>
  <c r="A582" i="11" s="1"/>
  <c r="A583" i="11" s="1"/>
  <c r="A584" i="11" s="1"/>
  <c r="A552" i="11"/>
  <c r="A553" i="11" s="1"/>
  <c r="A551" i="11"/>
  <c r="A542" i="11"/>
  <c r="A513" i="11"/>
  <c r="A514" i="11" s="1"/>
  <c r="A512" i="11"/>
  <c r="A467" i="11"/>
  <c r="A468" i="11" s="1"/>
  <c r="A466" i="11"/>
  <c r="D445" i="11"/>
  <c r="E445" i="11" s="1"/>
  <c r="G445" i="11" s="1"/>
  <c r="L445" i="11" s="1"/>
  <c r="A431" i="11"/>
  <c r="A433" i="11" s="1"/>
  <c r="A430" i="11"/>
  <c r="A405" i="11"/>
  <c r="A407" i="11" s="1"/>
  <c r="A404" i="11"/>
  <c r="A379" i="11"/>
  <c r="A381" i="11" s="1"/>
  <c r="A378" i="11"/>
  <c r="A351" i="11"/>
  <c r="A352" i="11" s="1"/>
  <c r="A350" i="11"/>
  <c r="A318" i="11"/>
  <c r="A320" i="11" s="1"/>
  <c r="A317" i="11"/>
  <c r="A279" i="11"/>
  <c r="A280" i="11" s="1"/>
  <c r="A281" i="11" s="1"/>
  <c r="A278" i="11"/>
  <c r="A238" i="11"/>
  <c r="A239" i="11" s="1"/>
  <c r="A240" i="11" s="1"/>
  <c r="A237" i="11"/>
  <c r="A189" i="11"/>
  <c r="A190" i="11" s="1"/>
  <c r="A191" i="11" s="1"/>
  <c r="A188" i="11"/>
  <c r="A152" i="11"/>
  <c r="A155" i="11" s="1"/>
  <c r="A151" i="11"/>
  <c r="A144" i="11"/>
  <c r="A145" i="11" s="1"/>
  <c r="A146" i="11" s="1"/>
  <c r="A147" i="11" s="1"/>
  <c r="A148" i="11" s="1"/>
  <c r="A109" i="11"/>
  <c r="A110" i="11" s="1"/>
  <c r="A111" i="11" s="1"/>
  <c r="A108" i="11"/>
  <c r="A67" i="11"/>
  <c r="A68" i="11" s="1"/>
  <c r="A69" i="11" s="1"/>
  <c r="A66" i="11"/>
  <c r="A47" i="11"/>
  <c r="A49" i="11" s="1"/>
  <c r="A46" i="11"/>
  <c r="A22" i="11"/>
  <c r="A20" i="11"/>
  <c r="A23" i="11" s="1"/>
  <c r="A25" i="11" s="1"/>
  <c r="A26" i="11" s="1"/>
  <c r="A27" i="11" s="1"/>
  <c r="A10" i="11"/>
  <c r="A12" i="11" s="1"/>
  <c r="A15" i="11" s="1"/>
  <c r="A16" i="11" s="1"/>
  <c r="E9" i="11"/>
  <c r="K9" i="11" s="1"/>
  <c r="A9" i="11"/>
  <c r="E978" i="11" l="1"/>
  <c r="K978" i="11" s="1"/>
  <c r="L978" i="11" s="1"/>
  <c r="E126" i="11"/>
  <c r="G126" i="11" s="1"/>
  <c r="L126" i="11" s="1"/>
  <c r="E798" i="11"/>
  <c r="I798" i="11" s="1"/>
  <c r="L798" i="11" s="1"/>
  <c r="E1013" i="11"/>
  <c r="I1013" i="11" s="1"/>
  <c r="L1013" i="11" s="1"/>
  <c r="E224" i="11"/>
  <c r="K224" i="11" s="1"/>
  <c r="L224" i="11" s="1"/>
  <c r="E430" i="11"/>
  <c r="I430" i="11" s="1"/>
  <c r="L430" i="11" s="1"/>
  <c r="E917" i="11"/>
  <c r="G917" i="11" s="1"/>
  <c r="L917" i="11" s="1"/>
  <c r="L503" i="11"/>
  <c r="L509" i="11"/>
  <c r="E970" i="11"/>
  <c r="E974" i="11" s="1"/>
  <c r="E1160" i="11"/>
  <c r="I1160" i="11" s="1"/>
  <c r="E90" i="11"/>
  <c r="E92" i="11" s="1"/>
  <c r="K92" i="11" s="1"/>
  <c r="L92" i="11" s="1"/>
  <c r="L399" i="11"/>
  <c r="L504" i="11"/>
  <c r="E902" i="11"/>
  <c r="G902" i="11" s="1"/>
  <c r="L902" i="11" s="1"/>
  <c r="E1038" i="11"/>
  <c r="E824" i="11"/>
  <c r="K824" i="11" s="1"/>
  <c r="L824" i="11" s="1"/>
  <c r="E879" i="11"/>
  <c r="I879" i="11" s="1"/>
  <c r="L879" i="11" s="1"/>
  <c r="E1086" i="11"/>
  <c r="A70" i="11"/>
  <c r="A74" i="11" s="1"/>
  <c r="E82" i="11"/>
  <c r="K82" i="11" s="1"/>
  <c r="L82" i="11" s="1"/>
  <c r="E1014" i="11"/>
  <c r="K1014" i="11" s="1"/>
  <c r="L1014" i="11" s="1"/>
  <c r="E83" i="11"/>
  <c r="G83" i="11" s="1"/>
  <c r="L83" i="11" s="1"/>
  <c r="L423" i="11"/>
  <c r="L507" i="11"/>
  <c r="E964" i="11"/>
  <c r="E1026" i="11" s="1"/>
  <c r="E1027" i="11" s="1"/>
  <c r="I1027" i="11" s="1"/>
  <c r="L1027" i="11" s="1"/>
  <c r="A112" i="11"/>
  <c r="A116" i="11" s="1"/>
  <c r="E351" i="11"/>
  <c r="E849" i="11"/>
  <c r="I849" i="11" s="1"/>
  <c r="L849" i="11" s="1"/>
  <c r="L9" i="11"/>
  <c r="L400" i="11"/>
  <c r="L578" i="11"/>
  <c r="L401" i="11"/>
  <c r="L427" i="11"/>
  <c r="L505" i="11"/>
  <c r="L684" i="11"/>
  <c r="L397" i="11"/>
  <c r="L398" i="11"/>
  <c r="L424" i="11"/>
  <c r="L396" i="11"/>
  <c r="E391" i="11"/>
  <c r="G391" i="11" s="1"/>
  <c r="L391" i="11" s="1"/>
  <c r="E383" i="11"/>
  <c r="E393" i="11"/>
  <c r="G393" i="11" s="1"/>
  <c r="L393" i="11" s="1"/>
  <c r="E377" i="11"/>
  <c r="E392" i="11"/>
  <c r="G392" i="11" s="1"/>
  <c r="L392" i="11" s="1"/>
  <c r="E389" i="11"/>
  <c r="I389" i="11" s="1"/>
  <c r="L389" i="11" s="1"/>
  <c r="E420" i="11"/>
  <c r="G420" i="11" s="1"/>
  <c r="L420" i="11" s="1"/>
  <c r="E415" i="11"/>
  <c r="I415" i="11" s="1"/>
  <c r="L415" i="11" s="1"/>
  <c r="E409" i="11"/>
  <c r="E403" i="11"/>
  <c r="E405" i="11" s="1"/>
  <c r="E62" i="11"/>
  <c r="G62" i="11" s="1"/>
  <c r="L62" i="11" s="1"/>
  <c r="E171" i="11"/>
  <c r="I171" i="11" s="1"/>
  <c r="L171" i="11" s="1"/>
  <c r="E1125" i="11"/>
  <c r="I1125" i="11" s="1"/>
  <c r="L1125" i="11" s="1"/>
  <c r="E131" i="11"/>
  <c r="G131" i="11" s="1"/>
  <c r="L131" i="11" s="1"/>
  <c r="E172" i="11"/>
  <c r="K172" i="11" s="1"/>
  <c r="L172" i="11" s="1"/>
  <c r="E208" i="11"/>
  <c r="I208" i="11" s="1"/>
  <c r="L208" i="11" s="1"/>
  <c r="E262" i="11"/>
  <c r="I262" i="11" s="1"/>
  <c r="L262" i="11" s="1"/>
  <c r="E965" i="11"/>
  <c r="I965" i="11" s="1"/>
  <c r="L965" i="11" s="1"/>
  <c r="E1057" i="11"/>
  <c r="G1057" i="11" s="1"/>
  <c r="L1057" i="11" s="1"/>
  <c r="E1127" i="11"/>
  <c r="G1127" i="11" s="1"/>
  <c r="L1127" i="11" s="1"/>
  <c r="E173" i="11"/>
  <c r="G173" i="11" s="1"/>
  <c r="L173" i="11" s="1"/>
  <c r="E210" i="11"/>
  <c r="G210" i="11" s="1"/>
  <c r="L210" i="11" s="1"/>
  <c r="E227" i="11"/>
  <c r="G227" i="11" s="1"/>
  <c r="L227" i="11" s="1"/>
  <c r="E511" i="11"/>
  <c r="E512" i="11" s="1"/>
  <c r="I512" i="11" s="1"/>
  <c r="L512" i="11" s="1"/>
  <c r="E778" i="11"/>
  <c r="G778" i="11" s="1"/>
  <c r="L778" i="11" s="1"/>
  <c r="E918" i="11"/>
  <c r="G918" i="11" s="1"/>
  <c r="L918" i="11" s="1"/>
  <c r="E926" i="11"/>
  <c r="I926" i="11" s="1"/>
  <c r="L926" i="11" s="1"/>
  <c r="E45" i="11"/>
  <c r="E47" i="11" s="1"/>
  <c r="E49" i="11" s="1"/>
  <c r="E50" i="11" s="1"/>
  <c r="K50" i="11" s="1"/>
  <c r="L50" i="11" s="1"/>
  <c r="E212" i="11"/>
  <c r="E214" i="11" s="1"/>
  <c r="K214" i="11" s="1"/>
  <c r="L214" i="11" s="1"/>
  <c r="E265" i="11"/>
  <c r="G265" i="11" s="1"/>
  <c r="L265" i="11" s="1"/>
  <c r="E658" i="11"/>
  <c r="G658" i="11" s="1"/>
  <c r="L658" i="11" s="1"/>
  <c r="E734" i="11"/>
  <c r="G734" i="11" s="1"/>
  <c r="L734" i="11" s="1"/>
  <c r="E865" i="11"/>
  <c r="K865" i="11" s="1"/>
  <c r="L865" i="11" s="1"/>
  <c r="E983" i="11"/>
  <c r="K983" i="11" s="1"/>
  <c r="L983" i="11" s="1"/>
  <c r="E1068" i="11"/>
  <c r="I1068" i="11" s="1"/>
  <c r="L1068" i="11" s="1"/>
  <c r="E51" i="11"/>
  <c r="E55" i="11" s="1"/>
  <c r="G55" i="11" s="1"/>
  <c r="L55" i="11" s="1"/>
  <c r="E135" i="11"/>
  <c r="G135" i="11" s="1"/>
  <c r="L135" i="11" s="1"/>
  <c r="E828" i="11"/>
  <c r="G828" i="11" s="1"/>
  <c r="L828" i="11" s="1"/>
  <c r="E855" i="11"/>
  <c r="K855" i="11" s="1"/>
  <c r="L855" i="11" s="1"/>
  <c r="E1035" i="11"/>
  <c r="E1037" i="11" s="1"/>
  <c r="G1037" i="11" s="1"/>
  <c r="L1037" i="11" s="1"/>
  <c r="E1166" i="11"/>
  <c r="G1166" i="11" s="1"/>
  <c r="L1166" i="11" s="1"/>
  <c r="E136" i="11"/>
  <c r="G136" i="11" s="1"/>
  <c r="L136" i="11" s="1"/>
  <c r="E177" i="11"/>
  <c r="G177" i="11" s="1"/>
  <c r="L177" i="11" s="1"/>
  <c r="E268" i="11"/>
  <c r="K268" i="11" s="1"/>
  <c r="L268" i="11" s="1"/>
  <c r="E724" i="11"/>
  <c r="G724" i="11" s="1"/>
  <c r="L724" i="11" s="1"/>
  <c r="E831" i="11"/>
  <c r="I831" i="11" s="1"/>
  <c r="L831" i="11" s="1"/>
  <c r="E900" i="11"/>
  <c r="I900" i="11" s="1"/>
  <c r="L900" i="11" s="1"/>
  <c r="E936" i="11"/>
  <c r="E57" i="11"/>
  <c r="I57" i="11" s="1"/>
  <c r="L57" i="11" s="1"/>
  <c r="E111" i="11"/>
  <c r="K111" i="11" s="1"/>
  <c r="L111" i="11" s="1"/>
  <c r="E258" i="11"/>
  <c r="K258" i="11" s="1"/>
  <c r="L258" i="11" s="1"/>
  <c r="E901" i="11"/>
  <c r="K901" i="11" s="1"/>
  <c r="L901" i="11" s="1"/>
  <c r="E1041" i="11"/>
  <c r="E1168" i="11"/>
  <c r="I1168" i="11" s="1"/>
  <c r="L1168" i="11" s="1"/>
  <c r="E86" i="11"/>
  <c r="I86" i="11" s="1"/>
  <c r="L86" i="11" s="1"/>
  <c r="E232" i="11"/>
  <c r="I232" i="11" s="1"/>
  <c r="L232" i="11" s="1"/>
  <c r="E299" i="11"/>
  <c r="K299" i="11" s="1"/>
  <c r="L299" i="11" s="1"/>
  <c r="E944" i="11"/>
  <c r="K944" i="11" s="1"/>
  <c r="L944" i="11" s="1"/>
  <c r="E219" i="11"/>
  <c r="K219" i="11" s="1"/>
  <c r="L219" i="11" s="1"/>
  <c r="E588" i="11"/>
  <c r="E915" i="11"/>
  <c r="I915" i="11" s="1"/>
  <c r="L915" i="11" s="1"/>
  <c r="E949" i="11"/>
  <c r="I949" i="11" s="1"/>
  <c r="L949" i="11" s="1"/>
  <c r="E1082" i="11"/>
  <c r="G1082" i="11" s="1"/>
  <c r="L1082" i="11" s="1"/>
  <c r="E1171" i="11"/>
  <c r="I1171" i="11" s="1"/>
  <c r="L1171" i="11" s="1"/>
  <c r="E88" i="11"/>
  <c r="G88" i="11" s="1"/>
  <c r="L88" i="11" s="1"/>
  <c r="E167" i="11"/>
  <c r="K167" i="11" s="1"/>
  <c r="L167" i="11" s="1"/>
  <c r="E233" i="11"/>
  <c r="G233" i="11" s="1"/>
  <c r="L233" i="11" s="1"/>
  <c r="E259" i="11"/>
  <c r="G259" i="11" s="1"/>
  <c r="L259" i="11" s="1"/>
  <c r="E773" i="11"/>
  <c r="K773" i="11" s="1"/>
  <c r="L773" i="11" s="1"/>
  <c r="E845" i="11"/>
  <c r="G845" i="11" s="1"/>
  <c r="L845" i="11" s="1"/>
  <c r="E904" i="11"/>
  <c r="E950" i="11"/>
  <c r="K950" i="11" s="1"/>
  <c r="L950" i="11" s="1"/>
  <c r="E971" i="11"/>
  <c r="I971" i="11" s="1"/>
  <c r="L971" i="11" s="1"/>
  <c r="E1046" i="11"/>
  <c r="I1046" i="11" s="1"/>
  <c r="L1046" i="11" s="1"/>
  <c r="E168" i="11"/>
  <c r="G168" i="11" s="1"/>
  <c r="L168" i="11" s="1"/>
  <c r="E205" i="11"/>
  <c r="G205" i="11" s="1"/>
  <c r="L205" i="11" s="1"/>
  <c r="E223" i="11"/>
  <c r="I223" i="11" s="1"/>
  <c r="L223" i="11" s="1"/>
  <c r="E368" i="11"/>
  <c r="I368" i="11" s="1"/>
  <c r="L368" i="11" s="1"/>
  <c r="L422" i="11"/>
  <c r="L508" i="11"/>
  <c r="E66" i="11"/>
  <c r="I66" i="11" s="1"/>
  <c r="L66" i="11" s="1"/>
  <c r="E74" i="11"/>
  <c r="L14" i="11"/>
  <c r="E151" i="11"/>
  <c r="I151" i="11" s="1"/>
  <c r="L151" i="11" s="1"/>
  <c r="E159" i="11"/>
  <c r="E39" i="11"/>
  <c r="I39" i="11" s="1"/>
  <c r="L39" i="11" s="1"/>
  <c r="E46" i="11"/>
  <c r="I46" i="11" s="1"/>
  <c r="L46" i="11" s="1"/>
  <c r="E52" i="11"/>
  <c r="I52" i="11" s="1"/>
  <c r="L52" i="11" s="1"/>
  <c r="I96" i="11"/>
  <c r="L96" i="11" s="1"/>
  <c r="E337" i="11"/>
  <c r="K337" i="11" s="1"/>
  <c r="L337" i="11" s="1"/>
  <c r="E336" i="11"/>
  <c r="K336" i="11" s="1"/>
  <c r="L336" i="11" s="1"/>
  <c r="E455" i="11"/>
  <c r="G455" i="11" s="1"/>
  <c r="L455" i="11" s="1"/>
  <c r="E449" i="11"/>
  <c r="K449" i="11" s="1"/>
  <c r="L449" i="11" s="1"/>
  <c r="E448" i="11"/>
  <c r="I448" i="11" s="1"/>
  <c r="L448" i="11" s="1"/>
  <c r="E454" i="11"/>
  <c r="G454" i="11" s="1"/>
  <c r="L454" i="11" s="1"/>
  <c r="E605" i="11"/>
  <c r="I605" i="11" s="1"/>
  <c r="L605" i="11" s="1"/>
  <c r="E614" i="11"/>
  <c r="G614" i="11" s="1"/>
  <c r="L614" i="11" s="1"/>
  <c r="E613" i="11"/>
  <c r="G613" i="11" s="1"/>
  <c r="L613" i="11" s="1"/>
  <c r="E68" i="11"/>
  <c r="I68" i="11" s="1"/>
  <c r="L68" i="11" s="1"/>
  <c r="E123" i="11"/>
  <c r="I123" i="11" s="1"/>
  <c r="L123" i="11" s="1"/>
  <c r="E153" i="11"/>
  <c r="I153" i="11" s="1"/>
  <c r="L153" i="11" s="1"/>
  <c r="E335" i="11"/>
  <c r="I335" i="11" s="1"/>
  <c r="L335" i="11" s="1"/>
  <c r="E406" i="11"/>
  <c r="I406" i="11" s="1"/>
  <c r="L406" i="11" s="1"/>
  <c r="E407" i="11"/>
  <c r="E408" i="11" s="1"/>
  <c r="K408" i="11" s="1"/>
  <c r="L408" i="11" s="1"/>
  <c r="E548" i="11"/>
  <c r="G548" i="11" s="1"/>
  <c r="L548" i="11" s="1"/>
  <c r="E544" i="11"/>
  <c r="I544" i="11" s="1"/>
  <c r="L544" i="11" s="1"/>
  <c r="E547" i="11"/>
  <c r="G547" i="11" s="1"/>
  <c r="L547" i="11" s="1"/>
  <c r="E546" i="11"/>
  <c r="G546" i="11" s="1"/>
  <c r="L546" i="11" s="1"/>
  <c r="E606" i="11"/>
  <c r="K606" i="11" s="1"/>
  <c r="L606" i="11" s="1"/>
  <c r="E53" i="11"/>
  <c r="K53" i="11" s="1"/>
  <c r="L53" i="11" s="1"/>
  <c r="E112" i="11"/>
  <c r="E128" i="11"/>
  <c r="I128" i="11" s="1"/>
  <c r="L128" i="11" s="1"/>
  <c r="E565" i="11"/>
  <c r="G565" i="11" s="1"/>
  <c r="L565" i="11" s="1"/>
  <c r="E564" i="11"/>
  <c r="G564" i="11" s="1"/>
  <c r="L564" i="11" s="1"/>
  <c r="E567" i="11"/>
  <c r="G567" i="11" s="1"/>
  <c r="L567" i="11" s="1"/>
  <c r="E563" i="11"/>
  <c r="K563" i="11" s="1"/>
  <c r="L563" i="11" s="1"/>
  <c r="E566" i="11"/>
  <c r="G566" i="11" s="1"/>
  <c r="L566" i="11" s="1"/>
  <c r="E562" i="11"/>
  <c r="I562" i="11" s="1"/>
  <c r="L562" i="11" s="1"/>
  <c r="E58" i="11"/>
  <c r="K58" i="11" s="1"/>
  <c r="L58" i="11" s="1"/>
  <c r="E84" i="11"/>
  <c r="G84" i="11" s="1"/>
  <c r="L84" i="11" s="1"/>
  <c r="E107" i="11"/>
  <c r="E133" i="11"/>
  <c r="I133" i="11" s="1"/>
  <c r="L133" i="11" s="1"/>
  <c r="E169" i="11"/>
  <c r="G169" i="11" s="1"/>
  <c r="L169" i="11" s="1"/>
  <c r="E353" i="11"/>
  <c r="E354" i="11" s="1"/>
  <c r="K354" i="11" s="1"/>
  <c r="L354" i="11" s="1"/>
  <c r="E352" i="11"/>
  <c r="I352" i="11" s="1"/>
  <c r="L352" i="11" s="1"/>
  <c r="E69" i="11"/>
  <c r="K69" i="11" s="1"/>
  <c r="L69" i="11" s="1"/>
  <c r="E98" i="11"/>
  <c r="G98" i="11" s="1"/>
  <c r="L98" i="11" s="1"/>
  <c r="E124" i="11"/>
  <c r="K124" i="11" s="1"/>
  <c r="L124" i="11" s="1"/>
  <c r="E154" i="11"/>
  <c r="K154" i="11" s="1"/>
  <c r="L154" i="11" s="1"/>
  <c r="E179" i="11"/>
  <c r="G179" i="11" s="1"/>
  <c r="L179" i="11" s="1"/>
  <c r="E187" i="11"/>
  <c r="E192" i="11"/>
  <c r="E191" i="11"/>
  <c r="K191" i="11" s="1"/>
  <c r="L191" i="11" s="1"/>
  <c r="E283" i="11"/>
  <c r="I283" i="11" s="1"/>
  <c r="L283" i="11" s="1"/>
  <c r="E285" i="11"/>
  <c r="K285" i="11" s="1"/>
  <c r="L285" i="11" s="1"/>
  <c r="E319" i="11"/>
  <c r="I319" i="11" s="1"/>
  <c r="L319" i="11" s="1"/>
  <c r="E320" i="11"/>
  <c r="E321" i="11" s="1"/>
  <c r="K321" i="11" s="1"/>
  <c r="L321" i="11" s="1"/>
  <c r="E545" i="11"/>
  <c r="K545" i="11" s="1"/>
  <c r="L545" i="11" s="1"/>
  <c r="E54" i="11"/>
  <c r="G54" i="11" s="1"/>
  <c r="E129" i="11"/>
  <c r="K129" i="11" s="1"/>
  <c r="L129" i="11" s="1"/>
  <c r="E236" i="11"/>
  <c r="E241" i="11"/>
  <c r="E240" i="11"/>
  <c r="K240" i="11" s="1"/>
  <c r="L240" i="11" s="1"/>
  <c r="E345" i="11"/>
  <c r="G345" i="11" s="1"/>
  <c r="L345" i="11" s="1"/>
  <c r="E344" i="11"/>
  <c r="K344" i="11" s="1"/>
  <c r="L344" i="11" s="1"/>
  <c r="E347" i="11"/>
  <c r="G347" i="11" s="1"/>
  <c r="L347" i="11" s="1"/>
  <c r="E343" i="11"/>
  <c r="I343" i="11" s="1"/>
  <c r="L343" i="11" s="1"/>
  <c r="E346" i="11"/>
  <c r="G346" i="11" s="1"/>
  <c r="L346" i="11" s="1"/>
  <c r="E239" i="11"/>
  <c r="I239" i="11" s="1"/>
  <c r="L239" i="11" s="1"/>
  <c r="E284" i="11"/>
  <c r="K284" i="11" s="1"/>
  <c r="L284" i="11" s="1"/>
  <c r="E619" i="11"/>
  <c r="G619" i="11" s="1"/>
  <c r="L619" i="11" s="1"/>
  <c r="E618" i="11"/>
  <c r="G618" i="11" s="1"/>
  <c r="L618" i="11" s="1"/>
  <c r="E617" i="11"/>
  <c r="K617" i="11" s="1"/>
  <c r="L617" i="11" s="1"/>
  <c r="E70" i="11"/>
  <c r="E155" i="11"/>
  <c r="E550" i="11"/>
  <c r="E584" i="11"/>
  <c r="G584" i="11" s="1"/>
  <c r="L584" i="11" s="1"/>
  <c r="E580" i="11"/>
  <c r="I580" i="11" s="1"/>
  <c r="L580" i="11" s="1"/>
  <c r="E583" i="11"/>
  <c r="G583" i="11" s="1"/>
  <c r="L583" i="11" s="1"/>
  <c r="E582" i="11"/>
  <c r="G582" i="11" s="1"/>
  <c r="L582" i="11" s="1"/>
  <c r="L11" i="11"/>
  <c r="E176" i="11"/>
  <c r="I176" i="11" s="1"/>
  <c r="L176" i="11" s="1"/>
  <c r="E303" i="11"/>
  <c r="I303" i="11" s="1"/>
  <c r="L303" i="11" s="1"/>
  <c r="E306" i="11"/>
  <c r="G306" i="11" s="1"/>
  <c r="L306" i="11" s="1"/>
  <c r="E295" i="11"/>
  <c r="G295" i="11" s="1"/>
  <c r="L295" i="11" s="1"/>
  <c r="E309" i="11"/>
  <c r="K309" i="11" s="1"/>
  <c r="L309" i="11" s="1"/>
  <c r="E417" i="11"/>
  <c r="G417" i="11" s="1"/>
  <c r="L417" i="11" s="1"/>
  <c r="E479" i="11"/>
  <c r="G479" i="11" s="1"/>
  <c r="L479" i="11" s="1"/>
  <c r="E513" i="11"/>
  <c r="E519" i="11"/>
  <c r="K519" i="11" s="1"/>
  <c r="L519" i="11" s="1"/>
  <c r="E1151" i="11"/>
  <c r="E1152" i="11" s="1"/>
  <c r="K1152" i="11" s="1"/>
  <c r="L1152" i="11" s="1"/>
  <c r="E1150" i="11"/>
  <c r="I1150" i="11" s="1"/>
  <c r="L1150" i="11" s="1"/>
  <c r="E206" i="11"/>
  <c r="G206" i="11" s="1"/>
  <c r="L206" i="11" s="1"/>
  <c r="E255" i="11"/>
  <c r="G255" i="11" s="1"/>
  <c r="L255" i="11" s="1"/>
  <c r="E269" i="11"/>
  <c r="G269" i="11" s="1"/>
  <c r="L269" i="11" s="1"/>
  <c r="E280" i="11"/>
  <c r="I280" i="11" s="1"/>
  <c r="L280" i="11" s="1"/>
  <c r="E300" i="11"/>
  <c r="G300" i="11" s="1"/>
  <c r="L300" i="11" s="1"/>
  <c r="E432" i="11"/>
  <c r="I432" i="11" s="1"/>
  <c r="L432" i="11" s="1"/>
  <c r="E524" i="11"/>
  <c r="I524" i="11" s="1"/>
  <c r="L524" i="11" s="1"/>
  <c r="E528" i="11"/>
  <c r="G528" i="11" s="1"/>
  <c r="L528" i="11" s="1"/>
  <c r="E659" i="11"/>
  <c r="G659" i="11" s="1"/>
  <c r="L659" i="11" s="1"/>
  <c r="E687" i="11"/>
  <c r="E1063" i="11"/>
  <c r="K1063" i="11" s="1"/>
  <c r="L1063" i="11" s="1"/>
  <c r="E1059" i="11"/>
  <c r="I1059" i="11" s="1"/>
  <c r="L1059" i="11" s="1"/>
  <c r="E1066" i="11"/>
  <c r="G1066" i="11" s="1"/>
  <c r="L1066" i="11" s="1"/>
  <c r="E1062" i="11"/>
  <c r="K1062" i="11" s="1"/>
  <c r="L1062" i="11" s="1"/>
  <c r="E1065" i="11"/>
  <c r="G1065" i="11" s="1"/>
  <c r="L1065" i="11" s="1"/>
  <c r="E1061" i="11"/>
  <c r="K1061" i="11" s="1"/>
  <c r="L1061" i="11" s="1"/>
  <c r="E211" i="11"/>
  <c r="G211" i="11" s="1"/>
  <c r="L211" i="11" s="1"/>
  <c r="E220" i="11"/>
  <c r="G220" i="11" s="1"/>
  <c r="L220" i="11" s="1"/>
  <c r="E216" i="11"/>
  <c r="G216" i="11" s="1"/>
  <c r="L216" i="11" s="1"/>
  <c r="E296" i="11"/>
  <c r="G296" i="11" s="1"/>
  <c r="L296" i="11" s="1"/>
  <c r="G305" i="11"/>
  <c r="L305" i="11" s="1"/>
  <c r="E310" i="11"/>
  <c r="G310" i="11" s="1"/>
  <c r="L310" i="11" s="1"/>
  <c r="E418" i="11"/>
  <c r="G418" i="11" s="1"/>
  <c r="L418" i="11" s="1"/>
  <c r="E480" i="11"/>
  <c r="G480" i="11" s="1"/>
  <c r="L480" i="11" s="1"/>
  <c r="E520" i="11"/>
  <c r="E940" i="11"/>
  <c r="G940" i="11" s="1"/>
  <c r="L940" i="11" s="1"/>
  <c r="E939" i="11"/>
  <c r="G939" i="11" s="1"/>
  <c r="L939" i="11" s="1"/>
  <c r="E938" i="11"/>
  <c r="K938" i="11" s="1"/>
  <c r="L938" i="11" s="1"/>
  <c r="E941" i="11"/>
  <c r="G941" i="11" s="1"/>
  <c r="L941" i="11" s="1"/>
  <c r="E937" i="11"/>
  <c r="I937" i="11" s="1"/>
  <c r="L937" i="11" s="1"/>
  <c r="E203" i="11"/>
  <c r="I203" i="11" s="1"/>
  <c r="L203" i="11" s="1"/>
  <c r="E225" i="11"/>
  <c r="G225" i="11" s="1"/>
  <c r="L225" i="11" s="1"/>
  <c r="E252" i="11"/>
  <c r="I252" i="11" s="1"/>
  <c r="L252" i="11" s="1"/>
  <c r="E270" i="11"/>
  <c r="G270" i="11" s="1"/>
  <c r="L270" i="11" s="1"/>
  <c r="E281" i="11"/>
  <c r="K281" i="11" s="1"/>
  <c r="L281" i="11" s="1"/>
  <c r="E301" i="11"/>
  <c r="G301" i="11" s="1"/>
  <c r="L301" i="11" s="1"/>
  <c r="E471" i="11"/>
  <c r="E465" i="11" s="1"/>
  <c r="E656" i="11"/>
  <c r="I656" i="11" s="1"/>
  <c r="L656" i="11" s="1"/>
  <c r="E221" i="11"/>
  <c r="G221" i="11" s="1"/>
  <c r="L221" i="11" s="1"/>
  <c r="E286" i="11"/>
  <c r="E317" i="11"/>
  <c r="I317" i="11" s="1"/>
  <c r="L317" i="11" s="1"/>
  <c r="E369" i="11"/>
  <c r="K369" i="11" s="1"/>
  <c r="L369" i="11" s="1"/>
  <c r="E390" i="11"/>
  <c r="K390" i="11" s="1"/>
  <c r="L390" i="11" s="1"/>
  <c r="E394" i="11"/>
  <c r="G394" i="11" s="1"/>
  <c r="L394" i="11" s="1"/>
  <c r="E404" i="11"/>
  <c r="I404" i="11" s="1"/>
  <c r="L404" i="11" s="1"/>
  <c r="E410" i="11"/>
  <c r="I410" i="11" s="1"/>
  <c r="L410" i="11" s="1"/>
  <c r="E213" i="11"/>
  <c r="I213" i="11" s="1"/>
  <c r="L213" i="11" s="1"/>
  <c r="E293" i="11"/>
  <c r="I293" i="11" s="1"/>
  <c r="L293" i="11" s="1"/>
  <c r="E311" i="11"/>
  <c r="G311" i="11" s="1"/>
  <c r="L311" i="11" s="1"/>
  <c r="E419" i="11"/>
  <c r="G419" i="11" s="1"/>
  <c r="L419" i="11" s="1"/>
  <c r="E477" i="11"/>
  <c r="I477" i="11" s="1"/>
  <c r="L477" i="11" s="1"/>
  <c r="E481" i="11"/>
  <c r="G481" i="11" s="1"/>
  <c r="L481" i="11" s="1"/>
  <c r="G540" i="11"/>
  <c r="L540" i="11" s="1"/>
  <c r="E696" i="11"/>
  <c r="E697" i="11" s="1"/>
  <c r="K697" i="11" s="1"/>
  <c r="L697" i="11" s="1"/>
  <c r="E695" i="11"/>
  <c r="I695" i="11" s="1"/>
  <c r="L695" i="11" s="1"/>
  <c r="E762" i="11"/>
  <c r="G762" i="11" s="1"/>
  <c r="L762" i="11" s="1"/>
  <c r="E758" i="11"/>
  <c r="K758" i="11" s="1"/>
  <c r="L758" i="11" s="1"/>
  <c r="E761" i="11"/>
  <c r="G761" i="11" s="1"/>
  <c r="L761" i="11" s="1"/>
  <c r="E1129" i="11"/>
  <c r="I1129" i="11" s="1"/>
  <c r="L1129" i="11" s="1"/>
  <c r="E1135" i="11"/>
  <c r="G1135" i="11" s="1"/>
  <c r="L1135" i="11" s="1"/>
  <c r="E1134" i="11"/>
  <c r="G1134" i="11" s="1"/>
  <c r="L1134" i="11" s="1"/>
  <c r="E1130" i="11"/>
  <c r="K1130" i="11" s="1"/>
  <c r="L1130" i="11" s="1"/>
  <c r="I1218" i="11"/>
  <c r="L1219" i="11" s="1"/>
  <c r="L1160" i="11"/>
  <c r="E526" i="11"/>
  <c r="E768" i="11"/>
  <c r="G768" i="11" s="1"/>
  <c r="L768" i="11" s="1"/>
  <c r="E764" i="11"/>
  <c r="I764" i="11" s="1"/>
  <c r="L764" i="11" s="1"/>
  <c r="E767" i="11"/>
  <c r="G767" i="11" s="1"/>
  <c r="L767" i="11" s="1"/>
  <c r="E766" i="11"/>
  <c r="G766" i="11" s="1"/>
  <c r="L766" i="11" s="1"/>
  <c r="E765" i="11"/>
  <c r="K765" i="11" s="1"/>
  <c r="L765" i="11" s="1"/>
  <c r="L1161" i="11"/>
  <c r="E1060" i="11"/>
  <c r="K1060" i="11" s="1"/>
  <c r="L1060" i="11" s="1"/>
  <c r="E416" i="11"/>
  <c r="K416" i="11" s="1"/>
  <c r="L416" i="11" s="1"/>
  <c r="E478" i="11"/>
  <c r="K478" i="11" s="1"/>
  <c r="L478" i="11" s="1"/>
  <c r="E518" i="11"/>
  <c r="I518" i="11" s="1"/>
  <c r="L518" i="11" s="1"/>
  <c r="L811" i="11"/>
  <c r="G974" i="11"/>
  <c r="L974" i="11" s="1"/>
  <c r="E1040" i="11"/>
  <c r="G1040" i="11" s="1"/>
  <c r="L1040" i="11" s="1"/>
  <c r="E1039" i="11"/>
  <c r="I1039" i="11" s="1"/>
  <c r="L1039" i="11" s="1"/>
  <c r="E1064" i="11"/>
  <c r="G1064" i="11" s="1"/>
  <c r="L1064" i="11" s="1"/>
  <c r="E1090" i="11"/>
  <c r="G1090" i="11" s="1"/>
  <c r="L1090" i="11" s="1"/>
  <c r="E1089" i="11"/>
  <c r="G1089" i="11" s="1"/>
  <c r="L1089" i="11" s="1"/>
  <c r="E1088" i="11"/>
  <c r="K1088" i="11" s="1"/>
  <c r="L1088" i="11" s="1"/>
  <c r="E1087" i="11"/>
  <c r="I1087" i="11" s="1"/>
  <c r="L1087" i="11" s="1"/>
  <c r="E683" i="11"/>
  <c r="G683" i="11" s="1"/>
  <c r="L683" i="11" s="1"/>
  <c r="E799" i="11"/>
  <c r="K799" i="11" s="1"/>
  <c r="L799" i="11" s="1"/>
  <c r="E884" i="11"/>
  <c r="G884" i="11" s="1"/>
  <c r="L884" i="11" s="1"/>
  <c r="E955" i="11"/>
  <c r="G955" i="11" s="1"/>
  <c r="L955" i="11" s="1"/>
  <c r="E980" i="11"/>
  <c r="G980" i="11" s="1"/>
  <c r="L980" i="11" s="1"/>
  <c r="E991" i="11"/>
  <c r="G991" i="11" s="1"/>
  <c r="L991" i="11" s="1"/>
  <c r="E789" i="11"/>
  <c r="G789" i="11" s="1"/>
  <c r="L789" i="11" s="1"/>
  <c r="E851" i="11"/>
  <c r="G851" i="11" s="1"/>
  <c r="L851" i="11" s="1"/>
  <c r="E928" i="11"/>
  <c r="G928" i="11" s="1"/>
  <c r="L928" i="11" s="1"/>
  <c r="E946" i="11"/>
  <c r="G946" i="11" s="1"/>
  <c r="L946" i="11" s="1"/>
  <c r="E976" i="11"/>
  <c r="I976" i="11" s="1"/>
  <c r="L976" i="11" s="1"/>
  <c r="E1002" i="11"/>
  <c r="K1002" i="11" s="1"/>
  <c r="L1002" i="11" s="1"/>
  <c r="E1022" i="11"/>
  <c r="E1081" i="11"/>
  <c r="G1081" i="11" s="1"/>
  <c r="L1081" i="11" s="1"/>
  <c r="E1092" i="11"/>
  <c r="I1092" i="11" s="1"/>
  <c r="L1092" i="11" s="1"/>
  <c r="E1096" i="11"/>
  <c r="G1096" i="11" s="1"/>
  <c r="L1096" i="11" s="1"/>
  <c r="E1115" i="11"/>
  <c r="I1115" i="11" s="1"/>
  <c r="L1115" i="11" s="1"/>
  <c r="E679" i="11"/>
  <c r="I679" i="11" s="1"/>
  <c r="L679" i="11" s="1"/>
  <c r="E735" i="11"/>
  <c r="G735" i="11" s="1"/>
  <c r="L735" i="11" s="1"/>
  <c r="E770" i="11"/>
  <c r="I770" i="11" s="1"/>
  <c r="L770" i="11" s="1"/>
  <c r="E774" i="11"/>
  <c r="K774" i="11" s="1"/>
  <c r="L774" i="11" s="1"/>
  <c r="E842" i="11"/>
  <c r="I842" i="11" s="1"/>
  <c r="L842" i="11" s="1"/>
  <c r="E866" i="11"/>
  <c r="G866" i="11" s="1"/>
  <c r="L866" i="11" s="1"/>
  <c r="E880" i="11"/>
  <c r="K880" i="11" s="1"/>
  <c r="L880" i="11" s="1"/>
  <c r="E894" i="11"/>
  <c r="E933" i="11"/>
  <c r="G933" i="11" s="1"/>
  <c r="L933" i="11" s="1"/>
  <c r="E951" i="11"/>
  <c r="G951" i="11" s="1"/>
  <c r="L951" i="11" s="1"/>
  <c r="E972" i="11"/>
  <c r="K972" i="11" s="1"/>
  <c r="L972" i="11" s="1"/>
  <c r="E1126" i="11"/>
  <c r="G1126" i="11" s="1"/>
  <c r="L1126" i="11" s="1"/>
  <c r="E1172" i="11"/>
  <c r="K1172" i="11" s="1"/>
  <c r="L1172" i="11" s="1"/>
  <c r="L1209" i="11"/>
  <c r="E731" i="11"/>
  <c r="I731" i="11" s="1"/>
  <c r="L731" i="11" s="1"/>
  <c r="E785" i="11"/>
  <c r="I785" i="11" s="1"/>
  <c r="L785" i="11" s="1"/>
  <c r="E800" i="11"/>
  <c r="K800" i="11" s="1"/>
  <c r="L800" i="11" s="1"/>
  <c r="E956" i="11"/>
  <c r="G956" i="11" s="1"/>
  <c r="L956" i="11" s="1"/>
  <c r="E1028" i="11"/>
  <c r="E852" i="11"/>
  <c r="G852" i="11" s="1"/>
  <c r="L852" i="11" s="1"/>
  <c r="E857" i="11"/>
  <c r="G857" i="11" s="1"/>
  <c r="L857" i="11" s="1"/>
  <c r="E943" i="11"/>
  <c r="I943" i="11" s="1"/>
  <c r="L943" i="11" s="1"/>
  <c r="E947" i="11"/>
  <c r="G947" i="11" s="1"/>
  <c r="L947" i="11" s="1"/>
  <c r="E993" i="11"/>
  <c r="I993" i="11" s="1"/>
  <c r="L993" i="11" s="1"/>
  <c r="E1093" i="11"/>
  <c r="K1093" i="11" s="1"/>
  <c r="L1093" i="11" s="1"/>
  <c r="E1097" i="11"/>
  <c r="E1116" i="11"/>
  <c r="K1116" i="11" s="1"/>
  <c r="L1116" i="11" s="1"/>
  <c r="E736" i="11"/>
  <c r="G736" i="11" s="1"/>
  <c r="L736" i="11" s="1"/>
  <c r="E771" i="11"/>
  <c r="K771" i="11" s="1"/>
  <c r="L771" i="11" s="1"/>
  <c r="E791" i="11"/>
  <c r="I791" i="11" s="1"/>
  <c r="L791" i="11" s="1"/>
  <c r="E796" i="11"/>
  <c r="G796" i="11" s="1"/>
  <c r="L796" i="11" s="1"/>
  <c r="E843" i="11"/>
  <c r="K843" i="11" s="1"/>
  <c r="L843" i="11" s="1"/>
  <c r="E905" i="11"/>
  <c r="I905" i="11" s="1"/>
  <c r="L905" i="11" s="1"/>
  <c r="E930" i="11"/>
  <c r="I930" i="11" s="1"/>
  <c r="L930" i="11" s="1"/>
  <c r="E934" i="11"/>
  <c r="G934" i="11" s="1"/>
  <c r="L934" i="11" s="1"/>
  <c r="E973" i="11"/>
  <c r="G973" i="11" s="1"/>
  <c r="L973" i="11" s="1"/>
  <c r="E1036" i="11"/>
  <c r="I1036" i="11" s="1"/>
  <c r="L1036" i="11" s="1"/>
  <c r="L1162" i="11"/>
  <c r="E751" i="11"/>
  <c r="I751" i="11" s="1"/>
  <c r="L751" i="11" s="1"/>
  <c r="E953" i="11"/>
  <c r="I953" i="11" s="1"/>
  <c r="L953" i="11" s="1"/>
  <c r="E957" i="11"/>
  <c r="E999" i="11"/>
  <c r="G999" i="11" s="1"/>
  <c r="L999" i="11" s="1"/>
  <c r="E1004" i="11"/>
  <c r="G1004" i="11" s="1"/>
  <c r="L1004" i="11" s="1"/>
  <c r="E1047" i="11"/>
  <c r="K1047" i="11" s="1"/>
  <c r="L1047" i="11" s="1"/>
  <c r="G1102" i="11"/>
  <c r="L1102" i="11" s="1"/>
  <c r="E868" i="11"/>
  <c r="G868" i="11" s="1"/>
  <c r="L868" i="11" s="1"/>
  <c r="E1094" i="11"/>
  <c r="G1094" i="11" s="1"/>
  <c r="L1094" i="11" s="1"/>
  <c r="E1169" i="11"/>
  <c r="G1169" i="11" s="1"/>
  <c r="L1169" i="11" s="1"/>
  <c r="E931" i="11"/>
  <c r="K931" i="11" s="1"/>
  <c r="L931" i="11" s="1"/>
  <c r="A322" i="11"/>
  <c r="A327" i="11" s="1"/>
  <c r="A321" i="11"/>
  <c r="A593" i="11"/>
  <c r="A594" i="11" s="1"/>
  <c r="A595" i="11" s="1"/>
  <c r="A596" i="11" s="1"/>
  <c r="A597" i="11"/>
  <c r="A604" i="11" s="1"/>
  <c r="A605" i="11" s="1"/>
  <c r="A606" i="11" s="1"/>
  <c r="A607" i="11" s="1"/>
  <c r="A608" i="11" s="1"/>
  <c r="A609" i="11" s="1"/>
  <c r="A610" i="11" s="1"/>
  <c r="A611" i="11" s="1"/>
  <c r="A612" i="11" s="1"/>
  <c r="A613" i="11" s="1"/>
  <c r="A554" i="11"/>
  <c r="A636" i="11"/>
  <c r="A637" i="11" s="1"/>
  <c r="A638" i="11" s="1"/>
  <c r="A639" i="11" s="1"/>
  <c r="A353" i="11"/>
  <c r="A354" i="11" s="1"/>
  <c r="A406" i="11"/>
  <c r="A282" i="11"/>
  <c r="A286" i="11" s="1"/>
  <c r="A288" i="11" s="1"/>
  <c r="A656" i="11"/>
  <c r="A657" i="11" s="1"/>
  <c r="A658" i="11" s="1"/>
  <c r="A860" i="11"/>
  <c r="A591" i="11"/>
  <c r="A380" i="11"/>
  <c r="A319" i="11"/>
  <c r="A1038" i="11"/>
  <c r="A50" i="11"/>
  <c r="A51" i="11"/>
  <c r="A28" i="11"/>
  <c r="A29" i="11" s="1"/>
  <c r="A30" i="11"/>
  <c r="A76" i="11"/>
  <c r="A75" i="11"/>
  <c r="A118" i="11"/>
  <c r="A117" i="11"/>
  <c r="A159" i="11"/>
  <c r="A156" i="11"/>
  <c r="A157" i="11" s="1"/>
  <c r="A158" i="11" s="1"/>
  <c r="A192" i="11"/>
  <c r="A241" i="11"/>
  <c r="A662" i="11"/>
  <c r="A663" i="11" s="1"/>
  <c r="A661" i="11"/>
  <c r="A48" i="11"/>
  <c r="A153" i="11"/>
  <c r="A154" i="11" s="1"/>
  <c r="A113" i="11"/>
  <c r="A114" i="11" s="1"/>
  <c r="A115" i="11" s="1"/>
  <c r="A409" i="11"/>
  <c r="A408" i="11"/>
  <c r="A71" i="11"/>
  <c r="A72" i="11" s="1"/>
  <c r="A73" i="11" s="1"/>
  <c r="A383" i="11"/>
  <c r="A382" i="11"/>
  <c r="A434" i="11"/>
  <c r="A435" i="11"/>
  <c r="A469" i="11"/>
  <c r="A515" i="11"/>
  <c r="A432" i="11"/>
  <c r="A645" i="11"/>
  <c r="A646" i="11" s="1"/>
  <c r="A647" i="11" s="1"/>
  <c r="A648" i="11" s="1"/>
  <c r="A649" i="11" s="1"/>
  <c r="A650" i="11" s="1"/>
  <c r="A651" i="11" s="1"/>
  <c r="A641" i="11"/>
  <c r="A642" i="11" s="1"/>
  <c r="A643" i="11" s="1"/>
  <c r="A644" i="11" s="1"/>
  <c r="A589" i="11"/>
  <c r="A698" i="11"/>
  <c r="A697" i="11"/>
  <c r="A1195" i="11"/>
  <c r="A1194" i="11"/>
  <c r="A1098" i="11"/>
  <c r="A1092" i="11"/>
  <c r="A1093" i="11" s="1"/>
  <c r="A1094" i="11" s="1"/>
  <c r="A1095" i="11" s="1"/>
  <c r="A1096" i="11" s="1"/>
  <c r="A1097" i="11" s="1"/>
  <c r="A695" i="11"/>
  <c r="A1012" i="11"/>
  <c r="A1006" i="11"/>
  <c r="A1007" i="11" s="1"/>
  <c r="A1008" i="11" s="1"/>
  <c r="A1009" i="11" s="1"/>
  <c r="A1010" i="11" s="1"/>
  <c r="A1011" i="11" s="1"/>
  <c r="A1087" i="11"/>
  <c r="A1088" i="11" s="1"/>
  <c r="A1089" i="11" s="1"/>
  <c r="A1090" i="11" s="1"/>
  <c r="A993" i="11"/>
  <c r="A994" i="11" s="1"/>
  <c r="A995" i="11" s="1"/>
  <c r="A996" i="11" s="1"/>
  <c r="A997" i="11" s="1"/>
  <c r="A998" i="11" s="1"/>
  <c r="A999" i="11" s="1"/>
  <c r="A283" i="11" l="1"/>
  <c r="A284" i="11" s="1"/>
  <c r="A285" i="11" s="1"/>
  <c r="A598" i="11"/>
  <c r="A599" i="11" s="1"/>
  <c r="A600" i="11" s="1"/>
  <c r="A601" i="11" s="1"/>
  <c r="A602" i="11" s="1"/>
  <c r="A603" i="11" s="1"/>
  <c r="E48" i="11"/>
  <c r="I48" i="11" s="1"/>
  <c r="L48" i="11" s="1"/>
  <c r="A287" i="11"/>
  <c r="E94" i="11"/>
  <c r="G94" i="11" s="1"/>
  <c r="L94" i="11" s="1"/>
  <c r="E91" i="11"/>
  <c r="I91" i="11" s="1"/>
  <c r="L91" i="11" s="1"/>
  <c r="E411" i="11"/>
  <c r="K411" i="11" s="1"/>
  <c r="L411" i="11" s="1"/>
  <c r="E413" i="11"/>
  <c r="G413" i="11" s="1"/>
  <c r="L413" i="11" s="1"/>
  <c r="E412" i="11"/>
  <c r="G412" i="11" s="1"/>
  <c r="L412" i="11" s="1"/>
  <c r="E1043" i="11"/>
  <c r="E1044" i="11" s="1"/>
  <c r="K1044" i="11" s="1"/>
  <c r="L1044" i="11" s="1"/>
  <c r="E1042" i="11"/>
  <c r="I1042" i="11" s="1"/>
  <c r="L1042" i="11" s="1"/>
  <c r="A323" i="11"/>
  <c r="A324" i="11" s="1"/>
  <c r="A325" i="11" s="1"/>
  <c r="A326" i="11" s="1"/>
  <c r="E378" i="11"/>
  <c r="I378" i="11" s="1"/>
  <c r="L378" i="11" s="1"/>
  <c r="E379" i="11"/>
  <c r="A355" i="11"/>
  <c r="E590" i="11"/>
  <c r="E591" i="11" s="1"/>
  <c r="K591" i="11" s="1"/>
  <c r="L591" i="11" s="1"/>
  <c r="E589" i="11"/>
  <c r="I589" i="11" s="1"/>
  <c r="L589" i="11" s="1"/>
  <c r="E384" i="11"/>
  <c r="I384" i="11" s="1"/>
  <c r="L384" i="11" s="1"/>
  <c r="E387" i="11"/>
  <c r="G387" i="11" s="1"/>
  <c r="L387" i="11" s="1"/>
  <c r="E386" i="11"/>
  <c r="G386" i="11" s="1"/>
  <c r="L386" i="11" s="1"/>
  <c r="E385" i="11"/>
  <c r="K385" i="11" s="1"/>
  <c r="L385" i="11" s="1"/>
  <c r="E906" i="11"/>
  <c r="K906" i="11" s="1"/>
  <c r="L906" i="11" s="1"/>
  <c r="E907" i="11"/>
  <c r="G907" i="11" s="1"/>
  <c r="L907" i="11" s="1"/>
  <c r="E534" i="11"/>
  <c r="K534" i="11" s="1"/>
  <c r="L534" i="11" s="1"/>
  <c r="E542" i="11"/>
  <c r="G542" i="11" s="1"/>
  <c r="L542" i="11" s="1"/>
  <c r="E533" i="11"/>
  <c r="K533" i="11" s="1"/>
  <c r="L533" i="11" s="1"/>
  <c r="E532" i="11"/>
  <c r="I532" i="11" s="1"/>
  <c r="L532" i="11" s="1"/>
  <c r="E541" i="11"/>
  <c r="G541" i="11" s="1"/>
  <c r="L541" i="11" s="1"/>
  <c r="E473" i="11"/>
  <c r="K473" i="11" s="1"/>
  <c r="L473" i="11" s="1"/>
  <c r="E472" i="11"/>
  <c r="I472" i="11" s="1"/>
  <c r="L472" i="11" s="1"/>
  <c r="E475" i="11"/>
  <c r="G475" i="11" s="1"/>
  <c r="L475" i="11" s="1"/>
  <c r="E474" i="11"/>
  <c r="G474" i="11" s="1"/>
  <c r="L474" i="11" s="1"/>
  <c r="E467" i="11"/>
  <c r="E466" i="11"/>
  <c r="I466" i="11" s="1"/>
  <c r="L466" i="11" s="1"/>
  <c r="E521" i="11"/>
  <c r="K521" i="11" s="1"/>
  <c r="L521" i="11" s="1"/>
  <c r="G520" i="11"/>
  <c r="L520" i="11" s="1"/>
  <c r="L54" i="11"/>
  <c r="E160" i="11"/>
  <c r="I160" i="11" s="1"/>
  <c r="L160" i="11" s="1"/>
  <c r="E161" i="11"/>
  <c r="E162" i="11" s="1"/>
  <c r="K162" i="11" s="1"/>
  <c r="L162" i="11" s="1"/>
  <c r="K1218" i="11"/>
  <c r="E897" i="11"/>
  <c r="G897" i="11" s="1"/>
  <c r="L897" i="11" s="1"/>
  <c r="E896" i="11"/>
  <c r="K896" i="11" s="1"/>
  <c r="L896" i="11" s="1"/>
  <c r="E895" i="11"/>
  <c r="I895" i="11" s="1"/>
  <c r="L895" i="11" s="1"/>
  <c r="E898" i="11"/>
  <c r="G898" i="11" s="1"/>
  <c r="L898" i="11" s="1"/>
  <c r="E1025" i="11"/>
  <c r="G1025" i="11" s="1"/>
  <c r="L1025" i="11" s="1"/>
  <c r="E1024" i="11"/>
  <c r="G1024" i="11" s="1"/>
  <c r="L1024" i="11" s="1"/>
  <c r="E1023" i="11"/>
  <c r="I1023" i="11" s="1"/>
  <c r="L1023" i="11" s="1"/>
  <c r="E689" i="11"/>
  <c r="E690" i="11" s="1"/>
  <c r="K690" i="11" s="1"/>
  <c r="L690" i="11" s="1"/>
  <c r="E688" i="11"/>
  <c r="I688" i="11" s="1"/>
  <c r="L688" i="11" s="1"/>
  <c r="E237" i="11"/>
  <c r="I237" i="11" s="1"/>
  <c r="L237" i="11" s="1"/>
  <c r="E245" i="11"/>
  <c r="E1030" i="11"/>
  <c r="E1031" i="11" s="1"/>
  <c r="K1031" i="11" s="1"/>
  <c r="L1031" i="11" s="1"/>
  <c r="E1029" i="11"/>
  <c r="I1029" i="11" s="1"/>
  <c r="L1029" i="11" s="1"/>
  <c r="E576" i="11"/>
  <c r="G576" i="11" s="1"/>
  <c r="L576" i="11" s="1"/>
  <c r="E569" i="11"/>
  <c r="I569" i="11" s="1"/>
  <c r="L569" i="11" s="1"/>
  <c r="E577" i="11"/>
  <c r="G577" i="11" s="1"/>
  <c r="L577" i="11" s="1"/>
  <c r="E571" i="11"/>
  <c r="K571" i="11" s="1"/>
  <c r="L571" i="11" s="1"/>
  <c r="E570" i="11"/>
  <c r="K570" i="11" s="1"/>
  <c r="L570" i="11" s="1"/>
  <c r="E515" i="11"/>
  <c r="E516" i="11" s="1"/>
  <c r="K516" i="11" s="1"/>
  <c r="L516" i="11" s="1"/>
  <c r="E514" i="11"/>
  <c r="I514" i="11" s="1"/>
  <c r="L514" i="11" s="1"/>
  <c r="G526" i="11"/>
  <c r="L526" i="11" s="1"/>
  <c r="E529" i="11"/>
  <c r="K529" i="11" s="1"/>
  <c r="L529" i="11" s="1"/>
  <c r="E552" i="11"/>
  <c r="E551" i="11"/>
  <c r="I551" i="11" s="1"/>
  <c r="L551" i="11" s="1"/>
  <c r="E959" i="11"/>
  <c r="K959" i="11" s="1"/>
  <c r="L959" i="11" s="1"/>
  <c r="E962" i="11"/>
  <c r="G962" i="11" s="1"/>
  <c r="L962" i="11" s="1"/>
  <c r="E958" i="11"/>
  <c r="I958" i="11" s="1"/>
  <c r="L958" i="11" s="1"/>
  <c r="E961" i="11"/>
  <c r="G961" i="11" s="1"/>
  <c r="L961" i="11" s="1"/>
  <c r="E960" i="11"/>
  <c r="G960" i="11" s="1"/>
  <c r="L960" i="11" s="1"/>
  <c r="G1218" i="11"/>
  <c r="L1218" i="11"/>
  <c r="L1220" i="11" s="1"/>
  <c r="L1221" i="11" s="1"/>
  <c r="E156" i="11"/>
  <c r="I156" i="11" s="1"/>
  <c r="L156" i="11" s="1"/>
  <c r="E158" i="11"/>
  <c r="K158" i="11" s="1"/>
  <c r="L158" i="11" s="1"/>
  <c r="E157" i="11"/>
  <c r="K157" i="11" s="1"/>
  <c r="L157" i="11" s="1"/>
  <c r="E114" i="11"/>
  <c r="K114" i="11" s="1"/>
  <c r="L114" i="11" s="1"/>
  <c r="E113" i="11"/>
  <c r="I113" i="11" s="1"/>
  <c r="L113" i="11" s="1"/>
  <c r="E115" i="11"/>
  <c r="K115" i="11" s="1"/>
  <c r="L115" i="11" s="1"/>
  <c r="E75" i="11"/>
  <c r="I75" i="11" s="1"/>
  <c r="L75" i="11" s="1"/>
  <c r="E76" i="11"/>
  <c r="E77" i="11" s="1"/>
  <c r="K77" i="11" s="1"/>
  <c r="L77" i="11" s="1"/>
  <c r="E71" i="11"/>
  <c r="I71" i="11" s="1"/>
  <c r="E73" i="11"/>
  <c r="K73" i="11" s="1"/>
  <c r="L73" i="11" s="1"/>
  <c r="E72" i="11"/>
  <c r="K72" i="11" s="1"/>
  <c r="L72" i="11" s="1"/>
  <c r="E288" i="11"/>
  <c r="E289" i="11" s="1"/>
  <c r="K289" i="11" s="1"/>
  <c r="L289" i="11" s="1"/>
  <c r="E287" i="11"/>
  <c r="I287" i="11" s="1"/>
  <c r="L287" i="11" s="1"/>
  <c r="E194" i="11"/>
  <c r="K194" i="11" s="1"/>
  <c r="L194" i="11" s="1"/>
  <c r="E193" i="11"/>
  <c r="I193" i="11" s="1"/>
  <c r="L193" i="11" s="1"/>
  <c r="E195" i="11"/>
  <c r="K195" i="11" s="1"/>
  <c r="L195" i="11" s="1"/>
  <c r="E108" i="11"/>
  <c r="I108" i="11" s="1"/>
  <c r="L108" i="11" s="1"/>
  <c r="E116" i="11"/>
  <c r="G1097" i="11"/>
  <c r="L1097" i="11" s="1"/>
  <c r="E1101" i="11"/>
  <c r="E243" i="11"/>
  <c r="K243" i="11" s="1"/>
  <c r="L243" i="11" s="1"/>
  <c r="E242" i="11"/>
  <c r="I242" i="11" s="1"/>
  <c r="L242" i="11" s="1"/>
  <c r="E244" i="11"/>
  <c r="K244" i="11" s="1"/>
  <c r="L244" i="11" s="1"/>
  <c r="E188" i="11"/>
  <c r="I188" i="11" s="1"/>
  <c r="L188" i="11" s="1"/>
  <c r="E196" i="11"/>
  <c r="A555" i="11"/>
  <c r="A556" i="11"/>
  <c r="A1039" i="11"/>
  <c r="A1040" i="11" s="1"/>
  <c r="A1041" i="11"/>
  <c r="A119" i="11"/>
  <c r="A120" i="11"/>
  <c r="A440" i="11"/>
  <c r="A441" i="11" s="1"/>
  <c r="A436" i="11"/>
  <c r="A437" i="11" s="1"/>
  <c r="A438" i="11" s="1"/>
  <c r="A439" i="11" s="1"/>
  <c r="A668" i="11"/>
  <c r="A664" i="11"/>
  <c r="A665" i="11" s="1"/>
  <c r="A666" i="11" s="1"/>
  <c r="A667" i="11" s="1"/>
  <c r="A334" i="11"/>
  <c r="A328" i="11"/>
  <c r="A329" i="11" s="1"/>
  <c r="A330" i="11" s="1"/>
  <c r="A331" i="11" s="1"/>
  <c r="A332" i="11" s="1"/>
  <c r="A333" i="11" s="1"/>
  <c r="A78" i="11"/>
  <c r="A77" i="11"/>
  <c r="A1013" i="11"/>
  <c r="A1014" i="11" s="1"/>
  <c r="A1015" i="11" s="1"/>
  <c r="A1016" i="11" s="1"/>
  <c r="A1017" i="11"/>
  <c r="A703" i="11"/>
  <c r="A699" i="11"/>
  <c r="A700" i="11" s="1"/>
  <c r="A701" i="11" s="1"/>
  <c r="A702" i="11" s="1"/>
  <c r="A290" i="11"/>
  <c r="A289" i="11"/>
  <c r="A33" i="11"/>
  <c r="A31" i="11"/>
  <c r="A32" i="11" s="1"/>
  <c r="A1099" i="11"/>
  <c r="A1100" i="11" s="1"/>
  <c r="A1107" i="11"/>
  <c r="A1108" i="11" s="1"/>
  <c r="A1109" i="11" s="1"/>
  <c r="A384" i="11"/>
  <c r="A385" i="11" s="1"/>
  <c r="A386" i="11" s="1"/>
  <c r="A387" i="11" s="1"/>
  <c r="A388" i="11"/>
  <c r="A245" i="11"/>
  <c r="A242" i="11"/>
  <c r="A243" i="11" s="1"/>
  <c r="A244" i="11" s="1"/>
  <c r="A517" i="11"/>
  <c r="A516" i="11"/>
  <c r="A471" i="11"/>
  <c r="A470" i="11"/>
  <c r="A161" i="11"/>
  <c r="A160" i="11"/>
  <c r="A360" i="11"/>
  <c r="A356" i="11"/>
  <c r="A357" i="11" s="1"/>
  <c r="A358" i="11" s="1"/>
  <c r="A359" i="11" s="1"/>
  <c r="A196" i="11"/>
  <c r="A193" i="11"/>
  <c r="A194" i="11" s="1"/>
  <c r="A195" i="11" s="1"/>
  <c r="A56" i="11"/>
  <c r="A57" i="11" s="1"/>
  <c r="A58" i="11" s="1"/>
  <c r="A59" i="11" s="1"/>
  <c r="A60" i="11" s="1"/>
  <c r="A61" i="11" s="1"/>
  <c r="A62" i="11" s="1"/>
  <c r="A63" i="11" s="1"/>
  <c r="A52" i="11"/>
  <c r="A53" i="11" s="1"/>
  <c r="A54" i="11" s="1"/>
  <c r="A55" i="11" s="1"/>
  <c r="A414" i="11"/>
  <c r="A410" i="11"/>
  <c r="A411" i="11" s="1"/>
  <c r="A412" i="11" s="1"/>
  <c r="A413" i="11" s="1"/>
  <c r="G1153" i="11" l="1"/>
  <c r="E381" i="11"/>
  <c r="E382" i="11" s="1"/>
  <c r="K382" i="11" s="1"/>
  <c r="L382" i="11" s="1"/>
  <c r="E380" i="11"/>
  <c r="I380" i="11" s="1"/>
  <c r="L380" i="11" s="1"/>
  <c r="E198" i="11"/>
  <c r="E199" i="11" s="1"/>
  <c r="K199" i="11" s="1"/>
  <c r="L199" i="11" s="1"/>
  <c r="E197" i="11"/>
  <c r="I197" i="11" s="1"/>
  <c r="L197" i="11" s="1"/>
  <c r="E247" i="11"/>
  <c r="E248" i="11" s="1"/>
  <c r="K248" i="11" s="1"/>
  <c r="L248" i="11" s="1"/>
  <c r="E246" i="11"/>
  <c r="I246" i="11" s="1"/>
  <c r="L246" i="11" s="1"/>
  <c r="E554" i="11"/>
  <c r="E555" i="11" s="1"/>
  <c r="K555" i="11" s="1"/>
  <c r="L555" i="11" s="1"/>
  <c r="E553" i="11"/>
  <c r="I553" i="11" s="1"/>
  <c r="L553" i="11" s="1"/>
  <c r="L1222" i="11"/>
  <c r="G1101" i="11"/>
  <c r="L1101" i="11" s="1"/>
  <c r="L71" i="11"/>
  <c r="E118" i="11"/>
  <c r="E119" i="11" s="1"/>
  <c r="K119" i="11" s="1"/>
  <c r="L119" i="11" s="1"/>
  <c r="E117" i="11"/>
  <c r="I117" i="11" s="1"/>
  <c r="L117" i="11" s="1"/>
  <c r="E468" i="11"/>
  <c r="I468" i="11" s="1"/>
  <c r="L468" i="11" s="1"/>
  <c r="E469" i="11"/>
  <c r="E470" i="11" s="1"/>
  <c r="K470" i="11" s="1"/>
  <c r="L470" i="11" s="1"/>
  <c r="A557" i="11"/>
  <c r="A558" i="11" s="1"/>
  <c r="A559" i="11" s="1"/>
  <c r="A560" i="11" s="1"/>
  <c r="A561" i="11"/>
  <c r="A1043" i="11"/>
  <c r="A1042" i="11"/>
  <c r="A198" i="11"/>
  <c r="A197" i="11"/>
  <c r="A447" i="11"/>
  <c r="A442" i="11"/>
  <c r="A443" i="11" s="1"/>
  <c r="A444" i="11" s="1"/>
  <c r="A445" i="11" s="1"/>
  <c r="A446" i="11" s="1"/>
  <c r="A291" i="11"/>
  <c r="A292" i="11"/>
  <c r="A518" i="11"/>
  <c r="A519" i="11" s="1"/>
  <c r="A520" i="11" s="1"/>
  <c r="A521" i="11" s="1"/>
  <c r="A522" i="11" s="1"/>
  <c r="A523" i="11"/>
  <c r="A710" i="11"/>
  <c r="A704" i="11"/>
  <c r="A705" i="11" s="1"/>
  <c r="A706" i="11" s="1"/>
  <c r="A707" i="11" s="1"/>
  <c r="A708" i="11" s="1"/>
  <c r="A709" i="11" s="1"/>
  <c r="A421" i="11"/>
  <c r="A422" i="11" s="1"/>
  <c r="A423" i="11" s="1"/>
  <c r="A424" i="11" s="1"/>
  <c r="A425" i="11" s="1"/>
  <c r="A426" i="11" s="1"/>
  <c r="A427" i="11" s="1"/>
  <c r="A415" i="11"/>
  <c r="A416" i="11" s="1"/>
  <c r="A417" i="11" s="1"/>
  <c r="A418" i="11" s="1"/>
  <c r="A419" i="11" s="1"/>
  <c r="A420" i="11" s="1"/>
  <c r="A361" i="11"/>
  <c r="A362" i="11" s="1"/>
  <c r="A363" i="11" s="1"/>
  <c r="A367" i="11"/>
  <c r="A368" i="11" s="1"/>
  <c r="A369" i="11" s="1"/>
  <c r="A370" i="11" s="1"/>
  <c r="A1114" i="11"/>
  <c r="A1110" i="11"/>
  <c r="A1111" i="11" s="1"/>
  <c r="A1112" i="11" s="1"/>
  <c r="A1113" i="11" s="1"/>
  <c r="A1022" i="11"/>
  <c r="A1018" i="11"/>
  <c r="A1019" i="11" s="1"/>
  <c r="A1020" i="11" s="1"/>
  <c r="A1021" i="11" s="1"/>
  <c r="A163" i="11"/>
  <c r="A162" i="11"/>
  <c r="A1102" i="11"/>
  <c r="A1103" i="11" s="1"/>
  <c r="A1104" i="11" s="1"/>
  <c r="A1105" i="11" s="1"/>
  <c r="A1106" i="11" s="1"/>
  <c r="A1101" i="11"/>
  <c r="A122" i="11"/>
  <c r="A121" i="11"/>
  <c r="A247" i="11"/>
  <c r="A246" i="11"/>
  <c r="A395" i="11"/>
  <c r="A396" i="11" s="1"/>
  <c r="A397" i="11" s="1"/>
  <c r="A398" i="11" s="1"/>
  <c r="A399" i="11" s="1"/>
  <c r="A400" i="11" s="1"/>
  <c r="A401" i="11" s="1"/>
  <c r="A389" i="11"/>
  <c r="A390" i="11" s="1"/>
  <c r="A391" i="11" s="1"/>
  <c r="A392" i="11" s="1"/>
  <c r="A393" i="11" s="1"/>
  <c r="A394" i="11" s="1"/>
  <c r="A34" i="11"/>
  <c r="A35" i="11"/>
  <c r="A36" i="11" s="1"/>
  <c r="A37" i="11" s="1"/>
  <c r="A38" i="11" s="1"/>
  <c r="A39" i="11" s="1"/>
  <c r="A40" i="11" s="1"/>
  <c r="A80" i="11"/>
  <c r="A79" i="11"/>
  <c r="A472" i="11"/>
  <c r="A473" i="11" s="1"/>
  <c r="A474" i="11" s="1"/>
  <c r="A475" i="11" s="1"/>
  <c r="A476" i="11"/>
  <c r="A669" i="11"/>
  <c r="A670" i="11" s="1"/>
  <c r="A671" i="11" s="1"/>
  <c r="A672" i="11" s="1"/>
  <c r="A673" i="11"/>
  <c r="A342" i="11"/>
  <c r="A343" i="11" s="1"/>
  <c r="A344" i="11" s="1"/>
  <c r="A345" i="11" s="1"/>
  <c r="A346" i="11" s="1"/>
  <c r="A347" i="11" s="1"/>
  <c r="A335" i="11"/>
  <c r="A336" i="11" s="1"/>
  <c r="A337" i="11" s="1"/>
  <c r="A338" i="11" s="1"/>
  <c r="A339" i="11" s="1"/>
  <c r="A340" i="11" s="1"/>
  <c r="A341" i="11" s="1"/>
  <c r="I1153" i="11" l="1"/>
  <c r="K1153" i="11"/>
  <c r="L1153" i="11"/>
  <c r="A1045" i="11"/>
  <c r="A1044" i="11"/>
  <c r="A568" i="11"/>
  <c r="A569" i="11" s="1"/>
  <c r="A570" i="11" s="1"/>
  <c r="A571" i="11" s="1"/>
  <c r="A562" i="11"/>
  <c r="A563" i="11" s="1"/>
  <c r="A564" i="11" s="1"/>
  <c r="A565" i="11" s="1"/>
  <c r="A566" i="11" s="1"/>
  <c r="A567" i="11" s="1"/>
  <c r="A720" i="11"/>
  <c r="A711" i="11"/>
  <c r="A712" i="11" s="1"/>
  <c r="A713" i="11" s="1"/>
  <c r="A714" i="11" s="1"/>
  <c r="A715" i="11" s="1"/>
  <c r="A716" i="11" s="1"/>
  <c r="A717" i="11" s="1"/>
  <c r="A718" i="11" s="1"/>
  <c r="A719" i="11" s="1"/>
  <c r="A248" i="11"/>
  <c r="A249" i="11"/>
  <c r="A85" i="11"/>
  <c r="A81" i="11"/>
  <c r="A82" i="11" s="1"/>
  <c r="A83" i="11" s="1"/>
  <c r="A84" i="11" s="1"/>
  <c r="A1026" i="11"/>
  <c r="A1023" i="11"/>
  <c r="A1024" i="11" s="1"/>
  <c r="A1025" i="11" s="1"/>
  <c r="A42" i="11"/>
  <c r="A43" i="11" s="1"/>
  <c r="A41" i="11"/>
  <c r="A297" i="11"/>
  <c r="A293" i="11"/>
  <c r="A294" i="11" s="1"/>
  <c r="A295" i="11" s="1"/>
  <c r="A296" i="11" s="1"/>
  <c r="A1115" i="11"/>
  <c r="A1116" i="11" s="1"/>
  <c r="A1117" i="11" s="1"/>
  <c r="A1118" i="11" s="1"/>
  <c r="A1124" i="11"/>
  <c r="A1125" i="11" s="1"/>
  <c r="A1126" i="11" s="1"/>
  <c r="A1127" i="11" s="1"/>
  <c r="A372" i="11"/>
  <c r="A373" i="11" s="1"/>
  <c r="A374" i="11" s="1"/>
  <c r="A375" i="11" s="1"/>
  <c r="A371" i="11"/>
  <c r="A127" i="11"/>
  <c r="A123" i="11"/>
  <c r="A124" i="11" s="1"/>
  <c r="A125" i="11" s="1"/>
  <c r="A126" i="11" s="1"/>
  <c r="A524" i="11"/>
  <c r="A525" i="11" s="1"/>
  <c r="A526" i="11" s="1"/>
  <c r="A529" i="11" s="1"/>
  <c r="A527" i="11" s="1"/>
  <c r="A528" i="11" s="1"/>
  <c r="A530" i="11" s="1"/>
  <c r="A531" i="11"/>
  <c r="A448" i="11"/>
  <c r="A449" i="11" s="1"/>
  <c r="A450" i="11" s="1"/>
  <c r="A451" i="11" s="1"/>
  <c r="A452" i="11" s="1"/>
  <c r="A453" i="11" s="1"/>
  <c r="A454" i="11" s="1"/>
  <c r="A456" i="11"/>
  <c r="A678" i="11"/>
  <c r="A674" i="11"/>
  <c r="A675" i="11" s="1"/>
  <c r="A676" i="11" s="1"/>
  <c r="A677" i="11" s="1"/>
  <c r="A483" i="11"/>
  <c r="A477" i="11"/>
  <c r="A478" i="11" s="1"/>
  <c r="A479" i="11" s="1"/>
  <c r="A480" i="11" s="1"/>
  <c r="A481" i="11" s="1"/>
  <c r="A482" i="11" s="1"/>
  <c r="A165" i="11"/>
  <c r="A164" i="11"/>
  <c r="A199" i="11"/>
  <c r="A200" i="11"/>
  <c r="L1154" i="11" l="1"/>
  <c r="L1155" i="11" s="1"/>
  <c r="A572" i="11"/>
  <c r="A573" i="11" s="1"/>
  <c r="A574" i="11" s="1"/>
  <c r="A575" i="11" s="1"/>
  <c r="A576" i="11" s="1"/>
  <c r="A577" i="11" s="1"/>
  <c r="A578" i="11"/>
  <c r="A1058" i="11"/>
  <c r="A1046" i="11"/>
  <c r="A1047" i="11" s="1"/>
  <c r="A1048" i="11" s="1"/>
  <c r="A1049" i="11" s="1"/>
  <c r="A1050" i="11" s="1"/>
  <c r="A1051" i="11" s="1"/>
  <c r="A1052" i="11" s="1"/>
  <c r="A1053" i="11" s="1"/>
  <c r="A1054" i="11" s="1"/>
  <c r="A679" i="11"/>
  <c r="A680" i="11" s="1"/>
  <c r="A681" i="11" s="1"/>
  <c r="A682" i="11" s="1"/>
  <c r="A683" i="11" s="1"/>
  <c r="A684" i="11"/>
  <c r="A685" i="11" s="1"/>
  <c r="A1119" i="11"/>
  <c r="A1122" i="11"/>
  <c r="A1123" i="11" s="1"/>
  <c r="A1120" i="11"/>
  <c r="A1121" i="11" s="1"/>
  <c r="A1128" i="11" s="1"/>
  <c r="A1027" i="11"/>
  <c r="A1028" i="11"/>
  <c r="A90" i="11"/>
  <c r="A86" i="11"/>
  <c r="A87" i="11" s="1"/>
  <c r="A88" i="11" s="1"/>
  <c r="A89" i="11" s="1"/>
  <c r="A298" i="11"/>
  <c r="A299" i="11" s="1"/>
  <c r="A300" i="11" s="1"/>
  <c r="A301" i="11" s="1"/>
  <c r="A302" i="11"/>
  <c r="A251" i="11"/>
  <c r="A250" i="11"/>
  <c r="A132" i="11"/>
  <c r="A128" i="11"/>
  <c r="A129" i="11" s="1"/>
  <c r="A130" i="11" s="1"/>
  <c r="A131" i="11" s="1"/>
  <c r="A202" i="11"/>
  <c r="A201" i="11"/>
  <c r="A462" i="11"/>
  <c r="A463" i="11" s="1"/>
  <c r="A457" i="11"/>
  <c r="A458" i="11" s="1"/>
  <c r="A459" i="11" s="1"/>
  <c r="A460" i="11" s="1"/>
  <c r="A461" i="11" s="1"/>
  <c r="A543" i="11"/>
  <c r="A544" i="11" s="1"/>
  <c r="A545" i="11" s="1"/>
  <c r="A546" i="11" s="1"/>
  <c r="A547" i="11" s="1"/>
  <c r="A548" i="11" s="1"/>
  <c r="A532" i="11"/>
  <c r="A533" i="11" s="1"/>
  <c r="A534" i="11" s="1"/>
  <c r="A535" i="11" s="1"/>
  <c r="A536" i="11" s="1"/>
  <c r="A537" i="11" s="1"/>
  <c r="A538" i="11" s="1"/>
  <c r="A539" i="11" s="1"/>
  <c r="A540" i="11" s="1"/>
  <c r="A166" i="11"/>
  <c r="A167" i="11" s="1"/>
  <c r="A168" i="11" s="1"/>
  <c r="A169" i="11" s="1"/>
  <c r="A170" i="11"/>
  <c r="A721" i="11"/>
  <c r="A722" i="11" s="1"/>
  <c r="A723" i="11" s="1"/>
  <c r="A724" i="11" s="1"/>
  <c r="A725" i="11"/>
  <c r="A488" i="11"/>
  <c r="A484" i="11"/>
  <c r="A485" i="11" s="1"/>
  <c r="A486" i="11" s="1"/>
  <c r="A487" i="11" s="1"/>
  <c r="L1156" i="11" l="1"/>
  <c r="L1157" i="11"/>
  <c r="L1223" i="11"/>
  <c r="L1224" i="11" s="1"/>
  <c r="A1067" i="11"/>
  <c r="A1061" i="11"/>
  <c r="A1059" i="11"/>
  <c r="A1062" i="11" s="1"/>
  <c r="A1063" i="11" s="1"/>
  <c r="A1064" i="11" s="1"/>
  <c r="A1065" i="11" s="1"/>
  <c r="A1066" i="11" s="1"/>
  <c r="A307" i="11"/>
  <c r="A303" i="11"/>
  <c r="A304" i="11" s="1"/>
  <c r="A305" i="11" s="1"/>
  <c r="A306" i="11" s="1"/>
  <c r="A492" i="11"/>
  <c r="A489" i="11"/>
  <c r="A490" i="11" s="1"/>
  <c r="A491" i="11" s="1"/>
  <c r="A137" i="11"/>
  <c r="A138" i="11" s="1"/>
  <c r="A133" i="11"/>
  <c r="A134" i="11" s="1"/>
  <c r="A135" i="11" s="1"/>
  <c r="A136" i="11" s="1"/>
  <c r="A1129" i="11"/>
  <c r="A1130" i="11" s="1"/>
  <c r="A1131" i="11" s="1"/>
  <c r="A1132" i="11" s="1"/>
  <c r="A1133" i="11" s="1"/>
  <c r="A1134" i="11" s="1"/>
  <c r="A1135" i="11" s="1"/>
  <c r="A1136" i="11"/>
  <c r="A203" i="11"/>
  <c r="A204" i="11" s="1"/>
  <c r="A205" i="11" s="1"/>
  <c r="A206" i="11" s="1"/>
  <c r="A207" i="11"/>
  <c r="A95" i="11"/>
  <c r="A91" i="11"/>
  <c r="A92" i="11" s="1"/>
  <c r="A93" i="11" s="1"/>
  <c r="A94" i="11" s="1"/>
  <c r="A730" i="11"/>
  <c r="A726" i="11"/>
  <c r="A727" i="11" s="1"/>
  <c r="A728" i="11" s="1"/>
  <c r="A729" i="11" s="1"/>
  <c r="A175" i="11"/>
  <c r="A171" i="11"/>
  <c r="A172" i="11" s="1"/>
  <c r="A173" i="11" s="1"/>
  <c r="A174" i="11" s="1"/>
  <c r="A686" i="11"/>
  <c r="A687" i="11"/>
  <c r="A1030" i="11"/>
  <c r="A1031" i="11" s="1"/>
  <c r="A1029" i="11"/>
  <c r="A252" i="11"/>
  <c r="A253" i="11" s="1"/>
  <c r="A254" i="11" s="1"/>
  <c r="A255" i="11" s="1"/>
  <c r="A256" i="11"/>
  <c r="L1225" i="11" l="1"/>
  <c r="L1226" i="11" s="1"/>
  <c r="A1068" i="11"/>
  <c r="A1069" i="11" s="1"/>
  <c r="A1070" i="11" s="1"/>
  <c r="A1071" i="11" s="1"/>
  <c r="A1072" i="11" s="1"/>
  <c r="A1073" i="11" s="1"/>
  <c r="A1076" i="11"/>
  <c r="A212" i="11"/>
  <c r="A208" i="11"/>
  <c r="A209" i="11" s="1"/>
  <c r="A210" i="11" s="1"/>
  <c r="A211" i="11" s="1"/>
  <c r="A261" i="11"/>
  <c r="A257" i="11"/>
  <c r="A258" i="11" s="1"/>
  <c r="A259" i="11" s="1"/>
  <c r="A260" i="11" s="1"/>
  <c r="A176" i="11"/>
  <c r="A177" i="11" s="1"/>
  <c r="A178" i="11" s="1"/>
  <c r="A179" i="11" s="1"/>
  <c r="A180" i="11"/>
  <c r="A181" i="11" s="1"/>
  <c r="A139" i="11"/>
  <c r="A141" i="11" s="1"/>
  <c r="A140" i="11"/>
  <c r="A689" i="11"/>
  <c r="A690" i="11" s="1"/>
  <c r="A688" i="11"/>
  <c r="A1142" i="11"/>
  <c r="A1137" i="11"/>
  <c r="A1138" i="11" s="1"/>
  <c r="A1139" i="11" s="1"/>
  <c r="A1140" i="11" s="1"/>
  <c r="A1141" i="11" s="1"/>
  <c r="A731" i="11"/>
  <c r="A732" i="11" s="1"/>
  <c r="A733" i="11" s="1"/>
  <c r="A734" i="11" s="1"/>
  <c r="A735" i="11" s="1"/>
  <c r="A736" i="11" s="1"/>
  <c r="A737" i="11"/>
  <c r="A493" i="11"/>
  <c r="A494" i="11" s="1"/>
  <c r="A495" i="11" s="1"/>
  <c r="A496" i="11" s="1"/>
  <c r="A497" i="11"/>
  <c r="A96" i="11"/>
  <c r="A97" i="11" s="1"/>
  <c r="A98" i="11" s="1"/>
  <c r="A99" i="11" s="1"/>
  <c r="A100" i="11"/>
  <c r="A101" i="11" s="1"/>
  <c r="A102" i="11" s="1"/>
  <c r="A103" i="11" s="1"/>
  <c r="A104" i="11" s="1"/>
  <c r="A105" i="11" s="1"/>
  <c r="A308" i="11"/>
  <c r="A309" i="11" s="1"/>
  <c r="A310" i="11" s="1"/>
  <c r="A311" i="11" s="1"/>
  <c r="A312" i="11"/>
  <c r="A313" i="11" s="1"/>
  <c r="A314" i="11" s="1"/>
  <c r="L1227" i="11" l="1"/>
  <c r="L1228" i="11" s="1"/>
  <c r="A1079" i="11"/>
  <c r="A1080" i="11" s="1"/>
  <c r="A1081" i="11" s="1"/>
  <c r="A1082" i="11" s="1"/>
  <c r="A1077" i="11"/>
  <c r="A1078" i="11" s="1"/>
  <c r="A1075" i="11"/>
  <c r="A1074" i="11"/>
  <c r="A262" i="11"/>
  <c r="A263" i="11" s="1"/>
  <c r="A264" i="11" s="1"/>
  <c r="A265" i="11" s="1"/>
  <c r="A266" i="11"/>
  <c r="A502" i="11"/>
  <c r="A503" i="11" s="1"/>
  <c r="A504" i="11" s="1"/>
  <c r="A505" i="11" s="1"/>
  <c r="A506" i="11" s="1"/>
  <c r="A507" i="11" s="1"/>
  <c r="A508" i="11" s="1"/>
  <c r="A509" i="11" s="1"/>
  <c r="A498" i="11"/>
  <c r="A499" i="11" s="1"/>
  <c r="A500" i="11" s="1"/>
  <c r="A501" i="11" s="1"/>
  <c r="A213" i="11"/>
  <c r="A214" i="11" s="1"/>
  <c r="A215" i="11" s="1"/>
  <c r="A216" i="11" s="1"/>
  <c r="A217" i="11"/>
  <c r="A183" i="11"/>
  <c r="A182" i="11"/>
  <c r="A184" i="11" s="1"/>
  <c r="A185" i="11" s="1"/>
  <c r="A738" i="11"/>
  <c r="A739" i="11" s="1"/>
  <c r="A740" i="11" s="1"/>
  <c r="A741" i="11" s="1"/>
  <c r="A742" i="11" s="1"/>
  <c r="A743" i="11"/>
  <c r="A1147" i="11"/>
  <c r="A1143" i="11"/>
  <c r="A1144" i="11" s="1"/>
  <c r="A1145" i="11" s="1"/>
  <c r="A1146" i="11" s="1"/>
  <c r="L1229" i="11" l="1"/>
  <c r="L1231" i="11" s="1"/>
  <c r="A750" i="11"/>
  <c r="A744" i="11"/>
  <c r="A745" i="11" s="1"/>
  <c r="A746" i="11" s="1"/>
  <c r="A747" i="11" s="1"/>
  <c r="A748" i="11" s="1"/>
  <c r="A749" i="11" s="1"/>
  <c r="A271" i="11"/>
  <c r="A272" i="11" s="1"/>
  <c r="A267" i="11"/>
  <c r="A268" i="11" s="1"/>
  <c r="A269" i="11" s="1"/>
  <c r="A270" i="11" s="1"/>
  <c r="A222" i="11"/>
  <c r="A218" i="11"/>
  <c r="A219" i="11" s="1"/>
  <c r="A220" i="11" s="1"/>
  <c r="A221" i="11" s="1"/>
  <c r="A1149" i="11"/>
  <c r="A1148" i="11"/>
  <c r="A1150" i="11" l="1"/>
  <c r="A1151" i="11"/>
  <c r="A1152" i="11" s="1"/>
  <c r="A223" i="11"/>
  <c r="A224" i="11" s="1"/>
  <c r="A225" i="11" s="1"/>
  <c r="A226" i="11" s="1"/>
  <c r="A227" i="11" s="1"/>
  <c r="A228" i="11"/>
  <c r="A274" i="11"/>
  <c r="A275" i="11" s="1"/>
  <c r="A273" i="11"/>
  <c r="A751" i="11"/>
  <c r="A752" i="11" s="1"/>
  <c r="A753" i="11" s="1"/>
  <c r="A754" i="11" s="1"/>
  <c r="A755" i="11" s="1"/>
  <c r="A756" i="11"/>
  <c r="A763" i="11" l="1"/>
  <c r="A757" i="11"/>
  <c r="A758" i="11" s="1"/>
  <c r="A759" i="11" s="1"/>
  <c r="A760" i="11" s="1"/>
  <c r="A761" i="11" s="1"/>
  <c r="A762" i="11" s="1"/>
  <c r="A231" i="11"/>
  <c r="A232" i="11" s="1"/>
  <c r="A233" i="11" s="1"/>
  <c r="A234" i="11" s="1"/>
  <c r="A229" i="11"/>
  <c r="A230" i="11" s="1"/>
  <c r="A769" i="11" l="1"/>
  <c r="A764" i="11"/>
  <c r="A765" i="11" s="1"/>
  <c r="A766" i="11" s="1"/>
  <c r="A767" i="11" s="1"/>
  <c r="A768" i="11" s="1"/>
  <c r="A779" i="11" l="1"/>
  <c r="A770" i="11"/>
  <c r="A771" i="11" s="1"/>
  <c r="A772" i="11" s="1"/>
  <c r="A773" i="11" s="1"/>
  <c r="A774" i="11" s="1"/>
  <c r="A775" i="11" s="1"/>
  <c r="A776" i="11" s="1"/>
  <c r="A777" i="11" s="1"/>
  <c r="A778" i="11" s="1"/>
  <c r="A780" i="11" l="1"/>
  <c r="A781" i="11" s="1"/>
  <c r="A782" i="11" s="1"/>
  <c r="A783" i="11" s="1"/>
  <c r="A784" i="11"/>
  <c r="A790" i="11" l="1"/>
  <c r="A785" i="11"/>
  <c r="A786" i="11" s="1"/>
  <c r="A787" i="11" s="1"/>
  <c r="A788" i="11" s="1"/>
  <c r="A789" i="11" s="1"/>
  <c r="A797" i="11" l="1"/>
  <c r="A791" i="11"/>
  <c r="A793" i="11" l="1"/>
  <c r="A792" i="11"/>
  <c r="A794" i="11" s="1"/>
  <c r="A795" i="11" s="1"/>
  <c r="A796" i="11" s="1"/>
  <c r="A798" i="11"/>
  <c r="A799" i="11" s="1"/>
  <c r="A800" i="11" s="1"/>
  <c r="A801" i="11" s="1"/>
  <c r="A802" i="11" s="1"/>
  <c r="A803" i="11"/>
  <c r="A804" i="11" l="1"/>
  <c r="A805" i="11" s="1"/>
  <c r="A806" i="11" s="1"/>
  <c r="A807" i="11" s="1"/>
  <c r="A808" i="11" s="1"/>
  <c r="A810" i="11"/>
  <c r="A811" i="11" s="1"/>
  <c r="A812" i="11" s="1"/>
  <c r="A813" i="11" s="1"/>
  <c r="A814" i="11" s="1"/>
  <c r="A815" i="11" s="1"/>
  <c r="A816" i="11" l="1"/>
  <c r="A809" i="11"/>
  <c r="A817" i="11" l="1"/>
  <c r="A818" i="11" s="1"/>
  <c r="A819" i="11" s="1"/>
  <c r="A822" i="11"/>
  <c r="A823" i="11" s="1"/>
  <c r="A824" i="11" s="1"/>
  <c r="A825" i="11" s="1"/>
  <c r="A826" i="11" l="1"/>
  <c r="A827" i="11" s="1"/>
  <c r="A828" i="11"/>
  <c r="A820" i="11"/>
  <c r="A821" i="11"/>
</calcChain>
</file>

<file path=xl/sharedStrings.xml><?xml version="1.0" encoding="utf-8"?>
<sst xmlns="http://schemas.openxmlformats.org/spreadsheetml/2006/main" count="2661" uniqueCount="537">
  <si>
    <t>#</t>
  </si>
  <si>
    <t>3</t>
  </si>
  <si>
    <t>5</t>
  </si>
  <si>
    <t>4</t>
  </si>
  <si>
    <t>ლარი</t>
  </si>
  <si>
    <t>კვ.მ</t>
  </si>
  <si>
    <t>მ3</t>
  </si>
  <si>
    <t>კვმ</t>
  </si>
  <si>
    <t>1</t>
  </si>
  <si>
    <t>სანათების მონტაჟი</t>
  </si>
  <si>
    <t>კომპლ.</t>
  </si>
  <si>
    <t>პროექტით.</t>
  </si>
  <si>
    <t>ავტ. ამომრთველის მონტაჟი ბოძში</t>
  </si>
  <si>
    <t xml:space="preserve"> ელ. სადენების გაყვანა</t>
  </si>
  <si>
    <t xml:space="preserve">გრძ.მ </t>
  </si>
  <si>
    <t>მ/სთ</t>
  </si>
  <si>
    <t xml:space="preserve">თვითმზიდი კაბელი კვეთით 4X16 მმ </t>
  </si>
  <si>
    <t>პროექტ.</t>
  </si>
  <si>
    <t>ელ. სადენი მიწაში ჩასადები 5X6 მმ (სპილენძი)</t>
  </si>
  <si>
    <t>ელ. სადენი ფოლადის მილში გასატარებლად 3X2.5 მმ (სპილენძი)</t>
  </si>
  <si>
    <t>სასიგნალო ლენტი</t>
  </si>
  <si>
    <t>წითელი, გოფრირებული,ორშრიანი მილი დ50მმ</t>
  </si>
  <si>
    <t>კარადის მოწყობა მართვის  კვანძით</t>
  </si>
  <si>
    <t>კომპლექტი</t>
  </si>
  <si>
    <t>კაც/სთ</t>
  </si>
  <si>
    <t>რკ. მართვის კარადა გარე დაყენების</t>
  </si>
  <si>
    <t>ცალი</t>
  </si>
  <si>
    <t>ავტომატური ამომრთველი  16ა</t>
  </si>
  <si>
    <t>ფოტორელე</t>
  </si>
  <si>
    <t>გამანაწილებელი ფარი OP-6</t>
  </si>
  <si>
    <t>ჯამი</t>
  </si>
  <si>
    <t xml:space="preserve">ჯამი </t>
  </si>
  <si>
    <t>ჯამი II</t>
  </si>
  <si>
    <t>თავების ჯამი (I+II)</t>
  </si>
  <si>
    <t>მაგისტრალურ ქსელზე მიერთების მომსახურება (წყალსადენი/კანალიზაციის შეჭრის ნებართვა და სხვა საჭირო დოკუმენტაციის შეთანხმება შესაბამის უწყებებთან სამუშაოების შესრულების ჩათვლით)</t>
  </si>
  <si>
    <t xml:space="preserve">სანათებისა და გაყვანილობის მონტაჟი </t>
  </si>
  <si>
    <t>მოსამზადებელი სამუშაოები</t>
  </si>
  <si>
    <t>არსებული ტერიტორიის შემოფარგვლა დროებითი ღობით და შემდგომი დემონტაჟით</t>
  </si>
  <si>
    <t xml:space="preserve"> შრომითი დანახარჯი </t>
  </si>
  <si>
    <t>კონტეინერის დადგმა მშენებლობის პერიოდში შესაბამისი აღჭრუვილობით</t>
  </si>
  <si>
    <t>საინფორმაციო ბანერის მოწყობა</t>
  </si>
  <si>
    <t>კვ.მ.</t>
  </si>
  <si>
    <t>დემონტაჟის სამუშაოები</t>
  </si>
  <si>
    <t>ბუჩქნარისა და ხეების ამოძირკვა</t>
  </si>
  <si>
    <t>ა/ბეტონის საფარის დემონტაჟი და დასაწყობება</t>
  </si>
  <si>
    <t>არსებული ფილების  დემონტაჟი და დასაწყობება</t>
  </si>
  <si>
    <t>კუბ.მ.</t>
  </si>
  <si>
    <t>კუბმ</t>
  </si>
  <si>
    <t>ტონა</t>
  </si>
  <si>
    <t>არსებული სკამების დემონტაჟი და ტრანსპორტირება დამკვეთის მიერ მითითებულ ადგილზე</t>
  </si>
  <si>
    <t>არსებული ურნების დემონტაჟი და ტრანსპორტირება დამკვეთის მიერ მითითებულ ადგილზე</t>
  </si>
  <si>
    <t xml:space="preserve">ტერიტორიის დასუფთავება </t>
  </si>
  <si>
    <t>მ2</t>
  </si>
  <si>
    <t>სამშენებლო ნაგვის დატვირთვა ხელით თვითმცლელზე</t>
  </si>
  <si>
    <t>სამშენებლო ნაგვის ტრანსპორტირება</t>
  </si>
  <si>
    <t>ბორდიურების მოწყობა</t>
  </si>
  <si>
    <t xml:space="preserve">გრუნტის დამუშავება ხელით გვერდზე დაყრით </t>
  </si>
  <si>
    <t>გრუნტის დატვირთვა ხელით ავტოთვითმცლელზე</t>
  </si>
  <si>
    <t>კუმ</t>
  </si>
  <si>
    <t xml:space="preserve">გრუნტის გატანა 10 კმ მანძილზე </t>
  </si>
  <si>
    <t>გრუნტის ტრანსპორტირება</t>
  </si>
  <si>
    <t xml:space="preserve">(ბალიშის) მოწყობა ქვიშა-ხრეშოვანი ნარევით და ეტაპობრივი დატკეპნა ფენა-ფენა </t>
  </si>
  <si>
    <t>ქვიშა-ხრეშოვანი ნარევი</t>
  </si>
  <si>
    <t xml:space="preserve"> ბეტონის ბორდიურის _x000D_
მოწყობა ბეტონის საფუძველზე ქვიშა-ხრეშოვანი ბალიშის მოწყობით </t>
  </si>
  <si>
    <t xml:space="preserve">ბეტონის ბორდიური 15X30სმ </t>
  </si>
  <si>
    <t>კბმ</t>
  </si>
  <si>
    <t>სხვადასხვა მასალები</t>
  </si>
  <si>
    <t xml:space="preserve">III კატეგორიის გრუნტის დამუშავება ხელით </t>
  </si>
  <si>
    <t>II კატეგორიის გრუნტის დამუშავება მექანიზმებით გვერდზე დაყრით</t>
  </si>
  <si>
    <t>ექსკავატორი 0.15</t>
  </si>
  <si>
    <t>გრუნტის დატვირთვა ექსკავატორით</t>
  </si>
  <si>
    <t xml:space="preserve">ექსკავატორი 0,25 კუბ.მ </t>
  </si>
  <si>
    <t xml:space="preserve">სხვა მანქანები </t>
  </si>
  <si>
    <t>გრუნტის დატკეპნვა</t>
  </si>
  <si>
    <t>სატკეპნი 5ტ</t>
  </si>
  <si>
    <t xml:space="preserve">საფუძვლის ქვედა ფენის მოწყობა ქვიშა ხრეშოვანი ნარევისაგან საშ. სისქით 20სმ და დატკეპნვა </t>
  </si>
  <si>
    <t>ქვიშა-ხრეში ფრ. 0-56მმ</t>
  </si>
  <si>
    <t xml:space="preserve">საფუძვლის ზედა ფენის მოწყობა ქვიშა ღორღოვანი ნარევისაგან სისქით 10სმ და დატკეპნვა </t>
  </si>
  <si>
    <t>ქვიშა-ღორღოვანი ნარევი ფრ. 0-10მმ</t>
  </si>
  <si>
    <t>ქვიშა-ცემენტის საფუძველის, სისქით 5 სმ, მოწყობა დეკორატიული ფილების ქვეშ</t>
  </si>
  <si>
    <t>ყვითელი ქვიშა 70%</t>
  </si>
  <si>
    <t>პროექტით</t>
  </si>
  <si>
    <t>ცემენტი 30%</t>
  </si>
  <si>
    <t>ბეტონის ფილის არმირების მოწყობა</t>
  </si>
  <si>
    <t>ტ</t>
  </si>
  <si>
    <t>გრძ.მ.</t>
  </si>
  <si>
    <t>ბეტონის ფილის მოწყობა კლასით B20</t>
  </si>
  <si>
    <t>ბეტონი კლასით В20</t>
  </si>
  <si>
    <t>ბეტონის ფილის ზედაპირული დამუშავება/მოხვეწვა</t>
  </si>
  <si>
    <t xml:space="preserve">კვარცის ქვიშა </t>
  </si>
  <si>
    <t>კგ</t>
  </si>
  <si>
    <t>ცემენტი მარკა-400</t>
  </si>
  <si>
    <t>ლიტრი</t>
  </si>
  <si>
    <t xml:space="preserve">ბეტონის ფილის მოწყობა კლასით B20 </t>
  </si>
  <si>
    <t>ბეტონის ხსნარი მ-200</t>
  </si>
  <si>
    <t>კგ.</t>
  </si>
  <si>
    <t>კაუჩუკის მოედნების მოწყობა</t>
  </si>
  <si>
    <t>საბავშვო მოედნისთვის განკუთვნილი ცვეთამედეგი კაუჩუკის საფარის მოწყობა სისქით 15+2მმ</t>
  </si>
  <si>
    <t>შრომითი დანახარჯი (1.2*0.5)</t>
  </si>
  <si>
    <t>მანქანები (0.472*0.5)</t>
  </si>
  <si>
    <t>სხვა მასალები (0.0072*0.5)</t>
  </si>
  <si>
    <t>გრუნტის უკუჩაყრა ხელით</t>
  </si>
  <si>
    <t>ბეტონი კლასით В22.5</t>
  </si>
  <si>
    <t xml:space="preserve"> ყალიბის ფარი </t>
  </si>
  <si>
    <t>ელექტროდი</t>
  </si>
  <si>
    <t>კვადრატული მილი 40X40X3</t>
  </si>
  <si>
    <t>გრძ.მ</t>
  </si>
  <si>
    <t>ზეთოვანი საღებავი</t>
  </si>
  <si>
    <t>ოლიფა</t>
  </si>
  <si>
    <t>ლითონის მოაჯირის მოწყობა</t>
  </si>
  <si>
    <t>ამწე  16 ტნ</t>
  </si>
  <si>
    <t>კვადრატული მილი 20X20X2</t>
  </si>
  <si>
    <t>ლითონის ფურცელი 3 მმ</t>
  </si>
  <si>
    <t>ლითონის ფურცელი 5 მმ</t>
  </si>
  <si>
    <t>ლითონის მოაჯირის შეღებვა</t>
  </si>
  <si>
    <t xml:space="preserve"> მოაჯირის მოწყობა წერტილოვანი საძირკვლით</t>
  </si>
  <si>
    <t xml:space="preserve">საძირკვლების ქვეშ ფუძის (ბალიშის) მოწყობა ქვიშა-ხრეშით და ეტაპობრივი დატკეპნა ფენა-ფენა </t>
  </si>
  <si>
    <t>ლ</t>
  </si>
  <si>
    <t>წერტილოვანი საძირკვლების მოწყობა</t>
  </si>
  <si>
    <t>კუბ.მ</t>
  </si>
  <si>
    <t>ხის მასალა</t>
  </si>
  <si>
    <t>საპარკე ავეჯის მოწყობა</t>
  </si>
  <si>
    <t>საპარკე ავეჯის მონტაჟი</t>
  </si>
  <si>
    <t>ც</t>
  </si>
  <si>
    <t>საპარკე სკამი იხ. ესკიზი (მასალისა და სამუშაოს გათვალისწინებით)</t>
  </si>
  <si>
    <t>სკამი ტიპი I ის. ესკიზი შეღებვით (მასალისა და სამუშაოს გათვალისწინებით)</t>
  </si>
  <si>
    <t>საქანელა-სკამი ის. ესკიზი (მასალისა და სამუშაოს გათვალისწინებით)</t>
  </si>
  <si>
    <t>საბავშვო ატრაქციონების მოწყობა</t>
  </si>
  <si>
    <t>ატრაქციონების მონტაჟი</t>
  </si>
  <si>
    <t>საქანელა ქარხნული წარმოების შესაბამისი სერტიფიკატით იხ. ესკიზი (მასალისა და სამუშაოს გათვალისწინებით)</t>
  </si>
  <si>
    <t>ხე-მასალა თერმომოდიფიკაციის მეთოდით დამუშავებული</t>
  </si>
  <si>
    <t>ჭანჭიკი (ქანჩით და საყელურით)</t>
  </si>
  <si>
    <t>ანტისეპტიკური პასტა</t>
  </si>
  <si>
    <t xml:space="preserve"> ხის დეტალების გალაქვა (ორჯერ)</t>
  </si>
  <si>
    <t xml:space="preserve">ხის წყალმედეგი ლაქი </t>
  </si>
  <si>
    <t>საფენი და საფარი შრის მოწყობა წვრილმარცვლოვანი ქვიშით</t>
  </si>
  <si>
    <t>პოლიეთილენის ყუთების მონტაჟი</t>
  </si>
  <si>
    <t>პოლიეთილენის ოთკუთხა ჭა 545X380X315მმ. მონტაჟით (მასალისა და სამუშაოს ღირებულების გათვალისწინებით)</t>
  </si>
  <si>
    <t>პროექტ</t>
  </si>
  <si>
    <t xml:space="preserve"> პლ. კანალიზაციის მილის მონტაჟი დიამეტრი 50 მმ</t>
  </si>
  <si>
    <t>საკანალიზაციო მილი  დ-50 მმ</t>
  </si>
  <si>
    <t>წყლის მილების  მონტაჟი</t>
  </si>
  <si>
    <t>წყლის ფილტრის მონტაჟი</t>
  </si>
  <si>
    <t>საკეტ-მარეგულირებელი ვენტილების მოწყობა 32-მმ მდე</t>
  </si>
  <si>
    <t>ნიკელის მაღალის ხარისხის ეკო ვენტილი</t>
  </si>
  <si>
    <t>ვენტილი Ф=32მმ</t>
  </si>
  <si>
    <t>კომპ.</t>
  </si>
  <si>
    <t>წყლის შადრევანის შეძენა და მონტაჟი</t>
  </si>
  <si>
    <t>სარწყავი სისტემის მოწყობა</t>
  </si>
  <si>
    <t>პოლიეთილენის მრგვალი ჭა. მონტაჟით (მასალისა და სამუშაოს ღირებულების გათვალისწინებით)</t>
  </si>
  <si>
    <t xml:space="preserve">გარცმის მილების ჩალაგება ტრანშეაში </t>
  </si>
  <si>
    <t>100 გ/მ</t>
  </si>
  <si>
    <t>ამწე მილჩამწყობი</t>
  </si>
  <si>
    <t>სარწყავი მილების  მონტაჟი</t>
  </si>
  <si>
    <t xml:space="preserve">მილი პოლიეთილენის Ø 50მმ  (შესაბამის ფიტინგების გათვალისწინებით) </t>
  </si>
  <si>
    <t xml:space="preserve">მილი პოლიეთილენის Ø 40მმ  (შესაბამის ფიტინგების გათვალისწინებით) </t>
  </si>
  <si>
    <t xml:space="preserve">მილი პოლიეთილენის Ø 32მმ  (შესაბამის ფიტინგების გათვალისწინებით) </t>
  </si>
  <si>
    <t xml:space="preserve">მილი პოლიეთილენის Ø 25მმ  (შესაბამის ფიტინგების გათვალისწინებით) </t>
  </si>
  <si>
    <t xml:space="preserve">მილი პოლიეთილენის Ø 20მმ (შესაბამის ფიტინგების გათვალისწინებით) </t>
  </si>
  <si>
    <t xml:space="preserve">მილი პოლიეთილენის Ø 16მმ (შესაბამის ფიტინგების გათვალისწინებით) </t>
  </si>
  <si>
    <t>საკეტ-მარეგულირებელი ვენტილების მოწყობა</t>
  </si>
  <si>
    <t>ვენტილი Ф=50მმ</t>
  </si>
  <si>
    <t>ვენტილი Ф=25მმ</t>
  </si>
  <si>
    <t>მფრქვევანების მონტაჟი</t>
  </si>
  <si>
    <t xml:space="preserve">პირდაპირი მფრქვევანა </t>
  </si>
  <si>
    <t>სწრაფი მიერთების სარქველის მონტაჟი</t>
  </si>
  <si>
    <t xml:space="preserve">სწრაფი მიერთების სარქველი </t>
  </si>
  <si>
    <t>სწრაფი მიერთების კვანძის შტუცერის კომპლექტი ონკანით</t>
  </si>
  <si>
    <t xml:space="preserve">რეზინის დრეკადი მილი არანაკლებ დ-25მმ სიგრძით 15მ  </t>
  </si>
  <si>
    <t>არსებულ წყლის ქსელთან დაერთება</t>
  </si>
  <si>
    <t>ადგ.</t>
  </si>
  <si>
    <t>ფასონური ნაწილები</t>
  </si>
  <si>
    <t xml:space="preserve"> სისტემის  ჰიდრავლიკური გამოცდა </t>
  </si>
  <si>
    <t>100მ</t>
  </si>
  <si>
    <t>წყალი</t>
  </si>
  <si>
    <t>გამწვანების სამუშაოები</t>
  </si>
  <si>
    <t>არსებული გრუნტის გაფხვიერება (გადაბარვა) და სარეველების მოსპობა ხელით</t>
  </si>
  <si>
    <t>ორმო</t>
  </si>
  <si>
    <t>ორმოების მომზადება ხელით ბუჩქების დასარგავად გრუნტის დამატებით</t>
  </si>
  <si>
    <t>ხე-მცენარეების დარგვა (ორმო 80X80X100სმ)</t>
  </si>
  <si>
    <t>სარწყავი მანქანა 6000ლ</t>
  </si>
  <si>
    <t>ამწე საავტომობილო სვლაზე 5 ტონიანი</t>
  </si>
  <si>
    <t>ქოთანი</t>
  </si>
  <si>
    <t xml:space="preserve">მცენარეებისთვის დასაცავად ჭიგოების ჩამაგრება გრუნტში და კანაფის თოკებით დამაგრება </t>
  </si>
  <si>
    <t>საბურღავი ჩაქუჩი მსუბუქი სიმძლავრის</t>
  </si>
  <si>
    <t>ბოძების მოსაწყობი მანქანა</t>
  </si>
  <si>
    <t>ამწე საავტომობილო სვლაზე 3 ტონიანი</t>
  </si>
  <si>
    <t>ჭიგო არანაკლებ 3მ</t>
  </si>
  <si>
    <t>მარადმწვანე ბუჩქების დარგვა (ორმო 50X50X50სმ)</t>
  </si>
  <si>
    <t>ტერიტორიის მომზადება გრუნტის შეტანით</t>
  </si>
  <si>
    <t>რულონური გაზონის დაგება ხელით</t>
  </si>
  <si>
    <t>რულონური გაზონი</t>
  </si>
  <si>
    <t>მოსამზადებელი სამუშაოები ელ. გაყვანილობისთვის და ლამპიონების ბოძების მოწყობა</t>
  </si>
  <si>
    <t xml:space="preserve">დამიწების კონტურის მოწყობა  </t>
  </si>
  <si>
    <t>არმატურა 18მმ</t>
  </si>
  <si>
    <t xml:space="preserve">ზოლოვანა  30X4 </t>
  </si>
  <si>
    <t>ქანჩი საყელურით</t>
  </si>
  <si>
    <t xml:space="preserve">ლითონის კონსტრუქციების შეღებვა ზეთოვანი საღებავით ორჯერ </t>
  </si>
  <si>
    <t xml:space="preserve">გრუნტის უკუჩაყრა ხელით </t>
  </si>
  <si>
    <t>ჯამი I</t>
  </si>
  <si>
    <t>წყალსადენის გარცმის გოფრირებული მილი  Ø 150მმ SN-4. მონტაჟით (მასალისა და სამუშაოს ღირებულების გათვალისწინებით)</t>
  </si>
  <si>
    <t>სამუშაოს ჩამონათვალი</t>
  </si>
  <si>
    <t>განზ. ერთ</t>
  </si>
  <si>
    <t>რაოდენობა</t>
  </si>
  <si>
    <t>მ ა ს ა ლ ა</t>
  </si>
  <si>
    <t>ხელფასი</t>
  </si>
  <si>
    <t>ტრანსპორტი და მექანიზმები</t>
  </si>
  <si>
    <t>Gჯამი</t>
  </si>
  <si>
    <t>განზ. ერთეულზე</t>
  </si>
  <si>
    <t>საპროექტო მონაცემზე</t>
  </si>
  <si>
    <t>ერთ. ფასი</t>
  </si>
  <si>
    <t>№</t>
  </si>
  <si>
    <t xml:space="preserve">გეოდეზიური სამუშაოების ჩატარება ყველა ნაწილისთვის ცალ-ცალკე, შესაბამისი CAD ფაილების წარმოდგენით (ბორდიურების მოწყობა, ბილიკების მოწყობა, გამწვანება, ელექტროობა) </t>
  </si>
  <si>
    <t xml:space="preserve">სამშენებლო ნაგვის გატანა 10 კმ მანძილზე </t>
  </si>
  <si>
    <t>კანაფის თოკი არანაკლებ 50სმ</t>
  </si>
  <si>
    <t>ბეტონი კლასით В15</t>
  </si>
  <si>
    <t>განოყიერებული გრუნტის ნარევი (გაცრილი)  (0.473+0.158)</t>
  </si>
  <si>
    <t>განოყიერებული გრუნტის ნარევი  (გაცრილი) (0.431+00.138)</t>
  </si>
  <si>
    <t>გაზონისათვის განოყიერებული გრუნტის ნარევი (გაცრილი)  (ნეშომპალა. ტორფი, სასუქი, ტყის მიწა და სხვა)</t>
  </si>
  <si>
    <t>არმატურა A III D-8</t>
  </si>
  <si>
    <t xml:space="preserve">ტერიტორიის შემოღობვა პანელური მავთულბადით </t>
  </si>
  <si>
    <t>მანქანები ((0.205+0.06)/2.2)</t>
  </si>
  <si>
    <t>პანელური ღობე (კომპლექტით,ბოძები, სამაგრები, ხუფები) ერთმაგი პანელი 4მმ მავთულის სისქით,პოლიესტერით დაფარული სიმაღლე:  2მ_x000D_
სიგრძე: 2.50მ უჯრის ზომა : 5.50მმ * 15.00მმ</t>
  </si>
  <si>
    <t>ანჯამა</t>
  </si>
  <si>
    <t>თვითდამკეტი მექანიზმი</t>
  </si>
  <si>
    <t>საკეტი (ფიქსატორით)</t>
  </si>
  <si>
    <t>პანელური მოაჯირის მოწყობა წერტილოვანი საძირკვლით</t>
  </si>
  <si>
    <t>კაუჩუკის ბორდიური10X10</t>
  </si>
  <si>
    <t>ბორდიური დამზადებული ლითონის ფურცლისგან სისქით 5მმ ლითონის სამაგრების გათვალისწინებით (წრიული ფორმირებით)</t>
  </si>
  <si>
    <t xml:space="preserve"> პერგოლას მოწყობა </t>
  </si>
  <si>
    <t>პერგოლას მოწყობა</t>
  </si>
  <si>
    <t>კვადრატული მილი 100X200X4</t>
  </si>
  <si>
    <t>კუთხოვანა 40X40X3</t>
  </si>
  <si>
    <t>ბაგირი მოთუთიებული დ-9.7მმ</t>
  </si>
  <si>
    <t>გრ.მ</t>
  </si>
  <si>
    <t>ბაგირის დამჭიმი(უჟანგი)</t>
  </si>
  <si>
    <t>პერგოლას შეღებვა</t>
  </si>
  <si>
    <t>ბეტონის ბორდიურების  დემონტაჟი და დასაწყობება</t>
  </si>
  <si>
    <t>არსებული ლამპიონების დემონტაჟი და ტრანსპორტირება დამკვეთის მიერ მითითებულ ადგილზე</t>
  </si>
  <si>
    <t>'საპროექტო ტერიტორიის მოჭრა, გადაადგილება და მოსწორება</t>
  </si>
  <si>
    <t xml:space="preserve">ბულდეზერი 59 კვტ </t>
  </si>
  <si>
    <t>არსებული ლითონის კონსტრუქციების დემონტაჟი (ღობის კონსტრუქცია)</t>
  </si>
  <si>
    <t>ლითონის კონსტრუქციების ტრანსპორტირება 15 კმ. მანძილზე</t>
  </si>
  <si>
    <t>ლითონის კონსტრუქციების ტრანსპორტირება</t>
  </si>
  <si>
    <t>გეოტექსტილის მოწყობა</t>
  </si>
  <si>
    <t>კ/სთ</t>
  </si>
  <si>
    <t>გეოტექსტილი 250გრ/მ2</t>
  </si>
  <si>
    <t>კონტაქტორი 18A</t>
  </si>
  <si>
    <t xml:space="preserve">ყვითელი ქვიშა </t>
  </si>
  <si>
    <t>შრომითი დანახარჯი (2.49/2.2)</t>
  </si>
  <si>
    <t xml:space="preserve">მანქანები </t>
  </si>
  <si>
    <t>ყალიბის ფარი</t>
  </si>
  <si>
    <t>ავტ. ამომრთველი 6 ა</t>
  </si>
  <si>
    <t>ფოლადის მილი 89X3</t>
  </si>
  <si>
    <t>დამატებითი ბოძის მოწყობა</t>
  </si>
  <si>
    <t>ამწე 16 ტნ</t>
  </si>
  <si>
    <t>ლითონის ფურცელი 3მმ</t>
  </si>
  <si>
    <t>სალტე შესაკრავით სიგრძით 50სმ</t>
  </si>
  <si>
    <t>ანკერული მომჭიმი</t>
  </si>
  <si>
    <t>ორფენიანი საბავშვო მოედნისთვის განკუთვნილი კაუჩუკის საფარის მოწყობა სისქით 15+2მმ. კაუჩუკის გრანულები EPDM ფრაქცია 1-3მმ  პოლიურეთანი წებოსაგან მიღებული MDI  ტექნოლოგიით სისქით 15მმ და  ზედა  ცვეთამედეგი ელასტომერის ფენა სისქით 2მმ. ფერების დამკვეთთან შეთანხმებით (მასალის, სამუშოს და მექანიზმების ღირებულების გათვალისწინებით) დასაშვები ცდომილება 10%</t>
  </si>
  <si>
    <t>სავარჯიშო აღჭურვილობა  ქარხნული წარმოების შესაბამისი სერტიფიკატით იხ. ესკიზი (მასალისა და სამუშაოს გათვალისწინებით)</t>
  </si>
  <si>
    <t>კლასობანას დახაზვა</t>
  </si>
  <si>
    <t>წყლის ფილტრი</t>
  </si>
  <si>
    <t>კვადრატული მილი 40X50X1,5</t>
  </si>
  <si>
    <t>წყლის ფილტრის</t>
  </si>
  <si>
    <t>კაბელის გადასაბმელი საკლემო ფირფიტა -10მმ</t>
  </si>
  <si>
    <t xml:space="preserve">არსებული ლითონის ბოძების დემონტაჟი </t>
  </si>
  <si>
    <t>ლითონის მილი 159X4მმ</t>
  </si>
  <si>
    <t>ტერიტორიის კეთილმოწყობა ბეტონით</t>
  </si>
  <si>
    <t>ტერიტორიის კეთილმოწყობა ბუნებრივი ქვით</t>
  </si>
  <si>
    <t>შადრევნის გადახურვის ფილაზე ბუნებრივის ქვის მოწყობა</t>
  </si>
  <si>
    <t>"ტიპი-1" გრანიტის ფილების დაგება ქვიშა-ცემენტისა და ბეტონის საფუძველზე</t>
  </si>
  <si>
    <t xml:space="preserve">პორფირიტის ქვა დამუშავებული მოცურება საწინააღმდეგო ზედაპირით სისქ. 49მმ </t>
  </si>
  <si>
    <t xml:space="preserve">გრანიტის ფილები არანაკლებ 100მმ </t>
  </si>
  <si>
    <t>გრანიტის ფილების დაგება ქვიშის საფუძველზე</t>
  </si>
  <si>
    <t>ტერიტორიის კეთილმოწყობა ბუნებრივი ქვაფენილით</t>
  </si>
  <si>
    <t>გრანიტის ქვაფენილი (ბრუსჩატკა) არანაკლებ 100მმ</t>
  </si>
  <si>
    <t>გრანიტის ქვაფენილის (ბრუსჩატკა) დაგება ქვიშის საფუძველზე</t>
  </si>
  <si>
    <t>ტერიტორიის კეთილმოწყობა დეკინგით</t>
  </si>
  <si>
    <t>დეკინგის საფარის მოწყობა</t>
  </si>
  <si>
    <t>დეკინგი 27მმ (ლარიქსი) სამონტაჟო მასალების გათვალისიწნებით</t>
  </si>
  <si>
    <t>სპორტული მოედნების მოწყობა აკრილის საღებავით</t>
  </si>
  <si>
    <t>აკრილის საფარის მოწყობა</t>
  </si>
  <si>
    <t>აკრილის სპეც. ფენა</t>
  </si>
  <si>
    <t>სკამი პერგოლით ის. ესკიზი (მასალისა და სამუშაოს გათვალისწინებით)</t>
  </si>
  <si>
    <t>სკამი მაგიდით ის. ესკიზი (მასალისა და სამუშაოს გათვალისწინებით)</t>
  </si>
  <si>
    <t>ქვის სანაგვე ურნა ლითონის კარკასით იხ. ესკიზი (მასალისა და სამუშაოს გათვალისწინებით)</t>
  </si>
  <si>
    <t>სასრიალო  ქარხნული წარმოების შესაბამისი სერტიფიკატით იხ. ესკიზი (მასალისა და სამუშაოს გათვალისწინებით)</t>
  </si>
  <si>
    <t>ატრაქციონი "ველოსიპედები" ქარხნული წარმოების შესაბამისი სერტიფიკატით იხ. ესკიზი (მასალისა და სამუშაოს გათვალისწინებით)</t>
  </si>
  <si>
    <t>ტენისის მაგიდების მოწყობა იხ. ესკიზი (მასალისა და სამუშაოს გათვალისწინებით)</t>
  </si>
  <si>
    <t>ყვითელი ქვიშის შეტანა და გაშლა</t>
  </si>
  <si>
    <t>ძაღლების ატრაქციონების მონტაჟი</t>
  </si>
  <si>
    <t>ძაღლების ატრაქციონი N-1 (მასალისა და სამუშაოს გათვალისწინებით)</t>
  </si>
  <si>
    <t>ძაღლების ატრაქციონი N-2 (მასალისა და სამუშაოს გათვალისწინებით)</t>
  </si>
  <si>
    <t>ძაღლების ატრაქციონი N-3 (მასალისა და სამუშაოს გათვალისწინებით)</t>
  </si>
  <si>
    <t>ძაღლების ატრაქციონი N-4 (მასალისა და სამუშაოს გათვალისწინებით)</t>
  </si>
  <si>
    <t>ძაღლების ატრაქციონი N-5 (მასალისა და სამუშაოს გათვალისწინებით)</t>
  </si>
  <si>
    <t>ძაღლების ატრაქციონი N-6 (მასალისა და სამუშაოს გათვალისწინებით)</t>
  </si>
  <si>
    <t>ძაღლების ატრაქციონი N-7 (მასალისა და სამუშაოს გათვალისწინებით)</t>
  </si>
  <si>
    <t>ძაღლების სივრცის მოწყობა</t>
  </si>
  <si>
    <t xml:space="preserve"> პერგოლას (მრგვალი) მოწყობა </t>
  </si>
  <si>
    <t>წყლის დასალევი შადრევნის მოწყობა</t>
  </si>
  <si>
    <t xml:space="preserve">მილი პოლიეთილენის Ø 75მმ  (შესაბამის ფიტინგების გათვალისწინებით) </t>
  </si>
  <si>
    <t>ვენტილი Ф=75მმ</t>
  </si>
  <si>
    <t>ლეილანდი</t>
  </si>
  <si>
    <t xml:space="preserve">ხატის სადგამი კონსტრუქციის რეაბილიტაცია </t>
  </si>
  <si>
    <t>კვადრატული მილი 30X40X2</t>
  </si>
  <si>
    <t>კვადრატული მილი 20X40X2</t>
  </si>
  <si>
    <t>კვადრატული მილი 30X30X2</t>
  </si>
  <si>
    <t>კვადრატული სხმული 14X14</t>
  </si>
  <si>
    <t>ლითონის ფურცელი 5მმ</t>
  </si>
  <si>
    <t>კვადრატული მილი 60X120X4</t>
  </si>
  <si>
    <t>ფანჩატურის ლითონის კონსტრუქციის მოწყობა  ვერტიკალური და ჰორიზონტალური  კავშირებით, დამზადება და მონტაჟი (მრუდი ფორმებით)</t>
  </si>
  <si>
    <t>პერგოლის ლითონის კონსტრუქციის მოწყობა  ვერტიკალური და ჰორიზონტალური  კავშირებით, დამზადება და მონტაჟი (მრუდი ფორმებით)</t>
  </si>
  <si>
    <t>კვადრატული მილი 50X100X2.5</t>
  </si>
  <si>
    <t>ზოლოვანა 30X3</t>
  </si>
  <si>
    <t>ფანჩატურის გადახურვა</t>
  </si>
  <si>
    <t xml:space="preserve"> შურუპი </t>
  </si>
  <si>
    <t>ფერადი პოლიკარბონატი 16მმ</t>
  </si>
  <si>
    <t xml:space="preserve"> შრომითი დანახარჯი</t>
  </si>
  <si>
    <t xml:space="preserve"> მანქანები </t>
  </si>
  <si>
    <t>დუღაბი მოსაპირკეთებელი</t>
  </si>
  <si>
    <t>დიაბაზის ფილა დამუშავებული ზედაპირით 50-100მმ</t>
  </si>
  <si>
    <t>დიაბაზის ფილა დამუშავებული ზედაპირით 50მმ</t>
  </si>
  <si>
    <t>ფოტინია-Photinia fraseri Ball სიმაღლე არანაკლებ 100-120 სმ,
დიამეტრი არანაკლებ 100-120 სმ. ბურთის ფორმის</t>
  </si>
  <si>
    <t>ძახველი-Viburnum tinus ball სიმაღლე არანაკლებ 100-120 სმ,
დიამეტრი არანაკლებ 100-120 სმ. ბურთის ფორმის</t>
  </si>
  <si>
    <t>წყავი-Prunus laurocerasus ball სიმაღლე არანაკლებ 80-100 სმ,
დიამეტრი არანაკლებ 80-100 სმ. ბურთის ფორმის</t>
  </si>
  <si>
    <t>ამბრის ხე (ლიქვიდამბარი)-Liquidambar styraciflura სიმაღლე
არანაკლებ 450-550 სმ, გარშემოწერილობა არანაკლებ 40-60 სმ</t>
  </si>
  <si>
    <t xml:space="preserve"> ჩვეულებრივი იფანი-Fraxinus სიმაღლე არანაკლებ 450-550 სმ,
გარშემოწერილობა არანაკლებ 40-60 სმ</t>
  </si>
  <si>
    <t>კავკასიური ცაცხვი-Tilia Caucasica სიმაღლე არანაკლებ 450-550
სმ, გარშემოწერილობა არანაკლებ 40 სმ</t>
  </si>
  <si>
    <t>ცხენისწაბლი - Aesculus სიმაღლე არანაკლებ 450-50 სმ,
გარშემოწერილობა არანაკლებ 40-60 სმ</t>
  </si>
  <si>
    <t>დიადი ბოკვი - Acer Pseudoplatanus სიმაღლე არანაკლებ 450-550
სმ, გარშემოწერილობა არანაკლებ 40 სმ</t>
  </si>
  <si>
    <t>ირმის რქა-lagershtroemia indica სიმაღლე არანაკლებ 450-550
სმ, გარშემოწერილობა არანაკლებ 40 სმ</t>
  </si>
  <si>
    <t>ზეთის ხილი სიმაღლით 2მ</t>
  </si>
  <si>
    <t>კვიპაროსი სიმაღლით 3მ</t>
  </si>
  <si>
    <t>ხატის ხის კონსტრუქციის დაზიანებული დეტალების შეცვლა</t>
  </si>
  <si>
    <t>ხის მხატვრული (მოჩუქურთმება) დამუშავება</t>
  </si>
  <si>
    <t xml:space="preserve"> ხის კედლის გალაქვა (ორჯერ)</t>
  </si>
  <si>
    <t>ზუმფარას ფურცლები</t>
  </si>
  <si>
    <t>ბუნებრივი ქვის ფილა</t>
  </si>
  <si>
    <t>ბუნებრივი ქვის კეხი</t>
  </si>
  <si>
    <t>გრძ</t>
  </si>
  <si>
    <t>პრ</t>
  </si>
  <si>
    <t>ზამბარა ქარხნული წარმოების შესაბამისი სერტიფიკატით იხ. ესკიზი (მასალისა და სამუშაოს გათვალისწინებით)</t>
  </si>
  <si>
    <t>წითელი ფერის მხვიარა-ვარდი მთლიანი სიგრძით არანკლებ 5 მეტის განტოტვა ძირიდან ერთ ღერზე არანაკლებ-5 სიგრძით 2 მეტრი</t>
  </si>
  <si>
    <t>თეთრის ფერის მხვიარა-ვარდი მთლიანი სიგრძით არანკლებ 5 მეტის განტოტვა ძირიდან ერთ ღერზე არანაკლებ-5 სიგრძით 2 მეტრი</t>
  </si>
  <si>
    <t xml:space="preserve"> დახერხილი ხე-ტყე</t>
  </si>
  <si>
    <t>არმატურა A­I</t>
  </si>
  <si>
    <t>არმატურა A­III</t>
  </si>
  <si>
    <t>აუზის ძირის, კედლებისა და გადახურვის მოწყობა მონოლითური რკ.ბეტონით B-25</t>
  </si>
  <si>
    <t>საძირკვლების ქვეშ ბეტონის  მოწყობა კლასით ბ15</t>
  </si>
  <si>
    <t>ბიტუმით კედლის შეღებვა</t>
  </si>
  <si>
    <t>ბიტუმი</t>
  </si>
  <si>
    <t>წასასმელი ჰიდროიზოლაცია</t>
  </si>
  <si>
    <t>წასასმელი წყალშეუღწევადი ჰიდროიზოლაცია</t>
  </si>
  <si>
    <t>აუზის თავსახურის მონტაჟი</t>
  </si>
  <si>
    <t xml:space="preserve">შრომითი დანახარჯი </t>
  </si>
  <si>
    <t>ცხაური არანაკლებ 60X60</t>
  </si>
  <si>
    <t>ქვიშა ცემენტის ხსნარი M-200</t>
  </si>
  <si>
    <t>სხვა მასალა</t>
  </si>
  <si>
    <t>აუზში უჟანგავი მასალისაგან ჩასავლელი კიბის მოწყობა</t>
  </si>
  <si>
    <t>სამონტაჟო მასალები</t>
  </si>
  <si>
    <t>გამანაწილებელი კვანძის მოწყობა</t>
  </si>
  <si>
    <t>კომპლ</t>
  </si>
  <si>
    <t>კვადრატული მილი 100X200X5</t>
  </si>
  <si>
    <t>კვადრატული მილი 40X60X4</t>
  </si>
  <si>
    <t xml:space="preserve">უჟანგავი ფოლადის მილი Ø 50*4მმ  (შესაბამის ფიტინგების გათვალისწინებით) </t>
  </si>
  <si>
    <t xml:space="preserve">მასალების ტრანსპორტირება 30კმ. </t>
  </si>
  <si>
    <t>ლითონის ფურცელი 8მმ</t>
  </si>
  <si>
    <t>ლითონის ფურცელი 20მმ</t>
  </si>
  <si>
    <r>
      <t xml:space="preserve">მრგვალის ხმული </t>
    </r>
    <r>
      <rPr>
        <sz val="10"/>
        <color theme="1"/>
        <rFont val="Sylfaen"/>
        <family val="1"/>
      </rPr>
      <t>Ø</t>
    </r>
    <r>
      <rPr>
        <sz val="10"/>
        <color theme="1"/>
        <rFont val="Sylfaen"/>
        <family val="1"/>
        <charset val="204"/>
      </rPr>
      <t>20მმ</t>
    </r>
  </si>
  <si>
    <r>
      <t xml:space="preserve">ანკერი </t>
    </r>
    <r>
      <rPr>
        <sz val="10"/>
        <color theme="1"/>
        <rFont val="Sylfaen"/>
        <family val="1"/>
      </rPr>
      <t>Ø</t>
    </r>
    <r>
      <rPr>
        <sz val="10"/>
        <color theme="1"/>
        <rFont val="Sylfaen"/>
        <family val="1"/>
        <charset val="204"/>
      </rPr>
      <t>16მმ</t>
    </r>
  </si>
  <si>
    <t>WCP პლასტიკი 10X70მმ</t>
  </si>
  <si>
    <t>ჭანჭიკი</t>
  </si>
  <si>
    <t xml:space="preserve"> პერგოლას მოწყობა სკამებით </t>
  </si>
  <si>
    <r>
      <t xml:space="preserve">უჟანგავი მასალისაგან დამზადებული გამანაწილებელი კვანძი ე.წ. "სავარცხელი" 6 ცალი გამომსვლელი მილით </t>
    </r>
    <r>
      <rPr>
        <sz val="10"/>
        <color theme="1"/>
        <rFont val="Sylfaen"/>
        <family val="1"/>
      </rPr>
      <t>Ø</t>
    </r>
    <r>
      <rPr>
        <sz val="10"/>
        <color theme="1"/>
        <rFont val="Sylfaen"/>
        <family val="1"/>
        <charset val="204"/>
      </rPr>
      <t>50მმ  და ვენტილებით</t>
    </r>
  </si>
  <si>
    <t>სადრენაჟე მილების მოწყობა</t>
  </si>
  <si>
    <t>გ/მ</t>
  </si>
  <si>
    <t>წყალსადენის გარცმის გოფრირებული მილი  Ø 200მმ SN-8. მონტაჟით (მასალისა და სამუშაოს ღირებულების გათვალისწინებით)</t>
  </si>
  <si>
    <t>ამწე საავტომობილოსვლაზე 3ტ</t>
  </si>
  <si>
    <t>ჯალამბარი 3ტ</t>
  </si>
  <si>
    <t>ავტო დამტვირთველი</t>
  </si>
  <si>
    <t>სხვა მანქანა</t>
  </si>
  <si>
    <t>შესაბამისი სამონტაჟო დეტალები</t>
  </si>
  <si>
    <t>უჟანგავი მეტალის ფურცელი სისქით 2მმ (დანადგარზე მოღუნვით)</t>
  </si>
  <si>
    <t>უჟანგავი მეტალის ფურცელი სისქით 1მმ (დანადგარზე მოღუნვით)</t>
  </si>
  <si>
    <t>წყლის ფარდის კონსტრუქციის შეფუთვა უჟანგავი მეტალით</t>
  </si>
  <si>
    <t>წყლის ფარდის კონსტრუქციის მოწყობა</t>
  </si>
  <si>
    <t>ლითონის სამონტაჟო დეტალის ჩაყოლება საძირკველში (4 ცალი)</t>
  </si>
  <si>
    <t>მ</t>
  </si>
  <si>
    <t>ლითონის კონსტრუქციის შეღებვა</t>
  </si>
  <si>
    <t>უჟანგავი მეტალის ფურცელი სისქით 2მმ (ლაზერზე დამუშავებული)</t>
  </si>
  <si>
    <t>უჟანგავი კვადრატული მილი 40X40X3</t>
  </si>
  <si>
    <t>მშრალი შადრევნის აუზის მოწყობა</t>
  </si>
  <si>
    <t xml:space="preserve">რკ/ბეტონის (1000X1000X1000მმ)ჭის მოწყობა </t>
  </si>
  <si>
    <t xml:space="preserve">შრომითი დანახარჯები </t>
  </si>
  <si>
    <t xml:space="preserve">რკ/ბეტონის ჭა 1000X1000 მმ, H-1000 მმ   </t>
  </si>
  <si>
    <t>რკ/ბეტონის ჭის ძირი 1.2X1.2X0,18მ.V=0,26კუბ.მ.</t>
  </si>
  <si>
    <t xml:space="preserve">რკ/ბეტონის ფილა  (1.2X1.2)  სისქით 15სმ. თუჯის ოთკუთხა ხუფი (60X60)სმ, </t>
  </si>
  <si>
    <t xml:space="preserve">სხვა მასალები </t>
  </si>
  <si>
    <t>ლითონის ვენტილი Ф=200მმ (შესაბამისი გადამყვანებით)</t>
  </si>
  <si>
    <t>უკუსრაქველი Ф=32მმ</t>
  </si>
  <si>
    <t xml:space="preserve">უჟანგავი ფოლადის მილი Ø32*3მმ  (შესაბამის ფიტინგების გათვალისწინებით) </t>
  </si>
  <si>
    <t>მაღალი ხარისხის უჟანგავი ლითონის ვენტილი Ф=32მმ (შესაბამისი გადამყვანებით)</t>
  </si>
  <si>
    <t>მაღალი ხარისხის უჟანგავი ლითონის ვენტილი Ф=50მმ (შესაბამისი გადამყვანებით)</t>
  </si>
  <si>
    <t xml:space="preserve"> რეზინის შლანგი PN18 შესაბამისი მომჭერებთ</t>
  </si>
  <si>
    <t>ჭავლის მიმმართველი უჟანგავი გამფრქვევი თავაკი ბუდით და ხუფით</t>
  </si>
  <si>
    <t>ჭავლის მიმმართველი უჟანგავი გამფრქვევი თავაკების მონტაჟი</t>
  </si>
  <si>
    <t xml:space="preserve">გრუნტის გათხრა არხში ხელით </t>
  </si>
  <si>
    <t>100 კუბმ</t>
  </si>
  <si>
    <t>2</t>
  </si>
  <si>
    <t>მონოლითური ლენტური საძირკვლის მოწყობა კლასით B22,5</t>
  </si>
  <si>
    <t xml:space="preserve"> სხვა მანქანები </t>
  </si>
  <si>
    <t>ბეტონი B22,5</t>
  </si>
  <si>
    <t xml:space="preserve">ფარი ყალიბის </t>
  </si>
  <si>
    <t>არმატურა A I</t>
  </si>
  <si>
    <t>არმატურა A III</t>
  </si>
  <si>
    <t>დახერხილი ხე-ტყე</t>
  </si>
  <si>
    <t xml:space="preserve"> სხვა მასალა</t>
  </si>
  <si>
    <t xml:space="preserve">საძირკვლის ჰორიზონტალური ჰიდროიზოლაცია ცემენტის ხსნარით </t>
  </si>
  <si>
    <t>100 კვმ</t>
  </si>
  <si>
    <t xml:space="preserve"> დუღაბი მოსაპირკეთებელი 1:3</t>
  </si>
  <si>
    <t xml:space="preserve">გრუნტის უკუჩაყრა ხელით ზედმეტი გრუნტის ადგილზე მოსწორებით </t>
  </si>
  <si>
    <t xml:space="preserve"> იატაკის საფუძველის მოწყობა  სისქით 10 სმ </t>
  </si>
  <si>
    <t xml:space="preserve">ქვიშა-ხრეშოვანი ნარევი </t>
  </si>
  <si>
    <t>6</t>
  </si>
  <si>
    <t>7</t>
  </si>
  <si>
    <t>ბეტონის მომზადების მოწყობა იატაკის ქვეშ სისქით 15 სმ</t>
  </si>
  <si>
    <t>8</t>
  </si>
  <si>
    <t>კედლების წყობა წვრილი საკედლე ბლოკებით სისქით 20 სმ</t>
  </si>
  <si>
    <t xml:space="preserve"> დუღაბი წყობის მ-200</t>
  </si>
  <si>
    <t xml:space="preserve">  საკედლე ბლოკი  39X19X19 სმ</t>
  </si>
  <si>
    <t>9</t>
  </si>
  <si>
    <t>მონოლოთური რკ/ბეტონის სარტყელის მოწყობა კლასით B22,5</t>
  </si>
  <si>
    <t>სახურავის ხის  სანივნივე სისტემის მოწყობა შეფიცვრით</t>
  </si>
  <si>
    <t xml:space="preserve">შეფიცვრა 30მმ </t>
  </si>
  <si>
    <t>სამაგრი დეტალები</t>
  </si>
  <si>
    <t>გადახურვის მოწყობა ფერადი მეტალოკრამიტით სისქით 0,5 მმ  მოლარტყვით</t>
  </si>
  <si>
    <t>ფერადი მეტალოკრამიტი სისქე 0,5მმ</t>
  </si>
  <si>
    <t>ფერადი  ფურცლოვანი თუნუქი სისქე 0,5მმ</t>
  </si>
  <si>
    <t xml:space="preserve"> სამშენებლო ნაჭედი</t>
  </si>
  <si>
    <t xml:space="preserve"> დახერხილი ხე-ტყე ლარტყა</t>
  </si>
  <si>
    <t>ხის სანივნივე სისტემის ცეცხლდაცვა</t>
  </si>
  <si>
    <t xml:space="preserve"> ცეცხლდამცავი ხსნარი</t>
  </si>
  <si>
    <t>მოლარტყვის ცეცხლდაცვა</t>
  </si>
  <si>
    <t>სახურავის ხის ელემენტების ანტისეპტირება</t>
  </si>
  <si>
    <t>ანტისეპტიკური ხსნარი</t>
  </si>
  <si>
    <t>15</t>
  </si>
  <si>
    <t xml:space="preserve"> მეტალის ფანჯრების ჩასმა მეტალის ცხაურით</t>
  </si>
  <si>
    <t xml:space="preserve"> მეტალის ფანჯარა მეტალის ცხაურით</t>
  </si>
  <si>
    <t>16</t>
  </si>
  <si>
    <t xml:space="preserve">ლითონის კარის ჩასმა </t>
  </si>
  <si>
    <t xml:space="preserve"> ლითონის კარი  (მონტაჟით)</t>
  </si>
  <si>
    <t>17</t>
  </si>
  <si>
    <t xml:space="preserve"> ცემენტის მჭიმის მოწყობა  სისქით 35 მმ</t>
  </si>
  <si>
    <t xml:space="preserve"> დუღაბი </t>
  </si>
  <si>
    <t>18</t>
  </si>
  <si>
    <t xml:space="preserve">კერამიკული ფილის იატაკის მოწყობა </t>
  </si>
  <si>
    <t>კერამიკული ფილა იატაკის</t>
  </si>
  <si>
    <t>19</t>
  </si>
  <si>
    <t>კარისა და ფანჯრის ფერდოების ლესვა-შებათქაშება</t>
  </si>
  <si>
    <t>20</t>
  </si>
  <si>
    <t>შიგა კედლებისა გაუმჯობესებული ლესვა-შებათქაშება</t>
  </si>
  <si>
    <t xml:space="preserve"> დუღაბის ტუმბო 3 კუბმ/სთ </t>
  </si>
  <si>
    <t xml:space="preserve"> ბადე საბათქაშო</t>
  </si>
  <si>
    <t>21</t>
  </si>
  <si>
    <t>შიგა ზედაპირების შეღებვა წყალემულსიის საღებავით</t>
  </si>
  <si>
    <t>ფითხი</t>
  </si>
  <si>
    <t xml:space="preserve">საღებავი </t>
  </si>
  <si>
    <t>22</t>
  </si>
  <si>
    <t xml:space="preserve">   ლითონის  კარების შეღებვა</t>
  </si>
  <si>
    <t xml:space="preserve"> საღებავი ზეთოვანი</t>
  </si>
  <si>
    <t xml:space="preserve"> გამხსნელი</t>
  </si>
  <si>
    <t>23</t>
  </si>
  <si>
    <t>გარე კედლების  ლესვა-შებათქაშება</t>
  </si>
  <si>
    <t>24</t>
  </si>
  <si>
    <t xml:space="preserve"> ბეტონის შემონაკირწყლის მოწყობა სისქით 10 სმ, სიგანით 1 მ, ბეტონი B-15, ქვიშა-ხრეშოვანი მომზადებით </t>
  </si>
  <si>
    <t>ბეტონი B15</t>
  </si>
  <si>
    <t>25</t>
  </si>
  <si>
    <t>გარე კედლების  შეღებვა წყალმედეგი საღებავით</t>
  </si>
  <si>
    <t>ტექნიკური ოთახის მოწყობა</t>
  </si>
  <si>
    <t>ტუმბოს დამონტაჟება</t>
  </si>
  <si>
    <t xml:space="preserve"> სხვადასხვა მასალა</t>
  </si>
  <si>
    <t>უკუსრაქველი Ф=50მმ</t>
  </si>
  <si>
    <t>ინვენტორული ტუმბო მშრალი სვლის დაცვით, ხმის დამხშობით და გაჟონვის რელეთ (შესაბამისი გადამყვანებით) Q-10მ/სთ H-22მ არანკლებ 20მ წყლის შეწოვის უნარით</t>
  </si>
  <si>
    <t>ინვენტორული ტუმბო მშრალი სვლის დაცვით, ხმის დამხშობით და გაჟონვის რელეთ  (შესაბამისი გადამყვანებით) Q-3მ/სთ H-10მ 20მ წყლის შეწოვის უნარით</t>
  </si>
  <si>
    <t xml:space="preserve">შადრევნის დამიწების კონტურის მოწყობა  </t>
  </si>
  <si>
    <t>დამიწების ვერტიკლაური ღერო (ელექტროდი) 2.5მ</t>
  </si>
  <si>
    <t>სპილენძის ჰორიზონტალური სალტე</t>
  </si>
  <si>
    <t>ლამპიონი-ბოძითა და LED მოდულით იხ. ესკიზის ანალოგი/მსგავსი</t>
  </si>
  <si>
    <t>წყლის ფარდის განათება-ზოლოვანი განათება წყალშეუღწევადი კორპუსით და სამონტაჟო არხით 12V სხვადასხვა ფერების რეჟიმით</t>
  </si>
  <si>
    <t>სანათი 48W (ტექნიკური)</t>
  </si>
  <si>
    <t>ელ. სადენი მიწაში ჩასადები 3X10 მმ (სპილენძი)</t>
  </si>
  <si>
    <t>შადრევნისთვის განკუთხვნილი განათება 24V 9W სხვადასხვა ფერების რეჟიმით</t>
  </si>
  <si>
    <t>ელექტრო კაბელი H07RN8-F 3 x 0,75 mm2</t>
  </si>
  <si>
    <t>ელექტრო კაბელი H07RN8-F 3 x 2.5mm2</t>
  </si>
  <si>
    <t>ელექტრო კაბელი NYM 5 x 6mm2</t>
  </si>
  <si>
    <t>ელექტრო კაბელი H07VR 1 x 10mm2</t>
  </si>
  <si>
    <t>წითელი, გოფრირებული,ორშრიანი მილი დ 32მმ</t>
  </si>
  <si>
    <t>ავტომატური ამომრთველი  ik60N C25A 4p</t>
  </si>
  <si>
    <t>გაჟონვის დენის მოწყობილობა RCCBO 16A 4p, A, 30mA</t>
  </si>
  <si>
    <t>გაჟონვის დენის მოწყობილობა  RCCBO 10A 4p, A, 30mA</t>
  </si>
  <si>
    <t>გაჟონვის დენის მოწყობილობა RCCBO 16A 2p, A, 30mA</t>
  </si>
  <si>
    <t>გაჟონვის დენის მოწყობილობა  RCCBO 6A 2p, A, 30mA</t>
  </si>
  <si>
    <t>კონტაქტორი ICT 4P, 4NO, 25A, AC</t>
  </si>
  <si>
    <t>კვების ბლოკი 24ვ 200ვტ, IP68</t>
  </si>
  <si>
    <t>წითელი, გოფრირებული,ორშრიანი მილი დ 100მმ</t>
  </si>
  <si>
    <t>ავტომატი 3ა</t>
  </si>
  <si>
    <t>ელ. კარედების შეფუთვა</t>
  </si>
  <si>
    <t xml:space="preserve">დიბონდი ამრეკლი ზედაპირით (სარკე) მონტაჟი ჭერში </t>
  </si>
  <si>
    <t>სიბონდის სარკე</t>
  </si>
  <si>
    <t>proeqt.</t>
  </si>
  <si>
    <r>
      <t>მ</t>
    </r>
    <r>
      <rPr>
        <b/>
        <vertAlign val="superscript"/>
        <sz val="10"/>
        <color theme="1"/>
        <rFont val="Sylfaen"/>
        <family val="1"/>
      </rPr>
      <t>3</t>
    </r>
  </si>
  <si>
    <t>კვების ბლოკი 24ვ 200ვტ, IP67</t>
  </si>
  <si>
    <t>მოცულობების და პროექტთან შესაბამისობის ექსპერტიზა, (მათ შორის შადრევანის ელ. გაყვანილობის) სსიპ "ლევან სამხარაულის სახელობის სასამართლო ექსპერტიზის ეროვნული ბიუროს" ან აკრედიტაციის მქონე სხვა საექსპერტო იურიდიული პირის მიერ (არაუმეტეს 1.7%)</t>
  </si>
  <si>
    <t>აიწონა-დაიწონა სერტიფიკატით იხ. ესკიზი (მასალისა და სამუშაოს გათვალისწინებით)</t>
  </si>
  <si>
    <t>სპორტული აქტივობების მოწყობა</t>
  </si>
  <si>
    <t>პერგოლაზე ხის ჯაჭვებიანი სკამის მონტაჟი (მასალისა და სამუშოს გათვალისწინებით)</t>
  </si>
  <si>
    <t>ხატის სადგამი კონსტრუქციის მოპირკეთების შეცვლა დიაბაზის ფილით ფლეთილი ზედაპირით სისქით 5-10სმ</t>
  </si>
  <si>
    <t>ხატის საფეხურების მოპირკეთების შეცვლა დიაბაზის ფილით ფლეთილი ზედაპირით სისქით 5სმ</t>
  </si>
  <si>
    <t>ბეტონი კლასით В25 ჰიდროსაიზოლაციო დანამატებით</t>
  </si>
  <si>
    <t>სხვადასხვა ელემენტების მონტაჟი</t>
  </si>
  <si>
    <t>ორმოების მომზადება ხელით მცენარეების დასარგავად გრუნტის დამატებით</t>
  </si>
  <si>
    <t>%</t>
  </si>
  <si>
    <t>ზედანადები ხარჯები ხელფასიდან</t>
  </si>
  <si>
    <t xml:space="preserve">გეგმიური დაგროვება </t>
  </si>
  <si>
    <t>ზედანადები ხარჯები</t>
  </si>
  <si>
    <t>დღგ</t>
  </si>
  <si>
    <t>გაუთვალისწინებლი სამუშაო</t>
  </si>
  <si>
    <t>დანართი N1</t>
  </si>
  <si>
    <t>ქ. თბილისში, დიდუბის რაიონის ტერიტორიაზე, აგლაძის ქუჩა №38-ის მიმდებარედ სკვერის მოწყობის ხარჯთაღრიცხვა</t>
  </si>
  <si>
    <t>1) გაანგარიშება უნდა მოიცავდეს საქართველოს კანონმდებლობით  გათვალისწინებულ   ყველა სავალდებულო გადასახადებს და თანმდევ ხარჯებს.</t>
  </si>
  <si>
    <t>4) მაგისტრალურ ქსელზე მიერთების მომსახურების (წყალსადენი/კანალიზაციის შეჭრის ნებართვა და სხვა საჭირო დოკუმენტაციის შეთანხმება შესაბამის უწყებებთან სამუშაოების შესრულების ჩათვლით) ღირებულება სატენდერო წინადადების განფასებისას არის უცვლელი.</t>
  </si>
  <si>
    <t>5) პრეტენდენტმა სატენდერო წინადადებაში ზედნადები ხარჯების და მოგების განსაზღვრისას უნდა იხელმძღვანელოს 2014 წლის 14 იანვრის საქართველოს მთავრობის N55 დადგენილებით გათვალისწინებული საწყისი სავარაუდო ღირებულების დასადგენად, საერთო სამშენებლო, სამონტაჟო და სპეციალური სამშენებლო სამუშაოების ზედნადები ხარჯებისთვის და ყველა სახის სამუშაოზე გეგმიური მოგებისთვის დადგენილი არაუმეტეს ზღვრული ნორმის ოდენობის შესაბამისად.</t>
  </si>
  <si>
    <t>2) პრეტენდენტის მიერ ხარჯთაღრიცხვა ატვირთული იქნას  MS Excel-ის ფორმატის ფაილის სახით, დანართი N1–ის მიხედვით (ხარჯთაღრიცხვის  წარმოუდგენლობა ან/და ხარჯთაღრიცხვის განსაფასებელი პოზიციების რაოდენობის 1%-ზე მეტის განუფასებლად წარმოდგენა დაზუსტებას არ დაექვემდებარება და გამოიწვევს პრეტენდენტის დისკვალიფიკაციას).</t>
  </si>
  <si>
    <t>შენიშვნა:</t>
  </si>
  <si>
    <t>3) გაუთვალისწინებელი სამუშაოების 3% არის უცვლელი. აღნიშნული თანხის გამოყენება მოხდება მხოლოდ შემსყიდველის ნებართვის, მისივე ინიციატივით ან/და მიმწოდებლის მიერ დასაბუთებული და არგუმენტირებული წინადადების განხილვისა და შეთანხმების საფუძველზე, შემსყიდველის გადაწყვეტილების მიღების შემდეგ.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</si>
</sst>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00_-;\-* #,##0.00_-;_-* &quot;-&quot;??_-;_-@_-"/>
    <numFmt numFmtId="165" formatCode="0.000"/>
    <numFmt numFmtId="166" formatCode="0.0000"/>
    <numFmt numFmtId="167" formatCode="0.0"/>
    <numFmt numFmtId="168" formatCode="#,##0.00_);\-#,##0.00"/>
    <numFmt numFmtId="169" formatCode="#,##0.0_);\-#,##0.0"/>
    <numFmt numFmtId="170" formatCode="_-* #,##0.00_р_._-;\-* #,##0.00_р_._-;_-* &quot;-&quot;??_р_._-;_-@_-"/>
    <numFmt numFmtId="171" formatCode="#,##0_);\-#,##0"/>
    <numFmt numFmtId="172" formatCode="#,##0.000_);\-#,##0.000"/>
  </numFmts>
  <fonts count="7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1"/>
      <color theme="1"/>
      <name val="Calibri"/>
      <family val="2"/>
      <scheme val="minor"/>
    </font>
    <font>
      <sz val="10"/>
      <name val="Arial"/>
      <family val="2"/>
    </font>
    <font>
      <sz val="10"/>
      <name val="Sylfaen"/>
      <family val="1"/>
    </font>
    <font>
      <sz val="11"/>
      <color indexed="8"/>
      <name val="Calibri"/>
      <family val="2"/>
    </font>
    <font>
      <sz val="11"/>
      <color indexed="8"/>
      <name val="Calibri"/>
      <family val="2"/>
      <charset val="204"/>
    </font>
    <font>
      <sz val="11"/>
      <color indexed="8"/>
      <name val="Calibri"/>
      <family val="2"/>
      <charset val="162"/>
    </font>
    <font>
      <sz val="11"/>
      <color indexed="9"/>
      <name val="Calibri"/>
      <family val="2"/>
      <charset val="162"/>
    </font>
    <font>
      <sz val="11"/>
      <color indexed="62"/>
      <name val="Calibri"/>
      <family val="2"/>
      <charset val="162"/>
    </font>
    <font>
      <b/>
      <sz val="11"/>
      <color indexed="63"/>
      <name val="Calibri"/>
      <family val="2"/>
      <charset val="162"/>
    </font>
    <font>
      <b/>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8"/>
      <name val="Calibri"/>
      <family val="2"/>
      <charset val="162"/>
    </font>
    <font>
      <b/>
      <sz val="11"/>
      <color indexed="9"/>
      <name val="Calibri"/>
      <family val="2"/>
      <charset val="162"/>
    </font>
    <font>
      <b/>
      <sz val="18"/>
      <color indexed="56"/>
      <name val="Cambria"/>
      <family val="2"/>
      <charset val="162"/>
    </font>
    <font>
      <sz val="11"/>
      <color indexed="60"/>
      <name val="Calibri"/>
      <family val="2"/>
      <charset val="162"/>
    </font>
    <font>
      <sz val="11"/>
      <color indexed="20"/>
      <name val="Calibri"/>
      <family val="2"/>
      <charset val="162"/>
    </font>
    <font>
      <i/>
      <sz val="11"/>
      <color indexed="23"/>
      <name val="Calibri"/>
      <family val="2"/>
      <charset val="162"/>
    </font>
    <font>
      <sz val="11"/>
      <color indexed="52"/>
      <name val="Calibri"/>
      <family val="2"/>
      <charset val="162"/>
    </font>
    <font>
      <sz val="11"/>
      <color indexed="10"/>
      <name val="Calibri"/>
      <family val="2"/>
      <charset val="162"/>
    </font>
    <font>
      <sz val="11"/>
      <color indexed="17"/>
      <name val="Calibri"/>
      <family val="2"/>
      <charset val="162"/>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11"/>
      <color theme="1"/>
      <name val="Calibri"/>
      <family val="2"/>
      <charset val="1"/>
      <scheme val="minor"/>
    </font>
    <font>
      <sz val="10"/>
      <name val="Arial Cyr"/>
      <family val="2"/>
      <charset val="204"/>
    </font>
    <font>
      <sz val="10"/>
      <name val="Helv"/>
    </font>
    <font>
      <sz val="11"/>
      <color theme="1"/>
      <name val="Arial"/>
      <family val="2"/>
      <charset val="204"/>
    </font>
    <font>
      <sz val="10"/>
      <color theme="1"/>
      <name val="Sylfaen"/>
      <family val="1"/>
    </font>
    <font>
      <b/>
      <sz val="10"/>
      <name val="Sylfaen"/>
      <family val="1"/>
      <charset val="204"/>
    </font>
    <font>
      <sz val="10"/>
      <color theme="1"/>
      <name val="Sylfaen"/>
      <family val="1"/>
      <charset val="204"/>
    </font>
    <font>
      <b/>
      <sz val="10"/>
      <color theme="1"/>
      <name val="Sylfaen"/>
      <family val="1"/>
      <charset val="204"/>
    </font>
    <font>
      <sz val="10"/>
      <name val="Sylfaen"/>
      <family val="1"/>
      <charset val="204"/>
    </font>
    <font>
      <sz val="10"/>
      <color rgb="FFFF0000"/>
      <name val="Sylfaen"/>
      <family val="1"/>
      <charset val="204"/>
    </font>
    <font>
      <sz val="10"/>
      <color theme="4" tint="-0.249977111117893"/>
      <name val="Sylfaen"/>
      <family val="1"/>
      <charset val="204"/>
    </font>
    <font>
      <sz val="10"/>
      <color rgb="FF0070C0"/>
      <name val="Sylfaen"/>
      <family val="1"/>
      <charset val="204"/>
    </font>
    <font>
      <sz val="10"/>
      <color indexed="8"/>
      <name val="Sylfaen"/>
      <family val="1"/>
      <charset val="204"/>
    </font>
    <font>
      <sz val="10"/>
      <name val="AcadNusx"/>
    </font>
    <font>
      <b/>
      <sz val="10"/>
      <name val="Sylfaen"/>
      <family val="1"/>
    </font>
    <font>
      <sz val="10"/>
      <color theme="4" tint="-0.249977111117893"/>
      <name val="Sylfaen"/>
      <family val="1"/>
    </font>
    <font>
      <sz val="10"/>
      <color rgb="FFFF0000"/>
      <name val="Sylfaen"/>
      <family val="1"/>
    </font>
    <font>
      <b/>
      <sz val="10"/>
      <color theme="1"/>
      <name val="Sylfaen"/>
      <family val="1"/>
    </font>
    <font>
      <sz val="10"/>
      <color theme="1"/>
      <name val="AcadNusx"/>
    </font>
    <font>
      <sz val="10"/>
      <color theme="1"/>
      <name val="Calibri"/>
      <family val="2"/>
      <scheme val="minor"/>
    </font>
    <font>
      <sz val="9"/>
      <color theme="1"/>
      <name val="AcadNusx"/>
    </font>
    <font>
      <sz val="9"/>
      <color theme="1"/>
      <name val="Sylfaen"/>
      <family val="1"/>
    </font>
    <font>
      <sz val="10"/>
      <color theme="1"/>
      <name val="Arial"/>
      <family val="2"/>
      <charset val="204"/>
    </font>
    <font>
      <b/>
      <sz val="10"/>
      <color theme="1"/>
      <name val="AcadNusx"/>
    </font>
    <font>
      <sz val="9"/>
      <color theme="1"/>
      <name val="Arial"/>
      <family val="2"/>
    </font>
    <font>
      <sz val="9"/>
      <color theme="1"/>
      <name val="Sylfaen"/>
      <family val="1"/>
      <charset val="204"/>
    </font>
    <font>
      <b/>
      <vertAlign val="superscript"/>
      <sz val="10"/>
      <color theme="1"/>
      <name val="Sylfaen"/>
      <family val="1"/>
    </font>
    <font>
      <sz val="11"/>
      <color theme="1"/>
      <name val="Sylfaen"/>
      <family val="1"/>
    </font>
    <font>
      <b/>
      <sz val="12"/>
      <color rgb="FFFF0000"/>
      <name val="Sylfae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top style="thin">
        <color rgb="FF000000"/>
      </top>
      <bottom style="thin">
        <color indexed="64"/>
      </bottom>
      <diagonal/>
    </border>
    <border>
      <left style="thin">
        <color rgb="FF000000"/>
      </left>
      <right style="thin">
        <color rgb="FF000000"/>
      </right>
      <top/>
      <bottom/>
      <diagonal/>
    </border>
    <border>
      <left/>
      <right/>
      <top/>
      <bottom style="medium">
        <color indexed="64"/>
      </bottom>
      <diagonal/>
    </border>
  </borders>
  <cellStyleXfs count="221">
    <xf numFmtId="0" fontId="0" fillId="0" borderId="0"/>
    <xf numFmtId="0" fontId="4" fillId="0" borderId="0"/>
    <xf numFmtId="0" fontId="3" fillId="0" borderId="0"/>
    <xf numFmtId="43" fontId="5" fillId="0" borderId="0" applyFont="0" applyFill="0" applyBorder="0" applyAlignment="0" applyProtection="0"/>
    <xf numFmtId="0" fontId="4" fillId="0" borderId="0"/>
    <xf numFmtId="0" fontId="5" fillId="0" borderId="0"/>
    <xf numFmtId="0" fontId="8" fillId="0" borderId="0"/>
    <xf numFmtId="164" fontId="5" fillId="0" borderId="0" applyFont="0" applyFill="0" applyBorder="0" applyAlignment="0" applyProtection="0"/>
    <xf numFmtId="0" fontId="6" fillId="0" borderId="0"/>
    <xf numFmtId="0" fontId="4" fillId="0" borderId="0"/>
    <xf numFmtId="0" fontId="2" fillId="0" borderId="0"/>
    <xf numFmtId="164" fontId="6" fillId="0" borderId="0" applyFont="0" applyFill="0" applyBorder="0" applyAlignment="0" applyProtection="0"/>
    <xf numFmtId="0" fontId="6"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1" applyNumberFormat="0" applyAlignment="0" applyProtection="0"/>
    <xf numFmtId="0" fontId="31" fillId="21" borderId="17" applyNumberFormat="0" applyAlignment="0" applyProtection="0"/>
    <xf numFmtId="170" fontId="4" fillId="0" borderId="0" applyFont="0" applyFill="0" applyBorder="0" applyAlignment="0" applyProtection="0"/>
    <xf numFmtId="164" fontId="9"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18" applyNumberFormat="0" applyFill="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0" fontId="37" fillId="7" borderId="11" applyNumberFormat="0" applyAlignment="0" applyProtection="0"/>
    <xf numFmtId="0" fontId="38" fillId="0" borderId="21" applyNumberFormat="0" applyFill="0" applyAlignment="0" applyProtection="0"/>
    <xf numFmtId="0" fontId="39" fillId="22" borderId="0" applyNumberFormat="0" applyBorder="0" applyAlignment="0" applyProtection="0"/>
    <xf numFmtId="0" fontId="3" fillId="0" borderId="0"/>
    <xf numFmtId="0" fontId="4" fillId="0" borderId="0"/>
    <xf numFmtId="0" fontId="6" fillId="0" borderId="0"/>
    <xf numFmtId="0" fontId="3" fillId="23" borderId="22" applyNumberFormat="0" applyFont="0" applyAlignment="0" applyProtection="0"/>
    <xf numFmtId="0" fontId="40" fillId="20" borderId="23" applyNumberFormat="0" applyAlignment="0" applyProtection="0"/>
    <xf numFmtId="0" fontId="41" fillId="0" borderId="0" applyNumberFormat="0" applyFill="0" applyBorder="0" applyAlignment="0" applyProtection="0"/>
    <xf numFmtId="0" fontId="42" fillId="0" borderId="24" applyNumberFormat="0" applyFill="0" applyAlignment="0" applyProtection="0"/>
    <xf numFmtId="0" fontId="4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7" borderId="11" applyNumberFormat="0" applyAlignment="0" applyProtection="0"/>
    <xf numFmtId="0" fontId="12" fillId="7" borderId="11" applyNumberFormat="0" applyAlignment="0" applyProtection="0"/>
    <xf numFmtId="0" fontId="12" fillId="7" borderId="11" applyNumberFormat="0" applyAlignment="0" applyProtection="0"/>
    <xf numFmtId="0" fontId="13" fillId="20" borderId="23" applyNumberFormat="0" applyAlignment="0" applyProtection="0"/>
    <xf numFmtId="0" fontId="13" fillId="20" borderId="23" applyNumberFormat="0" applyAlignment="0" applyProtection="0"/>
    <xf numFmtId="0" fontId="13" fillId="20" borderId="23"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5" fillId="0" borderId="18" applyNumberFormat="0" applyFill="0" applyAlignment="0" applyProtection="0"/>
    <xf numFmtId="0" fontId="15" fillId="0" borderId="18"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24" applyNumberFormat="0" applyFill="0" applyAlignment="0" applyProtection="0"/>
    <xf numFmtId="0" fontId="18" fillId="0" borderId="24" applyNumberFormat="0" applyFill="0" applyAlignment="0" applyProtection="0"/>
    <xf numFmtId="0" fontId="18" fillId="0" borderId="24" applyNumberFormat="0" applyFill="0" applyAlignment="0" applyProtection="0"/>
    <xf numFmtId="0" fontId="19" fillId="21" borderId="17" applyNumberFormat="0" applyAlignment="0" applyProtection="0"/>
    <xf numFmtId="0" fontId="19" fillId="21" borderId="17" applyNumberFormat="0" applyAlignment="0" applyProtection="0"/>
    <xf numFmtId="0" fontId="19" fillId="21" borderId="17"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 fillId="0" borderId="0"/>
    <xf numFmtId="0" fontId="4" fillId="0" borderId="0"/>
    <xf numFmtId="0" fontId="4" fillId="0" borderId="0"/>
    <xf numFmtId="0" fontId="3" fillId="0" borderId="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23" borderId="22" applyNumberFormat="0" applyFont="0" applyAlignment="0" applyProtection="0"/>
    <xf numFmtId="0" fontId="4" fillId="23" borderId="22" applyNumberFormat="0" applyFont="0" applyAlignment="0" applyProtection="0"/>
    <xf numFmtId="0" fontId="4" fillId="23" borderId="22" applyNumberFormat="0" applyFont="0" applyAlignment="0" applyProtection="0"/>
    <xf numFmtId="0" fontId="24" fillId="0" borderId="21" applyNumberFormat="0" applyFill="0" applyAlignment="0" applyProtection="0"/>
    <xf numFmtId="0" fontId="24" fillId="0" borderId="21" applyNumberFormat="0" applyFill="0" applyAlignment="0" applyProtection="0"/>
    <xf numFmtId="0" fontId="24" fillId="0" borderId="2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4" fontId="3" fillId="0" borderId="0" applyFont="0" applyFill="0" applyBorder="0" applyAlignment="0" applyProtection="0"/>
    <xf numFmtId="170" fontId="4" fillId="0" borderId="0" applyFont="0" applyFill="0" applyBorder="0" applyAlignment="0" applyProtection="0"/>
    <xf numFmtId="164" fontId="3" fillId="0" borderId="0" applyFon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3" fillId="0" borderId="0"/>
    <xf numFmtId="0" fontId="6" fillId="0" borderId="0"/>
    <xf numFmtId="0" fontId="44" fillId="0" borderId="0"/>
    <xf numFmtId="0" fontId="45" fillId="0" borderId="0"/>
    <xf numFmtId="0" fontId="1" fillId="0" borderId="0"/>
    <xf numFmtId="170" fontId="45" fillId="0" borderId="0" applyFont="0" applyFill="0" applyBorder="0" applyAlignment="0" applyProtection="0"/>
    <xf numFmtId="0" fontId="45" fillId="0" borderId="0"/>
    <xf numFmtId="0" fontId="45" fillId="0" borderId="0"/>
    <xf numFmtId="0" fontId="45" fillId="0" borderId="0"/>
    <xf numFmtId="0" fontId="45" fillId="23" borderId="22" applyNumberFormat="0" applyFont="0" applyAlignment="0" applyProtection="0"/>
    <xf numFmtId="0" fontId="45" fillId="23" borderId="22" applyNumberFormat="0" applyFont="0" applyAlignment="0" applyProtection="0"/>
    <xf numFmtId="0" fontId="45" fillId="23" borderId="22" applyNumberFormat="0" applyFont="0" applyAlignment="0" applyProtection="0"/>
    <xf numFmtId="170" fontId="45"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6" fillId="0" borderId="0"/>
    <xf numFmtId="164" fontId="5" fillId="0" borderId="0" applyFont="0" applyFill="0" applyBorder="0" applyAlignment="0" applyProtection="0"/>
    <xf numFmtId="0" fontId="1" fillId="0" borderId="0"/>
    <xf numFmtId="164" fontId="6"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 fillId="0" borderId="0"/>
    <xf numFmtId="164" fontId="6"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7" fillId="0" borderId="0"/>
    <xf numFmtId="0" fontId="5" fillId="0" borderId="0"/>
    <xf numFmtId="0" fontId="4" fillId="0" borderId="0"/>
  </cellStyleXfs>
  <cellXfs count="369">
    <xf numFmtId="0" fontId="0" fillId="0" borderId="0" xfId="0"/>
    <xf numFmtId="0" fontId="52" fillId="0" borderId="0" xfId="0" applyFont="1" applyFill="1" applyAlignment="1">
      <alignment horizontal="center" vertical="center"/>
    </xf>
    <xf numFmtId="0" fontId="51" fillId="0" borderId="0" xfId="0" applyFont="1" applyFill="1" applyBorder="1" applyAlignment="1">
      <alignment horizontal="center" vertical="center"/>
    </xf>
    <xf numFmtId="0" fontId="51" fillId="0" borderId="5" xfId="0" applyFont="1" applyFill="1" applyBorder="1" applyAlignment="1">
      <alignment horizontal="center" vertical="center"/>
    </xf>
    <xf numFmtId="1" fontId="61" fillId="0" borderId="5" xfId="219" applyNumberFormat="1" applyFont="1" applyFill="1" applyBorder="1" applyAlignment="1">
      <alignment horizontal="center" vertical="center" wrapText="1"/>
    </xf>
    <xf numFmtId="0" fontId="61" fillId="0" borderId="5" xfId="219" quotePrefix="1" applyFont="1" applyFill="1" applyBorder="1" applyAlignment="1">
      <alignment horizontal="center" vertical="center" wrapText="1"/>
    </xf>
    <xf numFmtId="0" fontId="61" fillId="0" borderId="5" xfId="219" applyFont="1" applyFill="1" applyBorder="1" applyAlignment="1">
      <alignment horizontal="center" vertical="center" wrapText="1"/>
    </xf>
    <xf numFmtId="2" fontId="61" fillId="0" borderId="5" xfId="219" applyNumberFormat="1" applyFont="1" applyFill="1" applyBorder="1" applyAlignment="1">
      <alignment horizontal="center" vertical="center" wrapText="1"/>
    </xf>
    <xf numFmtId="2" fontId="48" fillId="0" borderId="5" xfId="219" applyNumberFormat="1" applyFont="1" applyFill="1" applyBorder="1" applyAlignment="1">
      <alignment horizontal="center" vertical="center" wrapText="1"/>
    </xf>
    <xf numFmtId="2" fontId="61" fillId="0" borderId="7" xfId="219" applyNumberFormat="1" applyFont="1" applyFill="1" applyBorder="1" applyAlignment="1">
      <alignment horizontal="center" vertical="center" wrapText="1"/>
    </xf>
    <xf numFmtId="0" fontId="48" fillId="0" borderId="5" xfId="219" applyFont="1" applyFill="1" applyBorder="1" applyAlignment="1">
      <alignment horizontal="center" vertical="center" wrapText="1"/>
    </xf>
    <xf numFmtId="165" fontId="48" fillId="0" borderId="5" xfId="219" applyNumberFormat="1" applyFont="1" applyFill="1" applyBorder="1" applyAlignment="1">
      <alignment horizontal="center" vertical="center" wrapText="1"/>
    </xf>
    <xf numFmtId="1" fontId="51" fillId="0" borderId="5" xfId="6" applyNumberFormat="1" applyFont="1" applyFill="1" applyBorder="1" applyAlignment="1">
      <alignment horizontal="center" vertical="center" wrapText="1"/>
    </xf>
    <xf numFmtId="0" fontId="51" fillId="0" borderId="5" xfId="6" applyFont="1" applyFill="1" applyBorder="1" applyAlignment="1">
      <alignment horizontal="center" vertical="center" wrapText="1"/>
    </xf>
    <xf numFmtId="2" fontId="51" fillId="0" borderId="5" xfId="6" applyNumberFormat="1" applyFont="1" applyFill="1" applyBorder="1" applyAlignment="1">
      <alignment horizontal="center" vertical="center" wrapText="1"/>
    </xf>
    <xf numFmtId="2" fontId="51" fillId="0" borderId="5" xfId="6" applyNumberFormat="1" applyFont="1" applyFill="1" applyBorder="1" applyAlignment="1" applyProtection="1">
      <alignment horizontal="center" vertical="center" wrapText="1"/>
      <protection locked="0"/>
    </xf>
    <xf numFmtId="2" fontId="50" fillId="0" borderId="5" xfId="6" applyNumberFormat="1" applyFont="1" applyFill="1" applyBorder="1" applyAlignment="1" applyProtection="1">
      <alignment horizontal="center" vertical="center"/>
      <protection locked="0"/>
    </xf>
    <xf numFmtId="167" fontId="50" fillId="0" borderId="1" xfId="6" applyNumberFormat="1" applyFont="1" applyFill="1" applyBorder="1" applyAlignment="1">
      <alignment horizontal="center" vertical="center" wrapText="1"/>
    </xf>
    <xf numFmtId="0" fontId="50" fillId="0" borderId="1" xfId="6" applyFont="1" applyFill="1" applyBorder="1" applyAlignment="1">
      <alignment horizontal="center" vertical="center" wrapText="1"/>
    </xf>
    <xf numFmtId="2" fontId="50" fillId="0" borderId="1" xfId="6" applyNumberFormat="1" applyFont="1" applyFill="1" applyBorder="1" applyAlignment="1">
      <alignment horizontal="center" vertical="center" wrapText="1"/>
    </xf>
    <xf numFmtId="167" fontId="48" fillId="0" borderId="5" xfId="6" applyNumberFormat="1" applyFont="1" applyFill="1" applyBorder="1" applyAlignment="1">
      <alignment horizontal="center" vertical="center" wrapText="1"/>
    </xf>
    <xf numFmtId="2" fontId="48" fillId="0" borderId="5" xfId="6"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0" fontId="50" fillId="0" borderId="5" xfId="219" applyFont="1" applyFill="1" applyBorder="1" applyAlignment="1">
      <alignment horizontal="center" vertical="center" wrapText="1"/>
    </xf>
    <xf numFmtId="0" fontId="62" fillId="0" borderId="5" xfId="0" applyFont="1" applyFill="1" applyBorder="1" applyAlignment="1">
      <alignment horizontal="center" vertical="center"/>
    </xf>
    <xf numFmtId="2" fontId="48" fillId="0" borderId="1" xfId="0" applyNumberFormat="1" applyFont="1" applyFill="1" applyBorder="1" applyAlignment="1">
      <alignment horizontal="center" vertical="center" wrapText="1"/>
    </xf>
    <xf numFmtId="2" fontId="50" fillId="0" borderId="5" xfId="6" applyNumberFormat="1" applyFont="1" applyFill="1" applyBorder="1" applyAlignment="1">
      <alignment horizontal="center" vertical="center" wrapText="1"/>
    </xf>
    <xf numFmtId="2" fontId="50" fillId="0" borderId="5" xfId="6" applyNumberFormat="1" applyFont="1" applyFill="1" applyBorder="1" applyAlignment="1" applyProtection="1">
      <alignment horizontal="center" vertical="center" wrapText="1"/>
      <protection locked="0"/>
    </xf>
    <xf numFmtId="0" fontId="50" fillId="0" borderId="5" xfId="6" applyFont="1" applyFill="1" applyBorder="1" applyAlignment="1">
      <alignment horizontal="center" vertical="center" wrapText="1"/>
    </xf>
    <xf numFmtId="0" fontId="50" fillId="0" borderId="0" xfId="6" applyFont="1" applyFill="1" applyAlignment="1">
      <alignment horizontal="center" vertical="center"/>
    </xf>
    <xf numFmtId="0" fontId="51" fillId="0" borderId="5" xfId="4" applyFont="1" applyFill="1" applyBorder="1" applyAlignment="1">
      <alignment horizontal="center" vertical="center" wrapText="1"/>
    </xf>
    <xf numFmtId="0" fontId="50" fillId="0" borderId="5" xfId="4" applyFont="1" applyFill="1" applyBorder="1" applyAlignment="1">
      <alignment horizontal="center" vertical="center" wrapText="1"/>
    </xf>
    <xf numFmtId="2" fontId="50" fillId="0" borderId="5" xfId="4" applyNumberFormat="1" applyFont="1" applyFill="1" applyBorder="1" applyAlignment="1">
      <alignment horizontal="center" vertical="center" wrapText="1"/>
    </xf>
    <xf numFmtId="0" fontId="48" fillId="0" borderId="5" xfId="4" applyFont="1" applyFill="1" applyBorder="1" applyAlignment="1">
      <alignment horizontal="center" vertical="center" wrapText="1"/>
    </xf>
    <xf numFmtId="2" fontId="48" fillId="0" borderId="5" xfId="4" applyNumberFormat="1" applyFont="1" applyFill="1" applyBorder="1" applyAlignment="1">
      <alignment horizontal="center" vertical="center" wrapText="1"/>
    </xf>
    <xf numFmtId="167" fontId="50" fillId="0" borderId="2" xfId="6" applyNumberFormat="1" applyFont="1" applyFill="1" applyBorder="1" applyAlignment="1">
      <alignment horizontal="center" vertical="center" wrapText="1"/>
    </xf>
    <xf numFmtId="0" fontId="48" fillId="0" borderId="27" xfId="219" applyFont="1" applyFill="1" applyBorder="1" applyAlignment="1">
      <alignment horizontal="center" vertical="center" wrapText="1"/>
    </xf>
    <xf numFmtId="0" fontId="51" fillId="0" borderId="5" xfId="219" applyFont="1" applyFill="1" applyBorder="1" applyAlignment="1">
      <alignment horizontal="center" vertical="center" wrapText="1"/>
    </xf>
    <xf numFmtId="2" fontId="51" fillId="0" borderId="5" xfId="219" applyNumberFormat="1" applyFont="1" applyFill="1" applyBorder="1" applyAlignment="1">
      <alignment horizontal="center" vertical="center" wrapText="1"/>
    </xf>
    <xf numFmtId="167" fontId="50" fillId="0" borderId="5" xfId="219" applyNumberFormat="1" applyFont="1" applyFill="1" applyBorder="1" applyAlignment="1">
      <alignment horizontal="center" vertical="center" wrapText="1"/>
    </xf>
    <xf numFmtId="0" fontId="50" fillId="0" borderId="5" xfId="219" applyFont="1" applyFill="1" applyBorder="1" applyAlignment="1">
      <alignment horizontal="center" vertical="center"/>
    </xf>
    <xf numFmtId="2" fontId="50" fillId="0" borderId="5" xfId="219" applyNumberFormat="1" applyFont="1" applyFill="1" applyBorder="1" applyAlignment="1">
      <alignment horizontal="center" vertical="center"/>
    </xf>
    <xf numFmtId="2" fontId="50" fillId="0" borderId="5" xfId="219" applyNumberFormat="1" applyFont="1" applyFill="1" applyBorder="1" applyAlignment="1">
      <alignment horizontal="center" vertical="center" wrapText="1"/>
    </xf>
    <xf numFmtId="0" fontId="51" fillId="0" borderId="0" xfId="0" applyFont="1" applyFill="1" applyBorder="1" applyAlignment="1">
      <alignment horizontal="left" vertical="center"/>
    </xf>
    <xf numFmtId="2" fontId="51" fillId="0" borderId="5" xfId="0" applyNumberFormat="1" applyFont="1" applyFill="1" applyBorder="1" applyAlignment="1">
      <alignment horizontal="center" vertical="center" wrapText="1"/>
    </xf>
    <xf numFmtId="2" fontId="50" fillId="0" borderId="5" xfId="0" applyNumberFormat="1" applyFont="1" applyFill="1" applyBorder="1" applyAlignment="1">
      <alignment horizontal="center" vertical="center" wrapText="1"/>
    </xf>
    <xf numFmtId="0" fontId="51" fillId="0" borderId="5" xfId="0" applyFont="1" applyFill="1" applyBorder="1" applyAlignment="1">
      <alignment horizontal="center" vertical="center" wrapText="1"/>
    </xf>
    <xf numFmtId="0" fontId="50" fillId="0" borderId="5" xfId="0" applyFont="1" applyFill="1" applyBorder="1" applyAlignment="1">
      <alignment horizontal="center" vertical="center" wrapText="1"/>
    </xf>
    <xf numFmtId="2" fontId="50" fillId="0" borderId="5" xfId="0" applyNumberFormat="1" applyFont="1" applyFill="1" applyBorder="1" applyAlignment="1">
      <alignment horizontal="center" vertical="center"/>
    </xf>
    <xf numFmtId="49" fontId="50" fillId="0" borderId="5" xfId="0" applyNumberFormat="1" applyFont="1" applyFill="1" applyBorder="1" applyAlignment="1">
      <alignment horizontal="center" vertical="center" wrapText="1"/>
    </xf>
    <xf numFmtId="167" fontId="48" fillId="0" borderId="5" xfId="219" applyNumberFormat="1" applyFont="1" applyFill="1" applyBorder="1" applyAlignment="1">
      <alignment horizontal="center" vertical="center" wrapText="1"/>
    </xf>
    <xf numFmtId="164" fontId="48" fillId="0" borderId="5" xfId="11" applyFont="1" applyFill="1" applyBorder="1" applyAlignment="1">
      <alignment horizontal="center" vertical="center" wrapText="1"/>
    </xf>
    <xf numFmtId="0" fontId="48" fillId="0" borderId="5" xfId="219" applyFont="1" applyFill="1" applyBorder="1" applyAlignment="1">
      <alignment horizontal="center" vertical="center"/>
    </xf>
    <xf numFmtId="2" fontId="48" fillId="0" borderId="5" xfId="219" applyNumberFormat="1" applyFont="1" applyFill="1" applyBorder="1" applyAlignment="1">
      <alignment horizontal="center" vertical="center"/>
    </xf>
    <xf numFmtId="1" fontId="48" fillId="0" borderId="5" xfId="219" applyNumberFormat="1" applyFont="1" applyFill="1" applyBorder="1" applyAlignment="1">
      <alignment horizontal="center" vertical="center" wrapText="1"/>
    </xf>
    <xf numFmtId="0" fontId="50" fillId="0" borderId="5" xfId="0" applyFont="1" applyFill="1" applyBorder="1" applyAlignment="1">
      <alignment horizontal="center" vertical="center"/>
    </xf>
    <xf numFmtId="0" fontId="50" fillId="0" borderId="0" xfId="0" applyFont="1" applyFill="1" applyAlignment="1">
      <alignment horizontal="center" vertical="center"/>
    </xf>
    <xf numFmtId="0" fontId="61" fillId="0" borderId="5" xfId="4" applyFont="1" applyFill="1" applyBorder="1" applyAlignment="1">
      <alignment horizontal="center" vertical="center" wrapText="1"/>
    </xf>
    <xf numFmtId="2" fontId="61" fillId="0" borderId="5" xfId="4" applyNumberFormat="1" applyFont="1" applyFill="1" applyBorder="1" applyAlignment="1">
      <alignment horizontal="center" vertical="center" wrapText="1"/>
    </xf>
    <xf numFmtId="0" fontId="64" fillId="0" borderId="5" xfId="0" applyFont="1" applyFill="1" applyBorder="1" applyAlignment="1">
      <alignment horizontal="center" vertical="center"/>
    </xf>
    <xf numFmtId="1" fontId="51" fillId="0" borderId="5" xfId="0" applyNumberFormat="1" applyFont="1" applyFill="1" applyBorder="1" applyAlignment="1">
      <alignment horizontal="center" vertical="center" wrapText="1"/>
    </xf>
    <xf numFmtId="167" fontId="50" fillId="0" borderId="5" xfId="0" applyNumberFormat="1" applyFont="1" applyFill="1" applyBorder="1" applyAlignment="1">
      <alignment horizontal="center" vertical="center" wrapText="1"/>
    </xf>
    <xf numFmtId="167" fontId="50" fillId="0" borderId="10" xfId="0" applyNumberFormat="1" applyFont="1" applyFill="1" applyBorder="1" applyAlignment="1">
      <alignment horizontal="center" vertical="center" wrapText="1"/>
    </xf>
    <xf numFmtId="2" fontId="50" fillId="0" borderId="7" xfId="0" applyNumberFormat="1" applyFont="1" applyFill="1" applyBorder="1" applyAlignment="1">
      <alignment horizontal="center" vertical="center"/>
    </xf>
    <xf numFmtId="1" fontId="61" fillId="0" borderId="5" xfId="0" applyNumberFormat="1" applyFont="1" applyFill="1" applyBorder="1" applyAlignment="1">
      <alignment horizontal="center" vertical="center" wrapText="1"/>
    </xf>
    <xf numFmtId="0" fontId="7" fillId="0" borderId="0" xfId="219" applyFont="1" applyFill="1"/>
    <xf numFmtId="0" fontId="54" fillId="0" borderId="0" xfId="0" applyFont="1" applyFill="1" applyAlignment="1">
      <alignment horizontal="center" vertical="center"/>
    </xf>
    <xf numFmtId="0" fontId="48" fillId="0" borderId="1" xfId="219" applyFont="1" applyFill="1" applyBorder="1" applyAlignment="1">
      <alignment horizontal="center" vertical="center" wrapText="1"/>
    </xf>
    <xf numFmtId="0" fontId="61" fillId="0" borderId="5" xfId="0" applyFont="1" applyFill="1" applyBorder="1" applyAlignment="1">
      <alignment horizontal="center" vertical="center" wrapText="1"/>
    </xf>
    <xf numFmtId="4" fontId="61" fillId="0" borderId="5" xfId="1" applyNumberFormat="1" applyFont="1" applyFill="1" applyBorder="1" applyAlignment="1">
      <alignment horizontal="center" vertical="center"/>
    </xf>
    <xf numFmtId="2" fontId="61" fillId="0" borderId="5" xfId="0" applyNumberFormat="1" applyFont="1" applyFill="1" applyBorder="1" applyAlignment="1">
      <alignment horizontal="center" vertical="center" wrapText="1"/>
    </xf>
    <xf numFmtId="165" fontId="61" fillId="0" borderId="5" xfId="0" applyNumberFormat="1" applyFont="1" applyFill="1" applyBorder="1" applyAlignment="1">
      <alignment horizontal="center" vertical="center" wrapText="1"/>
    </xf>
    <xf numFmtId="167" fontId="61" fillId="0" borderId="5" xfId="0" applyNumberFormat="1" applyFont="1" applyFill="1" applyBorder="1" applyAlignment="1">
      <alignment horizontal="center" vertical="center" wrapText="1"/>
    </xf>
    <xf numFmtId="1" fontId="61" fillId="0" borderId="1" xfId="0" applyNumberFormat="1" applyFont="1" applyFill="1" applyBorder="1" applyAlignment="1">
      <alignment horizontal="center" vertical="center" wrapText="1"/>
    </xf>
    <xf numFmtId="0" fontId="61" fillId="0" borderId="1" xfId="0" applyFont="1" applyFill="1" applyBorder="1" applyAlignment="1">
      <alignment horizontal="center" vertical="center" wrapText="1"/>
    </xf>
    <xf numFmtId="2" fontId="61"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xf>
    <xf numFmtId="0" fontId="63" fillId="0" borderId="0" xfId="0" applyFont="1" applyFill="1" applyAlignment="1"/>
    <xf numFmtId="167" fontId="48"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61" fillId="0" borderId="1" xfId="0" applyFont="1" applyFill="1" applyBorder="1" applyAlignment="1">
      <alignment horizontal="center" vertical="center"/>
    </xf>
    <xf numFmtId="2" fontId="48" fillId="0" borderId="5" xfId="219" applyNumberFormat="1" applyFont="1" applyFill="1" applyBorder="1" applyAlignment="1" applyProtection="1">
      <alignment horizontal="center" vertical="center" wrapText="1"/>
      <protection locked="0"/>
    </xf>
    <xf numFmtId="0" fontId="50" fillId="0" borderId="5" xfId="6" applyFont="1" applyFill="1" applyBorder="1" applyAlignment="1">
      <alignment horizontal="center" vertical="center"/>
    </xf>
    <xf numFmtId="167" fontId="50" fillId="0" borderId="5" xfId="6" applyNumberFormat="1" applyFont="1" applyFill="1" applyBorder="1" applyAlignment="1">
      <alignment horizontal="center" vertical="center" wrapText="1"/>
    </xf>
    <xf numFmtId="165" fontId="50" fillId="0" borderId="5" xfId="6" applyNumberFormat="1" applyFont="1" applyFill="1" applyBorder="1" applyAlignment="1">
      <alignment horizontal="center" vertical="center" wrapText="1"/>
    </xf>
    <xf numFmtId="2" fontId="50" fillId="0" borderId="5" xfId="6" applyNumberFormat="1" applyFont="1" applyFill="1" applyBorder="1" applyAlignment="1">
      <alignment horizontal="center" vertical="center"/>
    </xf>
    <xf numFmtId="2" fontId="50" fillId="0" borderId="4" xfId="6" applyNumberFormat="1" applyFont="1" applyFill="1" applyBorder="1" applyAlignment="1">
      <alignment horizontal="center" vertical="center" wrapText="1"/>
    </xf>
    <xf numFmtId="2" fontId="50" fillId="0" borderId="2" xfId="6" applyNumberFormat="1" applyFont="1" applyFill="1" applyBorder="1" applyAlignment="1">
      <alignment horizontal="center" vertical="center" wrapText="1"/>
    </xf>
    <xf numFmtId="2" fontId="50" fillId="0" borderId="32" xfId="6" applyNumberFormat="1" applyFont="1" applyFill="1" applyBorder="1" applyAlignment="1">
      <alignment horizontal="center" vertical="center" wrapText="1"/>
    </xf>
    <xf numFmtId="1" fontId="61" fillId="0" borderId="5" xfId="0" applyNumberFormat="1" applyFont="1" applyFill="1" applyBorder="1" applyAlignment="1">
      <alignment horizontal="center" vertical="center"/>
    </xf>
    <xf numFmtId="49" fontId="61" fillId="0" borderId="5" xfId="0" applyNumberFormat="1" applyFont="1" applyFill="1" applyBorder="1" applyAlignment="1">
      <alignment horizontal="center" vertical="center" wrapText="1"/>
    </xf>
    <xf numFmtId="2" fontId="48" fillId="0" borderId="5" xfId="0" applyNumberFormat="1" applyFont="1" applyFill="1" applyBorder="1" applyAlignment="1">
      <alignment horizontal="center" vertical="center"/>
    </xf>
    <xf numFmtId="167" fontId="48" fillId="0" borderId="5" xfId="0" applyNumberFormat="1" applyFont="1" applyFill="1" applyBorder="1" applyAlignment="1">
      <alignment horizontal="center" vertical="center"/>
    </xf>
    <xf numFmtId="0" fontId="48" fillId="0" borderId="5" xfId="0" applyFont="1" applyFill="1" applyBorder="1" applyAlignment="1">
      <alignment horizontal="center" vertical="center" wrapText="1"/>
    </xf>
    <xf numFmtId="2" fontId="48" fillId="0" borderId="5" xfId="0" applyNumberFormat="1" applyFont="1" applyFill="1" applyBorder="1" applyAlignment="1">
      <alignment horizontal="center" vertical="center" wrapText="1"/>
    </xf>
    <xf numFmtId="1" fontId="48" fillId="0" borderId="5" xfId="0" applyNumberFormat="1" applyFont="1" applyFill="1" applyBorder="1" applyAlignment="1">
      <alignment horizontal="center" vertical="center" wrapText="1"/>
    </xf>
    <xf numFmtId="0" fontId="48" fillId="0" borderId="5" xfId="0" applyFont="1" applyFill="1" applyBorder="1" applyAlignment="1">
      <alignment horizontal="center" vertical="center"/>
    </xf>
    <xf numFmtId="2" fontId="62" fillId="0" borderId="5" xfId="0" applyNumberFormat="1" applyFont="1" applyFill="1" applyBorder="1" applyAlignment="1">
      <alignment horizontal="center" vertical="center" wrapText="1"/>
    </xf>
    <xf numFmtId="0" fontId="66" fillId="0" borderId="5" xfId="0" applyFont="1" applyFill="1" applyBorder="1" applyAlignment="1">
      <alignment horizontal="center" vertical="center"/>
    </xf>
    <xf numFmtId="1" fontId="51" fillId="0" borderId="5" xfId="2" applyNumberFormat="1" applyFont="1" applyFill="1" applyBorder="1" applyAlignment="1">
      <alignment horizontal="center" vertical="center" wrapText="1"/>
    </xf>
    <xf numFmtId="1" fontId="50" fillId="0" borderId="5" xfId="0" applyNumberFormat="1" applyFont="1" applyFill="1" applyBorder="1" applyAlignment="1">
      <alignment horizontal="center" vertical="center" wrapText="1"/>
    </xf>
    <xf numFmtId="165" fontId="50" fillId="0" borderId="5" xfId="0" applyNumberFormat="1" applyFont="1" applyFill="1" applyBorder="1" applyAlignment="1">
      <alignment horizontal="center" vertical="center" wrapText="1"/>
    </xf>
    <xf numFmtId="2" fontId="50" fillId="0" borderId="5" xfId="2" applyNumberFormat="1" applyFont="1" applyFill="1" applyBorder="1" applyAlignment="1">
      <alignment horizontal="center" vertical="center" wrapText="1"/>
    </xf>
    <xf numFmtId="166" fontId="50" fillId="0" borderId="5" xfId="0" applyNumberFormat="1" applyFont="1" applyFill="1" applyBorder="1" applyAlignment="1">
      <alignment horizontal="center" vertical="center" wrapText="1"/>
    </xf>
    <xf numFmtId="0" fontId="52" fillId="0" borderId="0" xfId="0" applyFont="1" applyFill="1" applyAlignment="1">
      <alignment horizontal="center" vertical="center" wrapText="1"/>
    </xf>
    <xf numFmtId="0" fontId="51" fillId="0" borderId="0" xfId="0" applyFont="1" applyFill="1" applyBorder="1" applyAlignment="1">
      <alignment horizontal="center" vertical="center" wrapText="1"/>
    </xf>
    <xf numFmtId="2" fontId="50" fillId="0" borderId="7" xfId="0" applyNumberFormat="1" applyFont="1" applyFill="1" applyBorder="1" applyAlignment="1">
      <alignment horizontal="center" vertical="center" wrapText="1"/>
    </xf>
    <xf numFmtId="2" fontId="51" fillId="0" borderId="5" xfId="0" applyNumberFormat="1" applyFont="1" applyFill="1" applyBorder="1" applyAlignment="1" applyProtection="1">
      <alignment horizontal="center" vertical="center" wrapText="1"/>
      <protection locked="0"/>
    </xf>
    <xf numFmtId="2" fontId="50" fillId="0" borderId="5" xfId="0" applyNumberFormat="1" applyFont="1" applyFill="1" applyBorder="1" applyAlignment="1" applyProtection="1">
      <alignment horizontal="center" vertical="center"/>
      <protection locked="0"/>
    </xf>
    <xf numFmtId="2" fontId="50" fillId="0" borderId="5" xfId="0" applyNumberFormat="1" applyFont="1" applyFill="1" applyBorder="1" applyAlignment="1" applyProtection="1">
      <alignment horizontal="center" vertical="center" wrapText="1"/>
      <protection locked="0"/>
    </xf>
    <xf numFmtId="2" fontId="51" fillId="0" borderId="5" xfId="4" applyNumberFormat="1" applyFont="1" applyFill="1" applyBorder="1" applyAlignment="1">
      <alignment horizontal="center" vertical="center" wrapText="1"/>
    </xf>
    <xf numFmtId="165" fontId="51" fillId="0" borderId="5" xfId="0" applyNumberFormat="1" applyFont="1" applyFill="1" applyBorder="1" applyAlignment="1">
      <alignment horizontal="center" vertical="center" wrapText="1"/>
    </xf>
    <xf numFmtId="167" fontId="50" fillId="0" borderId="5" xfId="4" applyNumberFormat="1" applyFont="1" applyFill="1" applyBorder="1" applyAlignment="1">
      <alignment horizontal="center" vertical="center" wrapText="1"/>
    </xf>
    <xf numFmtId="168" fontId="50" fillId="0" borderId="29" xfId="0" applyNumberFormat="1" applyFont="1" applyFill="1" applyBorder="1" applyAlignment="1">
      <alignment horizontal="center" vertical="center" wrapText="1"/>
    </xf>
    <xf numFmtId="167" fontId="51" fillId="0" borderId="5" xfId="0" applyNumberFormat="1" applyFont="1" applyFill="1" applyBorder="1" applyAlignment="1">
      <alignment horizontal="center" vertical="center" wrapText="1"/>
    </xf>
    <xf numFmtId="167" fontId="48" fillId="0" borderId="5" xfId="0" applyNumberFormat="1" applyFont="1" applyFill="1" applyBorder="1" applyAlignment="1">
      <alignment horizontal="center" vertical="center" wrapText="1"/>
    </xf>
    <xf numFmtId="0" fontId="67" fillId="0" borderId="5" xfId="0" applyFont="1" applyFill="1" applyBorder="1" applyAlignment="1">
      <alignment horizontal="center" vertical="center" wrapText="1"/>
    </xf>
    <xf numFmtId="2" fontId="64" fillId="0" borderId="5" xfId="0" applyNumberFormat="1" applyFont="1" applyFill="1" applyBorder="1" applyAlignment="1">
      <alignment horizontal="center" vertical="center" wrapText="1"/>
    </xf>
    <xf numFmtId="171" fontId="51" fillId="0" borderId="5" xfId="0" applyNumberFormat="1" applyFont="1" applyFill="1" applyBorder="1" applyAlignment="1">
      <alignment horizontal="center" vertical="center" wrapText="1"/>
    </xf>
    <xf numFmtId="171" fontId="51" fillId="0" borderId="26" xfId="0" applyNumberFormat="1" applyFont="1" applyFill="1" applyBorder="1" applyAlignment="1">
      <alignment horizontal="center" vertical="center" wrapText="1"/>
    </xf>
    <xf numFmtId="168" fontId="50" fillId="0" borderId="5"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0" fontId="55" fillId="0" borderId="0" xfId="0" applyFont="1" applyFill="1" applyAlignment="1">
      <alignment horizontal="center" vertical="center" wrapText="1"/>
    </xf>
    <xf numFmtId="2" fontId="67" fillId="0" borderId="5" xfId="0" applyNumberFormat="1" applyFont="1" applyFill="1" applyBorder="1" applyAlignment="1">
      <alignment horizontal="center" vertical="center" wrapText="1"/>
    </xf>
    <xf numFmtId="2" fontId="66" fillId="0" borderId="5" xfId="0" applyNumberFormat="1" applyFont="1" applyFill="1" applyBorder="1" applyAlignment="1">
      <alignment horizontal="center" vertical="center"/>
    </xf>
    <xf numFmtId="1" fontId="66" fillId="0" borderId="5" xfId="0" applyNumberFormat="1" applyFont="1" applyFill="1" applyBorder="1" applyAlignment="1">
      <alignment horizontal="center" vertical="center"/>
    </xf>
    <xf numFmtId="2" fontId="62" fillId="0" borderId="5" xfId="0" applyNumberFormat="1" applyFont="1" applyFill="1" applyBorder="1" applyAlignment="1">
      <alignment horizontal="center" vertical="center"/>
    </xf>
    <xf numFmtId="0" fontId="50" fillId="0" borderId="0" xfId="0" applyFont="1" applyFill="1" applyBorder="1" applyAlignment="1">
      <alignment horizontal="center" vertical="center" wrapText="1"/>
    </xf>
    <xf numFmtId="0" fontId="51" fillId="0" borderId="5" xfId="2" applyFont="1" applyFill="1" applyBorder="1" applyAlignment="1">
      <alignment horizontal="center" vertical="center" wrapText="1"/>
    </xf>
    <xf numFmtId="167" fontId="48" fillId="0" borderId="5" xfId="4"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2" fontId="67" fillId="0" borderId="1" xfId="0" applyNumberFormat="1" applyFont="1" applyFill="1" applyBorder="1" applyAlignment="1">
      <alignment horizontal="center" wrapText="1"/>
    </xf>
    <xf numFmtId="0" fontId="67" fillId="0" borderId="1" xfId="0" applyFont="1" applyFill="1" applyBorder="1" applyAlignment="1">
      <alignment horizontal="center" wrapText="1"/>
    </xf>
    <xf numFmtId="2" fontId="64" fillId="0" borderId="1" xfId="0" applyNumberFormat="1" applyFont="1" applyFill="1" applyBorder="1" applyAlignment="1">
      <alignment horizontal="center" wrapText="1"/>
    </xf>
    <xf numFmtId="2" fontId="68" fillId="0" borderId="1" xfId="0" applyNumberFormat="1" applyFont="1" applyFill="1" applyBorder="1" applyAlignment="1">
      <alignment horizontal="center"/>
    </xf>
    <xf numFmtId="2" fontId="62" fillId="0" borderId="1" xfId="0" applyNumberFormat="1" applyFont="1" applyFill="1" applyBorder="1" applyAlignment="1">
      <alignment horizontal="center" wrapText="1"/>
    </xf>
    <xf numFmtId="2" fontId="62" fillId="0" borderId="1" xfId="0" applyNumberFormat="1" applyFont="1" applyFill="1" applyBorder="1" applyAlignment="1">
      <alignment horizontal="center" vertical="center" wrapText="1"/>
    </xf>
    <xf numFmtId="2" fontId="61" fillId="0" borderId="1" xfId="0" applyNumberFormat="1" applyFont="1" applyFill="1" applyBorder="1" applyAlignment="1">
      <alignment horizontal="center" wrapText="1"/>
    </xf>
    <xf numFmtId="2" fontId="48" fillId="0" borderId="1" xfId="0" applyNumberFormat="1" applyFont="1" applyFill="1" applyBorder="1" applyAlignment="1">
      <alignment horizontal="center" wrapText="1"/>
    </xf>
    <xf numFmtId="2" fontId="50" fillId="0" borderId="1" xfId="0" applyNumberFormat="1" applyFont="1" applyFill="1" applyBorder="1" applyAlignment="1">
      <alignment horizontal="center" wrapText="1"/>
    </xf>
    <xf numFmtId="1" fontId="51" fillId="0" borderId="1" xfId="0" applyNumberFormat="1" applyFont="1" applyFill="1" applyBorder="1" applyAlignment="1">
      <alignment horizontal="center" wrapText="1"/>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wrapText="1"/>
    </xf>
    <xf numFmtId="2" fontId="51" fillId="0" borderId="1" xfId="0" applyNumberFormat="1" applyFont="1" applyFill="1" applyBorder="1" applyAlignment="1">
      <alignment horizontal="center" wrapText="1"/>
    </xf>
    <xf numFmtId="167" fontId="69" fillId="0" borderId="1" xfId="0" applyNumberFormat="1" applyFont="1" applyFill="1" applyBorder="1" applyAlignment="1">
      <alignment horizontal="center" wrapText="1"/>
    </xf>
    <xf numFmtId="0" fontId="50" fillId="0" borderId="1" xfId="0" applyFont="1" applyFill="1" applyBorder="1" applyAlignment="1">
      <alignment horizontal="center" wrapText="1"/>
    </xf>
    <xf numFmtId="165" fontId="50" fillId="0" borderId="1" xfId="0" applyNumberFormat="1" applyFont="1" applyFill="1" applyBorder="1" applyAlignment="1">
      <alignment horizontal="center" wrapText="1"/>
    </xf>
    <xf numFmtId="166" fontId="50" fillId="0" borderId="1" xfId="0" applyNumberFormat="1" applyFont="1" applyFill="1" applyBorder="1" applyAlignment="1">
      <alignment horizontal="center" wrapText="1"/>
    </xf>
    <xf numFmtId="0" fontId="50" fillId="0" borderId="25" xfId="0" applyFont="1" applyFill="1" applyBorder="1" applyAlignment="1">
      <alignment horizontal="center" vertical="center"/>
    </xf>
    <xf numFmtId="0" fontId="61" fillId="0" borderId="9" xfId="219" applyFont="1" applyFill="1" applyBorder="1" applyAlignment="1">
      <alignment horizontal="center" vertical="center" wrapText="1"/>
    </xf>
    <xf numFmtId="167" fontId="48" fillId="0" borderId="1" xfId="219" applyNumberFormat="1" applyFont="1" applyFill="1" applyBorder="1" applyAlignment="1">
      <alignment horizontal="center" vertical="center" wrapText="1"/>
    </xf>
    <xf numFmtId="2" fontId="48" fillId="0" borderId="1" xfId="219" applyNumberFormat="1" applyFont="1" applyFill="1" applyBorder="1" applyAlignment="1">
      <alignment horizontal="center" vertical="center" wrapText="1"/>
    </xf>
    <xf numFmtId="2" fontId="48" fillId="0" borderId="4" xfId="219" applyNumberFormat="1" applyFont="1" applyFill="1" applyBorder="1" applyAlignment="1">
      <alignment horizontal="center" vertical="center" wrapText="1"/>
    </xf>
    <xf numFmtId="1" fontId="48" fillId="0" borderId="1" xfId="219" applyNumberFormat="1"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7" xfId="0" applyFont="1" applyFill="1" applyBorder="1" applyAlignment="1">
      <alignment horizontal="center" vertical="center" wrapText="1"/>
    </xf>
    <xf numFmtId="2" fontId="51" fillId="0" borderId="7" xfId="6"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2" fontId="51" fillId="0" borderId="7" xfId="0" applyNumberFormat="1" applyFont="1" applyFill="1" applyBorder="1" applyAlignment="1">
      <alignment horizontal="center" vertical="center" wrapText="1"/>
    </xf>
    <xf numFmtId="171" fontId="51" fillId="0" borderId="6" xfId="0" applyNumberFormat="1" applyFont="1" applyFill="1" applyBorder="1" applyAlignment="1">
      <alignment horizontal="center" vertical="center" wrapText="1"/>
    </xf>
    <xf numFmtId="1" fontId="50" fillId="0" borderId="1" xfId="6" applyNumberFormat="1" applyFont="1" applyFill="1" applyBorder="1" applyAlignment="1">
      <alignment horizontal="center" vertical="center" wrapText="1"/>
    </xf>
    <xf numFmtId="1" fontId="51" fillId="0" borderId="5" xfId="0" applyNumberFormat="1" applyFont="1" applyFill="1" applyBorder="1" applyAlignment="1">
      <alignment horizontal="center" vertical="center"/>
    </xf>
    <xf numFmtId="0" fontId="50" fillId="0" borderId="5" xfId="2" applyFont="1" applyFill="1" applyBorder="1" applyAlignment="1">
      <alignment horizontal="center" vertical="center" wrapText="1"/>
    </xf>
    <xf numFmtId="2" fontId="51" fillId="0" borderId="26" xfId="0" applyNumberFormat="1" applyFont="1" applyFill="1" applyBorder="1" applyAlignment="1">
      <alignment horizontal="center" vertical="center" wrapText="1"/>
    </xf>
    <xf numFmtId="2" fontId="50" fillId="0" borderId="26" xfId="0" applyNumberFormat="1" applyFont="1" applyFill="1" applyBorder="1" applyAlignment="1">
      <alignment horizontal="center" vertical="center" wrapText="1"/>
    </xf>
    <xf numFmtId="2" fontId="50" fillId="0" borderId="25" xfId="0" applyNumberFormat="1" applyFont="1" applyFill="1" applyBorder="1" applyAlignment="1">
      <alignment horizontal="center" vertical="center" wrapText="1"/>
    </xf>
    <xf numFmtId="166" fontId="50" fillId="0" borderId="26" xfId="0" applyNumberFormat="1" applyFont="1" applyFill="1" applyBorder="1" applyAlignment="1">
      <alignment horizontal="center" vertical="center" wrapText="1"/>
    </xf>
    <xf numFmtId="165" fontId="50" fillId="0" borderId="5" xfId="0" applyNumberFormat="1" applyFont="1" applyFill="1" applyBorder="1" applyAlignment="1">
      <alignment horizontal="center" vertical="center"/>
    </xf>
    <xf numFmtId="0" fontId="65" fillId="0" borderId="5" xfId="0" applyFont="1" applyFill="1" applyBorder="1" applyAlignment="1">
      <alignment horizontal="center" vertical="center"/>
    </xf>
    <xf numFmtId="1" fontId="51" fillId="0" borderId="7" xfId="0" applyNumberFormat="1" applyFont="1" applyFill="1" applyBorder="1" applyAlignment="1">
      <alignment horizontal="center" vertical="center" wrapText="1"/>
    </xf>
    <xf numFmtId="2" fontId="48" fillId="0" borderId="5" xfId="0" applyNumberFormat="1" applyFont="1" applyFill="1" applyBorder="1" applyAlignment="1" applyProtection="1">
      <alignment horizontal="center" vertical="center" wrapText="1"/>
      <protection locked="0"/>
    </xf>
    <xf numFmtId="1" fontId="62" fillId="0" borderId="5" xfId="0" applyNumberFormat="1" applyFont="1" applyFill="1" applyBorder="1" applyAlignment="1">
      <alignment horizontal="center" vertical="center" wrapText="1"/>
    </xf>
    <xf numFmtId="0" fontId="62" fillId="0" borderId="5" xfId="0" applyFont="1" applyFill="1" applyBorder="1" applyAlignment="1">
      <alignment horizontal="center" vertical="center" wrapText="1"/>
    </xf>
    <xf numFmtId="171" fontId="51" fillId="0" borderId="3" xfId="0" applyNumberFormat="1" applyFont="1" applyFill="1" applyBorder="1" applyAlignment="1">
      <alignment horizontal="center" vertical="center" wrapText="1"/>
    </xf>
    <xf numFmtId="172" fontId="50" fillId="0" borderId="5"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2" fontId="50" fillId="0" borderId="27" xfId="0" applyNumberFormat="1" applyFont="1" applyFill="1" applyBorder="1" applyAlignment="1">
      <alignment horizontal="center" vertical="center" wrapText="1"/>
    </xf>
    <xf numFmtId="1" fontId="51" fillId="0" borderId="5" xfId="219" applyNumberFormat="1" applyFont="1" applyFill="1" applyBorder="1" applyAlignment="1">
      <alignment horizontal="center" vertical="center" wrapText="1"/>
    </xf>
    <xf numFmtId="165" fontId="50" fillId="0" borderId="5" xfId="219"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2" fontId="51" fillId="0" borderId="10" xfId="0" applyNumberFormat="1" applyFont="1" applyFill="1" applyBorder="1" applyAlignment="1">
      <alignment horizontal="center" vertical="center" wrapText="1"/>
    </xf>
    <xf numFmtId="4" fontId="50" fillId="0" borderId="5" xfId="1" applyNumberFormat="1" applyFont="1" applyFill="1" applyBorder="1" applyAlignment="1">
      <alignment horizontal="center" vertical="center"/>
    </xf>
    <xf numFmtId="0" fontId="50" fillId="0" borderId="1" xfId="219" applyFont="1" applyFill="1" applyBorder="1" applyAlignment="1">
      <alignment horizontal="center" vertical="center" wrapText="1"/>
    </xf>
    <xf numFmtId="0" fontId="61" fillId="0" borderId="0" xfId="0" applyFont="1" applyFill="1" applyBorder="1" applyAlignment="1">
      <alignment horizontal="center" vertical="center"/>
    </xf>
    <xf numFmtId="1" fontId="51" fillId="0" borderId="5" xfId="219" applyNumberFormat="1" applyFont="1" applyFill="1" applyBorder="1" applyAlignment="1">
      <alignment horizontal="center" vertical="center"/>
    </xf>
    <xf numFmtId="0" fontId="51" fillId="0" borderId="5" xfId="191" applyFont="1" applyFill="1" applyBorder="1" applyAlignment="1">
      <alignment horizontal="center" vertical="center" wrapText="1"/>
    </xf>
    <xf numFmtId="167" fontId="50" fillId="0" borderId="5" xfId="219" applyNumberFormat="1" applyFont="1" applyFill="1" applyBorder="1" applyAlignment="1">
      <alignment horizontal="center" vertical="center"/>
    </xf>
    <xf numFmtId="0" fontId="50" fillId="0" borderId="5" xfId="191" applyFont="1" applyFill="1" applyBorder="1" applyAlignment="1">
      <alignment horizontal="center" vertical="center" wrapText="1"/>
    </xf>
    <xf numFmtId="0" fontId="51" fillId="0" borderId="5" xfId="1" applyFont="1" applyFill="1" applyBorder="1" applyAlignment="1">
      <alignment horizontal="center" vertical="center" wrapText="1"/>
    </xf>
    <xf numFmtId="4" fontId="51" fillId="0" borderId="5" xfId="1" applyNumberFormat="1" applyFont="1" applyFill="1" applyBorder="1" applyAlignment="1">
      <alignment horizontal="center" vertical="center"/>
    </xf>
    <xf numFmtId="4" fontId="50" fillId="0" borderId="5" xfId="1" applyNumberFormat="1" applyFont="1" applyFill="1" applyBorder="1" applyAlignment="1">
      <alignment horizontal="center" vertical="center" wrapText="1"/>
    </xf>
    <xf numFmtId="4" fontId="51" fillId="0" borderId="5" xfId="1" applyNumberFormat="1" applyFont="1" applyFill="1" applyBorder="1" applyAlignment="1">
      <alignment horizontal="center" vertical="center" wrapText="1"/>
    </xf>
    <xf numFmtId="0" fontId="50" fillId="0" borderId="5" xfId="1" applyFont="1" applyFill="1" applyBorder="1" applyAlignment="1">
      <alignment horizontal="center" vertical="center" wrapText="1"/>
    </xf>
    <xf numFmtId="2" fontId="51" fillId="0" borderId="5" xfId="2" applyNumberFormat="1" applyFont="1" applyFill="1" applyBorder="1" applyAlignment="1">
      <alignment horizontal="center" vertical="center" wrapText="1"/>
    </xf>
    <xf numFmtId="171" fontId="50" fillId="0" borderId="26" xfId="0" applyNumberFormat="1" applyFont="1" applyFill="1" applyBorder="1" applyAlignment="1">
      <alignment horizontal="center" vertical="center" wrapText="1"/>
    </xf>
    <xf numFmtId="168" fontId="50" fillId="0" borderId="26" xfId="0" applyNumberFormat="1" applyFont="1" applyFill="1" applyBorder="1" applyAlignment="1">
      <alignment horizontal="center" vertical="center"/>
    </xf>
    <xf numFmtId="168" fontId="50" fillId="0" borderId="26" xfId="0" applyNumberFormat="1" applyFont="1" applyFill="1" applyBorder="1" applyAlignment="1">
      <alignment horizontal="center" vertical="center" wrapText="1"/>
    </xf>
    <xf numFmtId="166" fontId="50" fillId="0" borderId="1" xfId="6" applyNumberFormat="1" applyFont="1" applyFill="1" applyBorder="1" applyAlignment="1">
      <alignment horizontal="center" vertical="center" wrapText="1"/>
    </xf>
    <xf numFmtId="2" fontId="50" fillId="0" borderId="28" xfId="0" applyNumberFormat="1" applyFont="1" applyFill="1" applyBorder="1" applyAlignment="1">
      <alignment horizontal="center" vertical="center" wrapText="1"/>
    </xf>
    <xf numFmtId="0" fontId="50" fillId="0" borderId="28" xfId="0" applyFont="1" applyFill="1" applyBorder="1" applyAlignment="1" applyProtection="1">
      <alignment horizontal="center" vertical="center" wrapText="1"/>
      <protection locked="0"/>
    </xf>
    <xf numFmtId="49" fontId="50" fillId="0" borderId="15" xfId="0" applyNumberFormat="1" applyFont="1" applyFill="1" applyBorder="1" applyAlignment="1">
      <alignment horizontal="center" vertical="center" wrapText="1"/>
    </xf>
    <xf numFmtId="1" fontId="50" fillId="0" borderId="0" xfId="0" applyNumberFormat="1" applyFont="1" applyFill="1" applyBorder="1" applyAlignment="1">
      <alignment horizontal="center" vertical="center" wrapText="1"/>
    </xf>
    <xf numFmtId="167" fontId="50" fillId="0" borderId="7" xfId="0" applyNumberFormat="1" applyFont="1" applyFill="1" applyBorder="1" applyAlignment="1">
      <alignment horizontal="center" vertical="center" wrapText="1"/>
    </xf>
    <xf numFmtId="165" fontId="51" fillId="0" borderId="7" xfId="0" applyNumberFormat="1" applyFont="1" applyFill="1" applyBorder="1" applyAlignment="1">
      <alignment horizontal="center" vertical="center" wrapText="1"/>
    </xf>
    <xf numFmtId="165" fontId="50" fillId="0" borderId="7" xfId="0" applyNumberFormat="1" applyFont="1" applyFill="1" applyBorder="1" applyAlignment="1">
      <alignment horizontal="center" vertical="center" wrapText="1"/>
    </xf>
    <xf numFmtId="167" fontId="50" fillId="0" borderId="5" xfId="0" applyNumberFormat="1" applyFont="1" applyFill="1" applyBorder="1" applyAlignment="1">
      <alignment horizontal="center" vertical="center"/>
    </xf>
    <xf numFmtId="0" fontId="51" fillId="0" borderId="7" xfId="0" applyFont="1" applyFill="1" applyBorder="1" applyAlignment="1">
      <alignment horizontal="center" vertical="center" wrapText="1"/>
    </xf>
    <xf numFmtId="43" fontId="50" fillId="0" borderId="5" xfId="3" applyFont="1" applyFill="1" applyBorder="1" applyAlignment="1">
      <alignment horizontal="center" vertical="center" wrapText="1"/>
    </xf>
    <xf numFmtId="2" fontId="48" fillId="0" borderId="7" xfId="219" applyNumberFormat="1" applyFont="1" applyFill="1" applyBorder="1" applyAlignment="1">
      <alignment horizontal="center" vertical="center" wrapText="1"/>
    </xf>
    <xf numFmtId="169" fontId="50" fillId="0" borderId="5" xfId="0" applyNumberFormat="1" applyFont="1" applyFill="1" applyBorder="1" applyAlignment="1">
      <alignment horizontal="center" vertical="center" wrapText="1"/>
    </xf>
    <xf numFmtId="2" fontId="50" fillId="0" borderId="5" xfId="3" applyNumberFormat="1" applyFont="1" applyFill="1" applyBorder="1" applyAlignment="1">
      <alignment horizontal="center" vertical="center" wrapText="1"/>
    </xf>
    <xf numFmtId="1" fontId="51" fillId="0" borderId="5" xfId="1" applyNumberFormat="1" applyFont="1" applyFill="1" applyBorder="1" applyAlignment="1">
      <alignment horizontal="center" vertical="center" wrapText="1"/>
    </xf>
    <xf numFmtId="2" fontId="51" fillId="0" borderId="5" xfId="0" applyNumberFormat="1" applyFont="1" applyFill="1" applyBorder="1" applyAlignment="1">
      <alignment horizontal="center" vertical="center"/>
    </xf>
    <xf numFmtId="166" fontId="50" fillId="0" borderId="10" xfId="0" applyNumberFormat="1" applyFont="1" applyFill="1" applyBorder="1" applyAlignment="1">
      <alignment horizontal="center" vertical="center" wrapText="1"/>
    </xf>
    <xf numFmtId="0" fontId="59" fillId="0" borderId="0" xfId="219" applyFont="1" applyFill="1" applyAlignment="1">
      <alignment vertical="center"/>
    </xf>
    <xf numFmtId="0" fontId="7" fillId="0" borderId="0" xfId="219" applyFont="1" applyFill="1" applyAlignment="1">
      <alignment vertical="center"/>
    </xf>
    <xf numFmtId="0" fontId="54" fillId="0" borderId="0" xfId="6" applyFont="1" applyFill="1" applyAlignment="1">
      <alignment horizontal="center" vertical="center"/>
    </xf>
    <xf numFmtId="0" fontId="54" fillId="0" borderId="0" xfId="219" applyFont="1" applyFill="1"/>
    <xf numFmtId="0" fontId="52" fillId="0" borderId="0" xfId="0" applyFont="1" applyFill="1"/>
    <xf numFmtId="0" fontId="7" fillId="0" borderId="0" xfId="0" applyFont="1" applyFill="1"/>
    <xf numFmtId="0" fontId="52" fillId="0" borderId="0" xfId="6" applyFont="1" applyFill="1" applyAlignment="1">
      <alignment horizontal="center" vertical="center"/>
    </xf>
    <xf numFmtId="0" fontId="53" fillId="0" borderId="0" xfId="0" applyFont="1" applyFill="1" applyAlignment="1">
      <alignment horizontal="center" vertical="center"/>
    </xf>
    <xf numFmtId="0" fontId="50" fillId="0" borderId="0" xfId="0" applyFont="1" applyFill="1" applyBorder="1" applyAlignment="1">
      <alignment horizontal="center" vertical="center"/>
    </xf>
    <xf numFmtId="0" fontId="51" fillId="0" borderId="14"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14" xfId="0" applyFont="1" applyFill="1" applyBorder="1" applyAlignment="1">
      <alignment horizontal="right" vertical="center" wrapText="1"/>
    </xf>
    <xf numFmtId="2" fontId="51" fillId="0" borderId="1" xfId="0" applyNumberFormat="1" applyFont="1" applyFill="1" applyBorder="1" applyAlignment="1">
      <alignment horizontal="center" vertical="center" wrapText="1"/>
    </xf>
    <xf numFmtId="0" fontId="51" fillId="0" borderId="10" xfId="0" applyFont="1" applyFill="1" applyBorder="1" applyAlignment="1">
      <alignment horizontal="center" vertical="center"/>
    </xf>
    <xf numFmtId="0" fontId="61" fillId="0" borderId="5" xfId="0" applyFont="1" applyFill="1" applyBorder="1" applyAlignment="1">
      <alignment horizontal="center" vertical="center"/>
    </xf>
    <xf numFmtId="4" fontId="51" fillId="0" borderId="5" xfId="0" applyNumberFormat="1" applyFont="1" applyFill="1" applyBorder="1" applyAlignment="1">
      <alignment horizontal="center" vertical="center" wrapText="1"/>
    </xf>
    <xf numFmtId="4" fontId="50" fillId="0" borderId="5" xfId="0" applyNumberFormat="1" applyFont="1" applyFill="1" applyBorder="1" applyAlignment="1">
      <alignment horizontal="center" vertical="center" wrapText="1"/>
    </xf>
    <xf numFmtId="0" fontId="48" fillId="0" borderId="0" xfId="219" applyFont="1" applyFill="1"/>
    <xf numFmtId="0" fontId="59" fillId="0" borderId="0" xfId="219" applyFont="1" applyFill="1"/>
    <xf numFmtId="0" fontId="56" fillId="0" borderId="0" xfId="6" applyFont="1" applyFill="1" applyBorder="1" applyAlignment="1">
      <alignment horizontal="center" vertical="center"/>
    </xf>
    <xf numFmtId="0" fontId="56" fillId="0" borderId="0" xfId="6" applyFont="1" applyFill="1" applyAlignment="1">
      <alignment horizontal="center" vertical="center"/>
    </xf>
    <xf numFmtId="0" fontId="60" fillId="0" borderId="0" xfId="219" applyFont="1" applyFill="1" applyAlignment="1">
      <alignment vertical="center"/>
    </xf>
    <xf numFmtId="0" fontId="53" fillId="0" borderId="0" xfId="6" applyFont="1" applyFill="1" applyAlignment="1">
      <alignment horizontal="center" vertical="center"/>
    </xf>
    <xf numFmtId="0" fontId="48" fillId="0" borderId="0" xfId="0" applyFont="1" applyFill="1" applyAlignment="1">
      <alignment horizontal="center" vertical="center"/>
    </xf>
    <xf numFmtId="0" fontId="57" fillId="0" borderId="0" xfId="0" applyFont="1" applyFill="1"/>
    <xf numFmtId="0" fontId="57" fillId="0" borderId="0" xfId="0" applyFont="1" applyFill="1" applyAlignment="1">
      <alignment horizontal="center" vertical="center"/>
    </xf>
    <xf numFmtId="0" fontId="52" fillId="0" borderId="0" xfId="219" applyFont="1" applyFill="1"/>
    <xf numFmtId="0" fontId="53" fillId="0" borderId="0" xfId="219" applyFont="1" applyFill="1"/>
    <xf numFmtId="0" fontId="52" fillId="0" borderId="0" xfId="219" applyFont="1" applyFill="1" applyAlignment="1">
      <alignment horizontal="center" vertical="center"/>
    </xf>
    <xf numFmtId="0" fontId="52" fillId="0" borderId="0" xfId="0" applyFont="1" applyFill="1" applyBorder="1"/>
    <xf numFmtId="0" fontId="7" fillId="0" borderId="0" xfId="0" applyFont="1" applyFill="1" applyAlignment="1">
      <alignment horizontal="center" vertical="center"/>
    </xf>
    <xf numFmtId="0" fontId="49" fillId="0" borderId="0" xfId="6" applyFont="1" applyFill="1" applyAlignment="1">
      <alignment horizontal="center" vertical="center"/>
    </xf>
    <xf numFmtId="0" fontId="52" fillId="0" borderId="11" xfId="6" applyFont="1" applyFill="1" applyBorder="1" applyAlignment="1">
      <alignment horizontal="center" vertical="center"/>
    </xf>
    <xf numFmtId="0" fontId="58" fillId="0" borderId="0" xfId="219" applyFont="1" applyFill="1" applyAlignment="1">
      <alignment horizontal="center" vertical="center"/>
    </xf>
    <xf numFmtId="0" fontId="53" fillId="0" borderId="11" xfId="219" applyFont="1" applyFill="1" applyBorder="1"/>
    <xf numFmtId="0" fontId="58" fillId="0" borderId="0" xfId="219" applyFont="1" applyFill="1" applyAlignment="1">
      <alignment vertical="center"/>
    </xf>
    <xf numFmtId="0" fontId="7" fillId="0" borderId="11" xfId="219" applyFont="1" applyFill="1" applyBorder="1"/>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0" fillId="0" borderId="32" xfId="0" applyFont="1" applyFill="1" applyBorder="1" applyAlignment="1">
      <alignment horizontal="center" vertical="center" wrapText="1"/>
    </xf>
    <xf numFmtId="2" fontId="51" fillId="0" borderId="13" xfId="0" applyNumberFormat="1" applyFont="1" applyFill="1" applyBorder="1" applyAlignment="1">
      <alignment horizontal="center" vertical="center" wrapText="1"/>
    </xf>
    <xf numFmtId="0" fontId="51" fillId="0" borderId="7" xfId="0" applyFont="1" applyFill="1" applyBorder="1" applyAlignment="1">
      <alignment horizontal="center" vertical="center"/>
    </xf>
    <xf numFmtId="2" fontId="50" fillId="0" borderId="16" xfId="0" applyNumberFormat="1" applyFont="1" applyFill="1" applyBorder="1" applyAlignment="1">
      <alignment horizontal="center" vertical="center" wrapText="1"/>
    </xf>
    <xf numFmtId="165" fontId="50" fillId="0" borderId="7" xfId="0" applyNumberFormat="1" applyFont="1" applyFill="1" applyBorder="1" applyAlignment="1">
      <alignment horizontal="center" vertical="center"/>
    </xf>
    <xf numFmtId="2" fontId="61" fillId="0" borderId="7" xfId="0" applyNumberFormat="1" applyFont="1" applyFill="1" applyBorder="1" applyAlignment="1">
      <alignment horizontal="center" vertical="center" wrapText="1"/>
    </xf>
    <xf numFmtId="2" fontId="48" fillId="0" borderId="7" xfId="0" applyNumberFormat="1" applyFont="1" applyFill="1" applyBorder="1" applyAlignment="1">
      <alignment horizontal="center" vertical="center" wrapText="1"/>
    </xf>
    <xf numFmtId="2" fontId="48" fillId="0" borderId="4" xfId="0" applyNumberFormat="1" applyFont="1" applyFill="1" applyBorder="1" applyAlignment="1">
      <alignment horizontal="center" vertical="center" wrapText="1"/>
    </xf>
    <xf numFmtId="2" fontId="50" fillId="0" borderId="7" xfId="0" applyNumberFormat="1" applyFont="1" applyFill="1" applyBorder="1" applyAlignment="1" applyProtection="1">
      <alignment horizontal="center" vertical="center"/>
      <protection locked="0"/>
    </xf>
    <xf numFmtId="2" fontId="50" fillId="0" borderId="7" xfId="6" applyNumberFormat="1" applyFont="1" applyFill="1" applyBorder="1" applyAlignment="1">
      <alignment horizontal="center" vertical="center" wrapText="1"/>
    </xf>
    <xf numFmtId="2" fontId="50" fillId="0" borderId="13" xfId="0" applyNumberFormat="1" applyFont="1" applyFill="1" applyBorder="1" applyAlignment="1">
      <alignment horizontal="center" vertical="center" wrapText="1"/>
    </xf>
    <xf numFmtId="2" fontId="51" fillId="0" borderId="7" xfId="219" applyNumberFormat="1" applyFont="1" applyFill="1" applyBorder="1" applyAlignment="1">
      <alignment horizontal="center" vertical="center" wrapText="1"/>
    </xf>
    <xf numFmtId="2" fontId="50" fillId="0" borderId="7" xfId="219" applyNumberFormat="1" applyFont="1" applyFill="1" applyBorder="1" applyAlignment="1">
      <alignment horizontal="center" vertical="center" wrapText="1"/>
    </xf>
    <xf numFmtId="2" fontId="50" fillId="0" borderId="7" xfId="219" applyNumberFormat="1" applyFont="1" applyFill="1" applyBorder="1" applyAlignment="1">
      <alignment horizontal="center" vertical="center"/>
    </xf>
    <xf numFmtId="2" fontId="51" fillId="0" borderId="16" xfId="0" applyNumberFormat="1" applyFont="1" applyFill="1" applyBorder="1" applyAlignment="1">
      <alignment horizontal="center" vertical="center" wrapText="1"/>
    </xf>
    <xf numFmtId="2" fontId="50" fillId="0" borderId="7" xfId="0" applyNumberFormat="1" applyFont="1" applyFill="1" applyBorder="1" applyAlignment="1" applyProtection="1">
      <alignment horizontal="center" vertical="center" wrapText="1"/>
      <protection locked="0"/>
    </xf>
    <xf numFmtId="2" fontId="48" fillId="0" borderId="7" xfId="0" applyNumberFormat="1" applyFont="1" applyFill="1" applyBorder="1" applyAlignment="1">
      <alignment horizontal="center" vertical="center"/>
    </xf>
    <xf numFmtId="2" fontId="67" fillId="0" borderId="4" xfId="0" applyNumberFormat="1" applyFont="1" applyFill="1" applyBorder="1" applyAlignment="1">
      <alignment horizontal="center" wrapText="1"/>
    </xf>
    <xf numFmtId="2" fontId="64" fillId="0" borderId="4" xfId="0" applyNumberFormat="1" applyFont="1" applyFill="1" applyBorder="1" applyAlignment="1">
      <alignment horizontal="center" wrapText="1"/>
    </xf>
    <xf numFmtId="2" fontId="68" fillId="0" borderId="4" xfId="0" applyNumberFormat="1" applyFont="1" applyFill="1" applyBorder="1" applyAlignment="1">
      <alignment horizontal="center"/>
    </xf>
    <xf numFmtId="2" fontId="61" fillId="0" borderId="4" xfId="0" applyNumberFormat="1" applyFont="1" applyFill="1" applyBorder="1" applyAlignment="1">
      <alignment horizontal="center" wrapText="1"/>
    </xf>
    <xf numFmtId="2" fontId="50" fillId="0" borderId="4" xfId="0" applyNumberFormat="1" applyFont="1" applyFill="1" applyBorder="1" applyAlignment="1">
      <alignment horizontal="center" wrapText="1"/>
    </xf>
    <xf numFmtId="2" fontId="48" fillId="0" borderId="4" xfId="0" applyNumberFormat="1" applyFont="1" applyFill="1" applyBorder="1" applyAlignment="1">
      <alignment horizontal="center" wrapText="1"/>
    </xf>
    <xf numFmtId="2" fontId="50" fillId="0" borderId="15" xfId="0" applyNumberFormat="1" applyFont="1" applyFill="1" applyBorder="1" applyAlignment="1">
      <alignment horizontal="center" vertical="center" wrapText="1"/>
    </xf>
    <xf numFmtId="2" fontId="64" fillId="0" borderId="7" xfId="0" applyNumberFormat="1" applyFont="1" applyFill="1" applyBorder="1" applyAlignment="1">
      <alignment horizontal="center" vertical="center" wrapText="1"/>
    </xf>
    <xf numFmtId="2" fontId="62" fillId="0" borderId="7" xfId="0" applyNumberFormat="1" applyFont="1" applyFill="1" applyBorder="1" applyAlignment="1">
      <alignment horizontal="center" vertical="center" wrapText="1"/>
    </xf>
    <xf numFmtId="2" fontId="66" fillId="0" borderId="7" xfId="0" applyNumberFormat="1" applyFont="1" applyFill="1" applyBorder="1" applyAlignment="1">
      <alignment horizontal="center" vertical="center"/>
    </xf>
    <xf numFmtId="0" fontId="48" fillId="0" borderId="0" xfId="219" applyFont="1" applyFill="1" applyBorder="1"/>
    <xf numFmtId="0" fontId="59" fillId="0" borderId="0" xfId="219" applyFont="1" applyFill="1" applyBorder="1"/>
    <xf numFmtId="0" fontId="7" fillId="0" borderId="0" xfId="219" applyFont="1" applyFill="1" applyBorder="1" applyAlignment="1">
      <alignment vertical="center"/>
    </xf>
    <xf numFmtId="0" fontId="60" fillId="0" borderId="0" xfId="219" applyFont="1" applyFill="1" applyBorder="1" applyAlignment="1">
      <alignment vertical="center"/>
    </xf>
    <xf numFmtId="0" fontId="59" fillId="0" borderId="0" xfId="219" applyFont="1" applyFill="1" applyBorder="1" applyAlignment="1">
      <alignment vertical="center"/>
    </xf>
    <xf numFmtId="0" fontId="50" fillId="0" borderId="0" xfId="6" applyFont="1" applyFill="1" applyBorder="1" applyAlignment="1">
      <alignment horizontal="center" vertical="center"/>
    </xf>
    <xf numFmtId="0" fontId="53" fillId="0" borderId="0" xfId="6" applyFont="1" applyFill="1" applyBorder="1" applyAlignment="1">
      <alignment horizontal="center" vertical="center"/>
    </xf>
    <xf numFmtId="0" fontId="54" fillId="0" borderId="0" xfId="6" applyFont="1" applyFill="1" applyBorder="1" applyAlignment="1">
      <alignment horizontal="center" vertical="center"/>
    </xf>
    <xf numFmtId="0" fontId="48" fillId="0" borderId="0" xfId="0" applyFont="1" applyFill="1" applyBorder="1" applyAlignment="1">
      <alignment horizontal="center" vertical="center"/>
    </xf>
    <xf numFmtId="0" fontId="57" fillId="0" borderId="0" xfId="0" applyFont="1" applyFill="1" applyBorder="1"/>
    <xf numFmtId="0" fontId="57" fillId="0" borderId="0" xfId="0" applyFont="1" applyFill="1" applyBorder="1" applyAlignment="1">
      <alignment horizontal="center" vertical="center"/>
    </xf>
    <xf numFmtId="0" fontId="52" fillId="0" borderId="0" xfId="219" applyFont="1" applyFill="1" applyBorder="1"/>
    <xf numFmtId="0" fontId="53" fillId="0" borderId="0" xfId="219" applyFont="1" applyFill="1" applyBorder="1"/>
    <xf numFmtId="0" fontId="54" fillId="0" borderId="0" xfId="219" applyFont="1" applyFill="1" applyBorder="1"/>
    <xf numFmtId="0" fontId="52" fillId="0" borderId="0" xfId="219" applyFont="1" applyFill="1" applyBorder="1" applyAlignment="1">
      <alignment horizontal="center" vertical="center"/>
    </xf>
    <xf numFmtId="0" fontId="7" fillId="0" borderId="0" xfId="219" applyFont="1" applyFill="1" applyBorder="1"/>
    <xf numFmtId="0" fontId="7" fillId="0" borderId="0" xfId="0" applyFont="1" applyFill="1" applyBorder="1" applyAlignment="1">
      <alignment horizontal="center" vertical="center"/>
    </xf>
    <xf numFmtId="0" fontId="7" fillId="0" borderId="0" xfId="0" applyFont="1" applyFill="1" applyBorder="1"/>
    <xf numFmtId="0" fontId="54" fillId="0" borderId="0" xfId="0" applyFont="1" applyFill="1" applyBorder="1" applyAlignment="1">
      <alignment horizontal="center" vertical="center"/>
    </xf>
    <xf numFmtId="0" fontId="63" fillId="0" borderId="0" xfId="0" applyFont="1" applyFill="1" applyBorder="1" applyAlignment="1"/>
    <xf numFmtId="0" fontId="49" fillId="0" borderId="0" xfId="6" applyFont="1" applyFill="1" applyBorder="1" applyAlignment="1">
      <alignment horizontal="center" vertical="center"/>
    </xf>
    <xf numFmtId="0" fontId="52" fillId="0" borderId="0" xfId="6" applyFont="1" applyFill="1" applyBorder="1" applyAlignment="1">
      <alignment horizontal="center" vertical="center"/>
    </xf>
    <xf numFmtId="0" fontId="58" fillId="0" borderId="0" xfId="219" applyFont="1" applyFill="1" applyBorder="1" applyAlignment="1">
      <alignment horizontal="center" vertical="center"/>
    </xf>
    <xf numFmtId="0" fontId="58" fillId="0" borderId="0" xfId="219" applyFont="1" applyFill="1" applyBorder="1" applyAlignment="1">
      <alignment vertical="center"/>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48" fillId="0" borderId="7" xfId="219" applyFont="1" applyFill="1" applyBorder="1" applyAlignment="1">
      <alignment horizontal="center" vertical="center" wrapText="1"/>
    </xf>
    <xf numFmtId="2" fontId="50" fillId="0" borderId="7" xfId="6" applyNumberFormat="1" applyFont="1" applyFill="1" applyBorder="1" applyAlignment="1" applyProtection="1">
      <alignment horizontal="center" vertical="center"/>
      <protection locked="0"/>
    </xf>
    <xf numFmtId="0" fontId="50" fillId="0" borderId="7" xfId="0" applyFont="1" applyFill="1" applyBorder="1" applyAlignment="1">
      <alignment horizontal="center" vertical="center"/>
    </xf>
    <xf numFmtId="0" fontId="48" fillId="0" borderId="7" xfId="219" applyFont="1" applyFill="1" applyBorder="1" applyAlignment="1">
      <alignment horizontal="center" vertical="center"/>
    </xf>
    <xf numFmtId="0" fontId="65" fillId="0" borderId="7" xfId="0" applyFont="1" applyFill="1" applyBorder="1" applyAlignment="1">
      <alignment horizontal="center" vertical="center"/>
    </xf>
    <xf numFmtId="0" fontId="62" fillId="0" borderId="7" xfId="0" applyFont="1" applyFill="1" applyBorder="1" applyAlignment="1">
      <alignment horizontal="center" vertical="center" wrapText="1"/>
    </xf>
    <xf numFmtId="0" fontId="66" fillId="0" borderId="7" xfId="0" applyFont="1" applyFill="1" applyBorder="1" applyAlignment="1">
      <alignment horizontal="center" vertical="center"/>
    </xf>
    <xf numFmtId="0" fontId="50" fillId="0" borderId="7" xfId="219" applyFont="1" applyFill="1" applyBorder="1" applyAlignment="1">
      <alignment horizontal="center" vertical="center"/>
    </xf>
    <xf numFmtId="167" fontId="61" fillId="0" borderId="7" xfId="0" applyNumberFormat="1" applyFont="1" applyFill="1" applyBorder="1" applyAlignment="1">
      <alignment horizontal="center" vertical="center" wrapText="1"/>
    </xf>
    <xf numFmtId="4" fontId="50" fillId="0" borderId="7" xfId="1" applyNumberFormat="1" applyFont="1" applyFill="1" applyBorder="1" applyAlignment="1">
      <alignment horizontal="center" vertical="center" wrapText="1"/>
    </xf>
    <xf numFmtId="0" fontId="61" fillId="0" borderId="4" xfId="0" applyFont="1" applyFill="1" applyBorder="1" applyAlignment="1">
      <alignment horizontal="center" vertical="center"/>
    </xf>
    <xf numFmtId="0" fontId="48" fillId="0" borderId="4" xfId="0" applyFont="1" applyFill="1" applyBorder="1" applyAlignment="1">
      <alignment horizontal="center" vertical="center"/>
    </xf>
    <xf numFmtId="0" fontId="50" fillId="0" borderId="7" xfId="6" applyFont="1" applyFill="1" applyBorder="1" applyAlignment="1">
      <alignment horizontal="center" vertical="center"/>
    </xf>
    <xf numFmtId="0" fontId="67" fillId="0" borderId="7" xfId="0" applyFont="1" applyFill="1" applyBorder="1" applyAlignment="1">
      <alignment horizontal="center" vertical="center" wrapText="1"/>
    </xf>
    <xf numFmtId="0" fontId="62" fillId="0" borderId="7" xfId="0" applyFont="1" applyFill="1" applyBorder="1" applyAlignment="1">
      <alignment horizontal="center" vertical="center"/>
    </xf>
    <xf numFmtId="164" fontId="48" fillId="0" borderId="7" xfId="11" applyFont="1" applyFill="1" applyBorder="1" applyAlignment="1">
      <alignment horizontal="center" vertical="center" wrapText="1"/>
    </xf>
    <xf numFmtId="2" fontId="51" fillId="0" borderId="7" xfId="0" applyNumberFormat="1" applyFont="1" applyFill="1" applyBorder="1" applyAlignment="1">
      <alignment horizontal="center" vertical="center"/>
    </xf>
    <xf numFmtId="2" fontId="65" fillId="0" borderId="5" xfId="0" applyNumberFormat="1" applyFont="1" applyFill="1" applyBorder="1" applyAlignment="1">
      <alignment horizontal="center" vertical="center" wrapText="1"/>
    </xf>
    <xf numFmtId="0" fontId="67" fillId="0" borderId="5" xfId="0" applyFont="1" applyFill="1" applyBorder="1" applyAlignment="1">
      <alignment horizontal="center" wrapText="1"/>
    </xf>
    <xf numFmtId="2" fontId="67" fillId="0" borderId="5" xfId="0" applyNumberFormat="1" applyFont="1" applyFill="1" applyBorder="1" applyAlignment="1">
      <alignment horizontal="center" wrapText="1"/>
    </xf>
    <xf numFmtId="2" fontId="68" fillId="0" borderId="5" xfId="0" applyNumberFormat="1" applyFont="1" applyFill="1" applyBorder="1" applyAlignment="1">
      <alignment horizontal="center"/>
    </xf>
    <xf numFmtId="2" fontId="64" fillId="0" borderId="5" xfId="0" applyNumberFormat="1" applyFont="1" applyFill="1" applyBorder="1" applyAlignment="1">
      <alignment horizontal="center" wrapText="1"/>
    </xf>
    <xf numFmtId="2" fontId="61" fillId="0" borderId="5" xfId="0" applyNumberFormat="1" applyFont="1" applyFill="1" applyBorder="1" applyAlignment="1">
      <alignment horizontal="center" wrapText="1"/>
    </xf>
    <xf numFmtId="2" fontId="48" fillId="0" borderId="5" xfId="0" applyNumberFormat="1" applyFont="1" applyFill="1" applyBorder="1" applyAlignment="1">
      <alignment horizontal="center" wrapText="1"/>
    </xf>
    <xf numFmtId="2" fontId="50" fillId="0" borderId="5" xfId="0" applyNumberFormat="1" applyFont="1" applyFill="1" applyBorder="1" applyAlignment="1">
      <alignment horizontal="center" wrapText="1"/>
    </xf>
    <xf numFmtId="2" fontId="50" fillId="0" borderId="5" xfId="0" applyNumberFormat="1" applyFont="1" applyFill="1" applyBorder="1" applyAlignment="1">
      <alignment horizontal="center"/>
    </xf>
    <xf numFmtId="0" fontId="50" fillId="0" borderId="5" xfId="0" applyFont="1" applyFill="1" applyBorder="1" applyAlignment="1" applyProtection="1">
      <alignment horizontal="center" vertical="center" wrapText="1"/>
      <protection locked="0"/>
    </xf>
    <xf numFmtId="2" fontId="51" fillId="0" borderId="5" xfId="0" applyNumberFormat="1" applyFont="1" applyFill="1" applyBorder="1" applyAlignment="1">
      <alignment horizontal="center" wrapText="1"/>
    </xf>
    <xf numFmtId="0" fontId="50" fillId="0" borderId="3" xfId="0" applyFont="1" applyFill="1" applyBorder="1" applyAlignment="1">
      <alignment horizontal="center" vertical="center" wrapText="1"/>
    </xf>
    <xf numFmtId="10" fontId="50" fillId="0" borderId="0" xfId="0" applyNumberFormat="1" applyFont="1" applyFill="1" applyBorder="1" applyAlignment="1">
      <alignment horizontal="center" vertical="center"/>
    </xf>
    <xf numFmtId="10" fontId="50" fillId="0" borderId="0" xfId="0" applyNumberFormat="1" applyFont="1" applyFill="1" applyAlignment="1">
      <alignment horizontal="center" vertical="center"/>
    </xf>
    <xf numFmtId="2" fontId="50" fillId="0" borderId="0" xfId="0" applyNumberFormat="1" applyFont="1" applyFill="1" applyAlignment="1">
      <alignment horizontal="center" vertical="center"/>
    </xf>
    <xf numFmtId="0" fontId="7" fillId="0" borderId="5"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1" fillId="0" borderId="0" xfId="0" applyFont="1" applyFill="1" applyAlignment="1">
      <alignment horizontal="center" vertical="center" wrapText="1"/>
    </xf>
    <xf numFmtId="0" fontId="50" fillId="0" borderId="0" xfId="0" applyFont="1" applyFill="1" applyAlignment="1">
      <alignment horizontal="center" vertical="center" wrapText="1"/>
    </xf>
    <xf numFmtId="0" fontId="50" fillId="0" borderId="25"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1" fillId="0" borderId="8" xfId="0" applyFont="1" applyFill="1" applyBorder="1" applyAlignment="1">
      <alignment horizontal="right" vertical="center" wrapText="1"/>
    </xf>
    <xf numFmtId="0" fontId="51" fillId="0" borderId="8"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1" fillId="0" borderId="14" xfId="0" applyFont="1" applyFill="1" applyBorder="1" applyAlignment="1">
      <alignment horizontal="right" vertical="center" wrapText="1"/>
    </xf>
    <xf numFmtId="0" fontId="50" fillId="0" borderId="14" xfId="0" applyFont="1" applyFill="1" applyBorder="1" applyAlignment="1">
      <alignment horizontal="right" vertical="center" wrapText="1"/>
    </xf>
    <xf numFmtId="9" fontId="50" fillId="0" borderId="5" xfId="0" applyNumberFormat="1" applyFont="1" applyFill="1" applyBorder="1" applyAlignment="1">
      <alignment horizontal="center" vertical="center" wrapText="1"/>
    </xf>
    <xf numFmtId="0" fontId="61" fillId="0" borderId="35" xfId="0" applyFont="1" applyFill="1" applyBorder="1" applyAlignment="1">
      <alignment horizontal="center" vertical="center"/>
    </xf>
    <xf numFmtId="0" fontId="71" fillId="0" borderId="0" xfId="0" applyFont="1" applyAlignment="1">
      <alignment horizontal="left" vertical="center" wrapText="1"/>
    </xf>
    <xf numFmtId="0" fontId="72" fillId="0" borderId="0" xfId="0" applyFont="1" applyFill="1" applyAlignment="1">
      <alignment horizontal="center" vertical="center"/>
    </xf>
  </cellXfs>
  <cellStyles count="221">
    <cellStyle name="20% - Accent1 2" xfId="13"/>
    <cellStyle name="20% - Accent2 2" xfId="14"/>
    <cellStyle name="20% - Accent3 2" xfId="15"/>
    <cellStyle name="20% - Accent4 2" xfId="16"/>
    <cellStyle name="20% - Accent5 2" xfId="17"/>
    <cellStyle name="20% - Accent6 2" xfId="18"/>
    <cellStyle name="20% - Акцент1 2" xfId="19"/>
    <cellStyle name="20% - Акцент1 3" xfId="20"/>
    <cellStyle name="20% - Акцент1 4" xfId="21"/>
    <cellStyle name="20% - Акцент2 2" xfId="22"/>
    <cellStyle name="20% - Акцент2 3" xfId="23"/>
    <cellStyle name="20% - Акцент2 4" xfId="24"/>
    <cellStyle name="20% - Акцент3 2" xfId="25"/>
    <cellStyle name="20% - Акцент3 3" xfId="26"/>
    <cellStyle name="20% - Акцент3 4" xfId="27"/>
    <cellStyle name="20% - Акцент4 2" xfId="28"/>
    <cellStyle name="20% - Акцент4 3" xfId="29"/>
    <cellStyle name="20% - Акцент4 4" xfId="30"/>
    <cellStyle name="20% - Акцент5 2" xfId="31"/>
    <cellStyle name="20% - Акцент5 3" xfId="32"/>
    <cellStyle name="20% - Акцент5 4" xfId="33"/>
    <cellStyle name="20% - Акцент6 2" xfId="34"/>
    <cellStyle name="20% - Акцент6 3" xfId="35"/>
    <cellStyle name="20% - Акцент6 4" xfId="36"/>
    <cellStyle name="40% - Accent1 2" xfId="37"/>
    <cellStyle name="40% - Accent2 2" xfId="38"/>
    <cellStyle name="40% - Accent3 2" xfId="39"/>
    <cellStyle name="40% - Accent4 2" xfId="40"/>
    <cellStyle name="40% - Accent5 2" xfId="41"/>
    <cellStyle name="40% - Accent6 2" xfId="42"/>
    <cellStyle name="40% - Акцент1 2" xfId="43"/>
    <cellStyle name="40% - Акцент1 3" xfId="44"/>
    <cellStyle name="40% - Акцент1 4" xfId="45"/>
    <cellStyle name="40% - Акцент2 2" xfId="46"/>
    <cellStyle name="40% - Акцент2 3" xfId="47"/>
    <cellStyle name="40% - Акцент2 4" xfId="48"/>
    <cellStyle name="40% - Акцент3 2" xfId="49"/>
    <cellStyle name="40% - Акцент3 3" xfId="50"/>
    <cellStyle name="40% - Акцент3 4" xfId="51"/>
    <cellStyle name="40% - Акцент4 2" xfId="52"/>
    <cellStyle name="40% - Акцент4 3" xfId="53"/>
    <cellStyle name="40% - Акцент4 4" xfId="54"/>
    <cellStyle name="40% - Акцент5 2" xfId="55"/>
    <cellStyle name="40% - Акцент5 3" xfId="56"/>
    <cellStyle name="40% - Акцент5 4" xfId="57"/>
    <cellStyle name="40% - Акцент6 2" xfId="58"/>
    <cellStyle name="40% - Акцент6 3" xfId="59"/>
    <cellStyle name="40% - Акцент6 4" xfId="60"/>
    <cellStyle name="60% - Accent1 2" xfId="61"/>
    <cellStyle name="60% - Accent2 2" xfId="62"/>
    <cellStyle name="60% - Accent3 2" xfId="63"/>
    <cellStyle name="60% - Accent4 2" xfId="64"/>
    <cellStyle name="60% - Accent5 2" xfId="65"/>
    <cellStyle name="60% - Accent6 2" xfId="66"/>
    <cellStyle name="60% - Акцент1 2" xfId="67"/>
    <cellStyle name="60% - Акцент1 3" xfId="68"/>
    <cellStyle name="60% - Акцент1 4" xfId="69"/>
    <cellStyle name="60% - Акцент2 2" xfId="70"/>
    <cellStyle name="60% - Акцент2 3" xfId="71"/>
    <cellStyle name="60% - Акцент2 4" xfId="72"/>
    <cellStyle name="60% - Акцент3 2" xfId="73"/>
    <cellStyle name="60% - Акцент3 3" xfId="74"/>
    <cellStyle name="60% - Акцент3 4" xfId="75"/>
    <cellStyle name="60% - Акцент4 2" xfId="76"/>
    <cellStyle name="60% - Акцент4 3" xfId="77"/>
    <cellStyle name="60% - Акцент4 4" xfId="78"/>
    <cellStyle name="60% - Акцент5 2" xfId="79"/>
    <cellStyle name="60% - Акцент5 3" xfId="80"/>
    <cellStyle name="60% - Акцент5 4" xfId="81"/>
    <cellStyle name="60% - Акцент6 2" xfId="82"/>
    <cellStyle name="60% - Акцент6 3" xfId="83"/>
    <cellStyle name="60% - Акцент6 4" xfId="84"/>
    <cellStyle name="Accent1 2" xfId="85"/>
    <cellStyle name="Accent2 2" xfId="86"/>
    <cellStyle name="Accent3 2" xfId="87"/>
    <cellStyle name="Accent4 2" xfId="88"/>
    <cellStyle name="Accent5 2" xfId="89"/>
    <cellStyle name="Accent6 2" xfId="90"/>
    <cellStyle name="Bad 2" xfId="91"/>
    <cellStyle name="Calculation 2" xfId="92"/>
    <cellStyle name="Check Cell 2" xfId="93"/>
    <cellStyle name="Comma" xfId="3" builtinId="3"/>
    <cellStyle name="Comma 2" xfId="11"/>
    <cellStyle name="Comma 2 2" xfId="94"/>
    <cellStyle name="Comma 2 2 2" xfId="194"/>
    <cellStyle name="Comma 2 3" xfId="202"/>
    <cellStyle name="Comma 2 3 2" xfId="214"/>
    <cellStyle name="Comma 2 4" xfId="209"/>
    <cellStyle name="Comma 3" xfId="95"/>
    <cellStyle name="Comma 3 2" xfId="203"/>
    <cellStyle name="Comma 3 2 2" xfId="215"/>
    <cellStyle name="Comma 3 3" xfId="210"/>
    <cellStyle name="Explanatory Text 2"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xfId="0" builtinId="0"/>
    <cellStyle name="Normal 11 2 2" xfId="189"/>
    <cellStyle name="Normal 14 3" xfId="105"/>
    <cellStyle name="Normal 2" xfId="6"/>
    <cellStyle name="Normal 2 10" xfId="190"/>
    <cellStyle name="Normal 2 2" xfId="106"/>
    <cellStyle name="Normal 2 2 2" xfId="195"/>
    <cellStyle name="Normal 2 3" xfId="219"/>
    <cellStyle name="Normal 3" xfId="9"/>
    <cellStyle name="Normal 3 2" xfId="192"/>
    <cellStyle name="Normal 36 2 2" xfId="191"/>
    <cellStyle name="Normal 4" xfId="8"/>
    <cellStyle name="Normal 5" xfId="12"/>
    <cellStyle name="Normal 50" xfId="220"/>
    <cellStyle name="Normal 6" xfId="107"/>
    <cellStyle name="Normal 7" xfId="218"/>
    <cellStyle name="Normal 8" xfId="5"/>
    <cellStyle name="Note 2" xfId="108"/>
    <cellStyle name="Output 2" xfId="109"/>
    <cellStyle name="Style 1" xfId="206"/>
    <cellStyle name="Title 2" xfId="110"/>
    <cellStyle name="Total 2" xfId="111"/>
    <cellStyle name="Warning Text 2" xfId="112"/>
    <cellStyle name="Акцент1 2" xfId="113"/>
    <cellStyle name="Акцент1 3" xfId="114"/>
    <cellStyle name="Акцент1 4" xfId="115"/>
    <cellStyle name="Акцент2 2" xfId="116"/>
    <cellStyle name="Акцент2 3" xfId="117"/>
    <cellStyle name="Акцент2 4" xfId="118"/>
    <cellStyle name="Акцент3 2" xfId="119"/>
    <cellStyle name="Акцент3 3" xfId="120"/>
    <cellStyle name="Акцент3 4" xfId="121"/>
    <cellStyle name="Акцент4 2" xfId="122"/>
    <cellStyle name="Акцент4 3" xfId="123"/>
    <cellStyle name="Акцент4 4" xfId="124"/>
    <cellStyle name="Акцент5 2" xfId="125"/>
    <cellStyle name="Акцент5 3" xfId="126"/>
    <cellStyle name="Акцент5 4" xfId="127"/>
    <cellStyle name="Акцент6 2" xfId="128"/>
    <cellStyle name="Акцент6 3" xfId="129"/>
    <cellStyle name="Акцент6 4" xfId="130"/>
    <cellStyle name="Ввод  2" xfId="131"/>
    <cellStyle name="Ввод  3" xfId="132"/>
    <cellStyle name="Ввод  4" xfId="133"/>
    <cellStyle name="Вывод 2" xfId="134"/>
    <cellStyle name="Вывод 3" xfId="135"/>
    <cellStyle name="Вывод 4" xfId="136"/>
    <cellStyle name="Вычисление 2" xfId="137"/>
    <cellStyle name="Вычисление 3" xfId="138"/>
    <cellStyle name="Вычисление 4" xfId="139"/>
    <cellStyle name="Заголовок 1 2" xfId="140"/>
    <cellStyle name="Заголовок 1 3" xfId="141"/>
    <cellStyle name="Заголовок 1 4" xfId="142"/>
    <cellStyle name="Заголовок 2 2" xfId="143"/>
    <cellStyle name="Заголовок 2 3" xfId="144"/>
    <cellStyle name="Заголовок 2 4" xfId="145"/>
    <cellStyle name="Заголовок 3 2" xfId="146"/>
    <cellStyle name="Заголовок 3 3" xfId="147"/>
    <cellStyle name="Заголовок 3 4" xfId="148"/>
    <cellStyle name="Заголовок 4 2" xfId="149"/>
    <cellStyle name="Заголовок 4 3" xfId="150"/>
    <cellStyle name="Заголовок 4 4" xfId="151"/>
    <cellStyle name="Итог 2" xfId="152"/>
    <cellStyle name="Итог 3" xfId="153"/>
    <cellStyle name="Итог 4" xfId="154"/>
    <cellStyle name="Контрольная ячейка 2" xfId="155"/>
    <cellStyle name="Контрольная ячейка 3" xfId="156"/>
    <cellStyle name="Контрольная ячейка 4" xfId="157"/>
    <cellStyle name="Название 2" xfId="158"/>
    <cellStyle name="Название 3" xfId="159"/>
    <cellStyle name="Название 4" xfId="160"/>
    <cellStyle name="Нейтральный 2" xfId="161"/>
    <cellStyle name="Нейтральный 3" xfId="162"/>
    <cellStyle name="Нейтральный 4" xfId="163"/>
    <cellStyle name="Обычный 2" xfId="164"/>
    <cellStyle name="Обычный 2 2" xfId="165"/>
    <cellStyle name="Обычный 2 2 2" xfId="196"/>
    <cellStyle name="Обычный 3" xfId="166"/>
    <cellStyle name="Обычный 3 2" xfId="197"/>
    <cellStyle name="Обычный 4" xfId="10"/>
    <cellStyle name="Обычный 4 2" xfId="193"/>
    <cellStyle name="Обычный 4 2 2" xfId="213"/>
    <cellStyle name="Обычный 4 3" xfId="208"/>
    <cellStyle name="Обычный 5" xfId="167"/>
    <cellStyle name="Обычный_S.S.S" xfId="2"/>
    <cellStyle name="Обычный_Лист1" xfId="4"/>
    <cellStyle name="Обычный_დემონტაჟი" xfId="1"/>
    <cellStyle name="Плохой 2" xfId="168"/>
    <cellStyle name="Плохой 3" xfId="169"/>
    <cellStyle name="Плохой 4" xfId="170"/>
    <cellStyle name="Пояснение 2" xfId="171"/>
    <cellStyle name="Пояснение 3" xfId="172"/>
    <cellStyle name="Пояснение 4" xfId="173"/>
    <cellStyle name="Примечание 2" xfId="174"/>
    <cellStyle name="Примечание 2 2" xfId="198"/>
    <cellStyle name="Примечание 3" xfId="175"/>
    <cellStyle name="Примечание 3 2" xfId="199"/>
    <cellStyle name="Примечание 4" xfId="176"/>
    <cellStyle name="Примечание 4 2" xfId="200"/>
    <cellStyle name="Связанная ячейка 2" xfId="177"/>
    <cellStyle name="Связанная ячейка 3" xfId="178"/>
    <cellStyle name="Связанная ячейка 4" xfId="179"/>
    <cellStyle name="Текст предупреждения 2" xfId="180"/>
    <cellStyle name="Текст предупреждения 3" xfId="181"/>
    <cellStyle name="Текст предупреждения 4" xfId="182"/>
    <cellStyle name="Финансовый 2" xfId="183"/>
    <cellStyle name="Финансовый 2 2" xfId="184"/>
    <cellStyle name="Финансовый 2 2 2" xfId="201"/>
    <cellStyle name="Финансовый 2 3" xfId="204"/>
    <cellStyle name="Финансовый 2 3 2" xfId="216"/>
    <cellStyle name="Финансовый 2 4" xfId="211"/>
    <cellStyle name="Финансовый 3" xfId="185"/>
    <cellStyle name="Финансовый 3 2" xfId="205"/>
    <cellStyle name="Финансовый 3 2 2" xfId="217"/>
    <cellStyle name="Финансовый 3 3" xfId="212"/>
    <cellStyle name="Финансовый 4" xfId="7"/>
    <cellStyle name="Финансовый 4 2" xfId="207"/>
    <cellStyle name="Хороший 2" xfId="186"/>
    <cellStyle name="Хороший 3" xfId="187"/>
    <cellStyle name="Хороший 4" xfId="188"/>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600075</xdr:rowOff>
    </xdr:from>
    <xdr:to>
      <xdr:col>4</xdr:col>
      <xdr:colOff>0</xdr:colOff>
      <xdr:row>4</xdr:row>
      <xdr:rowOff>47625</xdr:rowOff>
    </xdr:to>
    <xdr:sp macro="" textlink="">
      <xdr:nvSpPr>
        <xdr:cNvPr id="2" name="Line 1">
          <a:extLst>
            <a:ext uri="{FF2B5EF4-FFF2-40B4-BE49-F238E27FC236}">
              <a16:creationId xmlns:a16="http://schemas.microsoft.com/office/drawing/2014/main" id="{08333D9A-6FF1-4DDB-B9F8-8B85B6534F82}"/>
            </a:ext>
          </a:extLst>
        </xdr:cNvPr>
        <xdr:cNvSpPr>
          <a:spLocks noChangeShapeType="1"/>
        </xdr:cNvSpPr>
      </xdr:nvSpPr>
      <xdr:spPr bwMode="auto">
        <a:xfrm>
          <a:off x="4352925" y="1152525"/>
          <a:ext cx="0" cy="47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xdr:row>
      <xdr:rowOff>590550</xdr:rowOff>
    </xdr:from>
    <xdr:to>
      <xdr:col>6</xdr:col>
      <xdr:colOff>9525</xdr:colOff>
      <xdr:row>3</xdr:row>
      <xdr:rowOff>685800</xdr:rowOff>
    </xdr:to>
    <xdr:sp macro="" textlink="">
      <xdr:nvSpPr>
        <xdr:cNvPr id="3" name="Line 2">
          <a:extLst>
            <a:ext uri="{FF2B5EF4-FFF2-40B4-BE49-F238E27FC236}">
              <a16:creationId xmlns:a16="http://schemas.microsoft.com/office/drawing/2014/main" id="{CB4BF163-F7EB-4F30-AF69-4D80CF7BE3E4}"/>
            </a:ext>
          </a:extLst>
        </xdr:cNvPr>
        <xdr:cNvSpPr>
          <a:spLocks noChangeShapeType="1"/>
        </xdr:cNvSpPr>
      </xdr:nvSpPr>
      <xdr:spPr bwMode="auto">
        <a:xfrm flipH="1">
          <a:off x="5819775" y="115252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242"/>
  <sheetViews>
    <sheetView tabSelected="1" zoomScale="85" zoomScaleNormal="85" zoomScaleSheetLayoutView="100" workbookViewId="0">
      <selection activeCell="D8" sqref="D8"/>
    </sheetView>
  </sheetViews>
  <sheetFormatPr defaultColWidth="9.140625" defaultRowHeight="15" x14ac:dyDescent="0.25"/>
  <cols>
    <col min="1" max="1" width="5.5703125" style="56" customWidth="1"/>
    <col min="2" max="2" width="52.42578125" style="225" customWidth="1"/>
    <col min="3" max="3" width="12.7109375" style="56" customWidth="1"/>
    <col min="4" max="4" width="11.85546875" style="56" customWidth="1"/>
    <col min="5" max="5" width="11.28515625" style="56" customWidth="1"/>
    <col min="6" max="6" width="10.7109375" style="56" customWidth="1"/>
    <col min="7" max="7" width="11.7109375" style="56" bestFit="1" customWidth="1"/>
    <col min="8" max="8" width="8.28515625" style="56" customWidth="1"/>
    <col min="9" max="9" width="11.7109375" style="56" bestFit="1" customWidth="1"/>
    <col min="10" max="10" width="12" style="56" bestFit="1" customWidth="1"/>
    <col min="11" max="11" width="10.5703125" style="56" bestFit="1" customWidth="1"/>
    <col min="12" max="12" width="16.5703125" style="56" customWidth="1"/>
    <col min="13" max="70" width="9.140625" style="223"/>
    <col min="71" max="16384" width="9.140625" style="56"/>
  </cols>
  <sheetData>
    <row r="1" spans="1:70" ht="15.75" thickBot="1" x14ac:dyDescent="0.3">
      <c r="B1" s="341"/>
      <c r="K1" s="366" t="s">
        <v>529</v>
      </c>
      <c r="L1" s="366"/>
    </row>
    <row r="2" spans="1:70" ht="31.9" customHeight="1" x14ac:dyDescent="0.25">
      <c r="A2" s="345" t="s">
        <v>530</v>
      </c>
      <c r="B2" s="346"/>
      <c r="C2" s="346"/>
      <c r="D2" s="346"/>
      <c r="E2" s="346"/>
      <c r="F2" s="346"/>
      <c r="G2" s="346"/>
      <c r="H2" s="346"/>
      <c r="I2" s="346"/>
      <c r="J2" s="346"/>
      <c r="K2" s="346"/>
      <c r="L2" s="346"/>
    </row>
    <row r="3" spans="1:70" x14ac:dyDescent="0.25">
      <c r="A3" s="347"/>
      <c r="B3" s="347"/>
      <c r="C3" s="148"/>
    </row>
    <row r="4" spans="1:70" ht="29.25" customHeight="1" x14ac:dyDescent="0.25">
      <c r="A4" s="348" t="s">
        <v>211</v>
      </c>
      <c r="B4" s="348" t="s">
        <v>201</v>
      </c>
      <c r="C4" s="348" t="s">
        <v>202</v>
      </c>
      <c r="D4" s="350" t="s">
        <v>203</v>
      </c>
      <c r="E4" s="351"/>
      <c r="F4" s="350" t="s">
        <v>204</v>
      </c>
      <c r="G4" s="351"/>
      <c r="H4" s="350" t="s">
        <v>205</v>
      </c>
      <c r="I4" s="352"/>
      <c r="J4" s="353" t="s">
        <v>206</v>
      </c>
      <c r="K4" s="353"/>
      <c r="L4" s="353" t="s">
        <v>30</v>
      </c>
    </row>
    <row r="5" spans="1:70" ht="33" customHeight="1" x14ac:dyDescent="0.25">
      <c r="A5" s="349" t="s">
        <v>0</v>
      </c>
      <c r="B5" s="349"/>
      <c r="C5" s="349" t="s">
        <v>202</v>
      </c>
      <c r="D5" s="154" t="s">
        <v>208</v>
      </c>
      <c r="E5" s="154" t="s">
        <v>209</v>
      </c>
      <c r="F5" s="336" t="s">
        <v>210</v>
      </c>
      <c r="G5" s="342" t="s">
        <v>30</v>
      </c>
      <c r="H5" s="342" t="s">
        <v>210</v>
      </c>
      <c r="I5" s="254" t="s">
        <v>30</v>
      </c>
      <c r="J5" s="344" t="s">
        <v>210</v>
      </c>
      <c r="K5" s="344" t="s">
        <v>30</v>
      </c>
      <c r="L5" s="354" t="s">
        <v>207</v>
      </c>
    </row>
    <row r="6" spans="1:70" x14ac:dyDescent="0.25">
      <c r="A6" s="47">
        <v>1</v>
      </c>
      <c r="B6" s="47">
        <v>2</v>
      </c>
      <c r="C6" s="47">
        <v>3</v>
      </c>
      <c r="D6" s="47">
        <v>4</v>
      </c>
      <c r="E6" s="47">
        <v>5</v>
      </c>
      <c r="F6" s="343">
        <v>6</v>
      </c>
      <c r="G6" s="343">
        <v>7</v>
      </c>
      <c r="H6" s="343">
        <v>8</v>
      </c>
      <c r="I6" s="343">
        <v>9</v>
      </c>
      <c r="J6" s="343">
        <v>10</v>
      </c>
      <c r="K6" s="343">
        <v>11</v>
      </c>
      <c r="L6" s="343">
        <v>12</v>
      </c>
    </row>
    <row r="7" spans="1:70" x14ac:dyDescent="0.25">
      <c r="A7" s="2"/>
      <c r="B7" s="355" t="s">
        <v>36</v>
      </c>
      <c r="C7" s="356"/>
      <c r="D7" s="356"/>
      <c r="E7" s="2"/>
      <c r="F7" s="2"/>
      <c r="G7" s="2"/>
      <c r="H7" s="2"/>
      <c r="I7" s="2"/>
      <c r="J7" s="228"/>
      <c r="K7" s="228"/>
      <c r="L7" s="157"/>
    </row>
    <row r="8" spans="1:70" s="232" customFormat="1" ht="64.5" customHeight="1" x14ac:dyDescent="0.3">
      <c r="A8" s="4">
        <v>1</v>
      </c>
      <c r="B8" s="5" t="s">
        <v>239</v>
      </c>
      <c r="C8" s="149" t="s">
        <v>512</v>
      </c>
      <c r="D8" s="7"/>
      <c r="E8" s="7">
        <v>250</v>
      </c>
      <c r="F8" s="7"/>
      <c r="G8" s="8"/>
      <c r="H8" s="8"/>
      <c r="I8" s="209"/>
      <c r="J8" s="8"/>
      <c r="K8" s="8"/>
      <c r="L8" s="7"/>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row>
    <row r="9" spans="1:70" s="233" customFormat="1" x14ac:dyDescent="0.3">
      <c r="A9" s="150">
        <f>A8+0.1</f>
        <v>1.1000000000000001</v>
      </c>
      <c r="B9" s="67" t="s">
        <v>240</v>
      </c>
      <c r="C9" s="67" t="s">
        <v>15</v>
      </c>
      <c r="D9" s="151">
        <v>1.9099999999999999E-2</v>
      </c>
      <c r="E9" s="152">
        <f>D9*E8</f>
        <v>4.7749999999999995</v>
      </c>
      <c r="F9" s="67"/>
      <c r="G9" s="153"/>
      <c r="H9" s="151"/>
      <c r="I9" s="152"/>
      <c r="J9" s="10"/>
      <c r="K9" s="8">
        <f>J9*E9</f>
        <v>0</v>
      </c>
      <c r="L9" s="8">
        <f>K9+I9+G9</f>
        <v>0</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c r="BJ9" s="282"/>
      <c r="BK9" s="282"/>
      <c r="BL9" s="282"/>
      <c r="BM9" s="282"/>
      <c r="BN9" s="282"/>
      <c r="BO9" s="282"/>
      <c r="BP9" s="282"/>
      <c r="BQ9" s="282"/>
      <c r="BR9" s="282"/>
    </row>
    <row r="10" spans="1:70" ht="30" x14ac:dyDescent="0.25">
      <c r="A10" s="60">
        <f>A8+1</f>
        <v>2</v>
      </c>
      <c r="B10" s="46" t="s">
        <v>37</v>
      </c>
      <c r="C10" s="46" t="s">
        <v>14</v>
      </c>
      <c r="D10" s="44"/>
      <c r="E10" s="14">
        <v>150</v>
      </c>
      <c r="F10" s="44"/>
      <c r="G10" s="44"/>
      <c r="H10" s="343"/>
      <c r="I10" s="155"/>
      <c r="J10" s="343"/>
      <c r="K10" s="101"/>
      <c r="L10" s="44"/>
    </row>
    <row r="11" spans="1:70" ht="15" customHeight="1" x14ac:dyDescent="0.25">
      <c r="A11" s="61">
        <v>1.1000000000000001</v>
      </c>
      <c r="B11" s="47" t="s">
        <v>38</v>
      </c>
      <c r="C11" s="47" t="s">
        <v>14</v>
      </c>
      <c r="D11" s="45">
        <v>1</v>
      </c>
      <c r="E11" s="106">
        <f>D11*E10</f>
        <v>150</v>
      </c>
      <c r="F11" s="343"/>
      <c r="G11" s="343"/>
      <c r="H11" s="48"/>
      <c r="I11" s="106">
        <f>H11*E11</f>
        <v>0</v>
      </c>
      <c r="J11" s="343"/>
      <c r="K11" s="101"/>
      <c r="L11" s="45">
        <f>I11</f>
        <v>0</v>
      </c>
    </row>
    <row r="12" spans="1:70" ht="30" x14ac:dyDescent="0.25">
      <c r="A12" s="60">
        <f>A10+1</f>
        <v>3</v>
      </c>
      <c r="B12" s="46" t="s">
        <v>39</v>
      </c>
      <c r="C12" s="46" t="s">
        <v>26</v>
      </c>
      <c r="D12" s="44"/>
      <c r="E12" s="44">
        <v>1</v>
      </c>
      <c r="F12" s="44"/>
      <c r="G12" s="44"/>
      <c r="H12" s="343"/>
      <c r="I12" s="155"/>
      <c r="J12" s="343"/>
      <c r="K12" s="101"/>
      <c r="L12" s="44"/>
    </row>
    <row r="13" spans="1:70" x14ac:dyDescent="0.25">
      <c r="A13" s="61">
        <v>1.1000000000000001</v>
      </c>
      <c r="B13" s="47" t="s">
        <v>38</v>
      </c>
      <c r="C13" s="47" t="s">
        <v>26</v>
      </c>
      <c r="D13" s="45">
        <v>1</v>
      </c>
      <c r="E13" s="106">
        <f>D13*E12</f>
        <v>1</v>
      </c>
      <c r="F13" s="343"/>
      <c r="G13" s="343"/>
      <c r="H13" s="48"/>
      <c r="I13" s="106">
        <f>H13*E13</f>
        <v>0</v>
      </c>
      <c r="J13" s="343"/>
      <c r="K13" s="101"/>
      <c r="L13" s="45">
        <f>I13</f>
        <v>0</v>
      </c>
    </row>
    <row r="14" spans="1:70" ht="15" customHeight="1" x14ac:dyDescent="0.25">
      <c r="A14" s="61">
        <v>2.2000000000000002</v>
      </c>
      <c r="B14" s="47" t="s">
        <v>72</v>
      </c>
      <c r="C14" s="47" t="s">
        <v>26</v>
      </c>
      <c r="D14" s="45">
        <v>1</v>
      </c>
      <c r="E14" s="45">
        <f>D14*E12</f>
        <v>1</v>
      </c>
      <c r="F14" s="45"/>
      <c r="G14" s="45"/>
      <c r="H14" s="45"/>
      <c r="I14" s="106"/>
      <c r="J14" s="45"/>
      <c r="K14" s="45">
        <f>J14*E14</f>
        <v>0</v>
      </c>
      <c r="L14" s="45">
        <f>K14</f>
        <v>0</v>
      </c>
    </row>
    <row r="15" spans="1:70" x14ac:dyDescent="0.25">
      <c r="A15" s="60">
        <f>A12+1</f>
        <v>4</v>
      </c>
      <c r="B15" s="46" t="s">
        <v>40</v>
      </c>
      <c r="C15" s="46" t="s">
        <v>26</v>
      </c>
      <c r="D15" s="44"/>
      <c r="E15" s="44">
        <v>1</v>
      </c>
      <c r="F15" s="44"/>
      <c r="G15" s="44"/>
      <c r="H15" s="44"/>
      <c r="I15" s="255">
        <f t="shared" ref="I15" si="0">H15*E15</f>
        <v>0</v>
      </c>
      <c r="J15" s="343"/>
      <c r="K15" s="101"/>
      <c r="L15" s="44">
        <f t="shared" ref="L15" si="1">I15</f>
        <v>0</v>
      </c>
    </row>
    <row r="16" spans="1:70" ht="75.75" customHeight="1" x14ac:dyDescent="0.25">
      <c r="A16" s="60">
        <f>A15+1</f>
        <v>5</v>
      </c>
      <c r="B16" s="46" t="s">
        <v>212</v>
      </c>
      <c r="C16" s="46" t="s">
        <v>41</v>
      </c>
      <c r="D16" s="44"/>
      <c r="E16" s="14">
        <f>E100+E137+E143+E228+E271+E1076+55</f>
        <v>4564</v>
      </c>
      <c r="F16" s="44"/>
      <c r="G16" s="44"/>
      <c r="H16" s="155"/>
      <c r="I16" s="155"/>
      <c r="J16" s="343"/>
      <c r="K16" s="101"/>
      <c r="L16" s="44"/>
    </row>
    <row r="17" spans="1:70" x14ac:dyDescent="0.25">
      <c r="A17" s="61">
        <v>1.1000000000000001</v>
      </c>
      <c r="B17" s="47" t="s">
        <v>38</v>
      </c>
      <c r="C17" s="47" t="s">
        <v>7</v>
      </c>
      <c r="D17" s="45">
        <v>1</v>
      </c>
      <c r="E17" s="106">
        <f>D17*E16</f>
        <v>4564</v>
      </c>
      <c r="F17" s="343"/>
      <c r="G17" s="343"/>
      <c r="H17" s="63"/>
      <c r="I17" s="106">
        <f>H17*E17</f>
        <v>0</v>
      </c>
      <c r="J17" s="343"/>
      <c r="K17" s="101"/>
      <c r="L17" s="45">
        <f>I17</f>
        <v>0</v>
      </c>
    </row>
    <row r="18" spans="1:70" x14ac:dyDescent="0.25">
      <c r="A18" s="2"/>
      <c r="B18" s="355" t="s">
        <v>42</v>
      </c>
      <c r="C18" s="356"/>
      <c r="D18" s="356"/>
      <c r="E18" s="105"/>
      <c r="F18" s="2"/>
      <c r="G18" s="2"/>
      <c r="H18" s="2"/>
      <c r="I18" s="256"/>
      <c r="J18" s="3"/>
      <c r="K18" s="3"/>
      <c r="L18" s="3"/>
    </row>
    <row r="19" spans="1:70" s="235" customFormat="1" x14ac:dyDescent="0.25">
      <c r="A19" s="12" t="s">
        <v>8</v>
      </c>
      <c r="B19" s="13" t="s">
        <v>43</v>
      </c>
      <c r="C19" s="46" t="s">
        <v>47</v>
      </c>
      <c r="D19" s="13"/>
      <c r="E19" s="14">
        <v>2</v>
      </c>
      <c r="F19" s="13"/>
      <c r="G19" s="13"/>
      <c r="H19" s="156"/>
      <c r="I19" s="156">
        <f>H19*E19</f>
        <v>0</v>
      </c>
      <c r="J19" s="13"/>
      <c r="K19" s="13"/>
      <c r="L19" s="14">
        <f>I19</f>
        <v>0</v>
      </c>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row>
    <row r="20" spans="1:70" x14ac:dyDescent="0.25">
      <c r="A20" s="60">
        <f>A19+1</f>
        <v>2</v>
      </c>
      <c r="B20" s="46" t="s">
        <v>44</v>
      </c>
      <c r="C20" s="46" t="s">
        <v>41</v>
      </c>
      <c r="D20" s="44"/>
      <c r="E20" s="44">
        <v>20</v>
      </c>
      <c r="F20" s="44"/>
      <c r="G20" s="44"/>
      <c r="H20" s="155"/>
      <c r="I20" s="155"/>
      <c r="J20" s="343"/>
      <c r="K20" s="101"/>
      <c r="L20" s="44"/>
    </row>
    <row r="21" spans="1:70" x14ac:dyDescent="0.25">
      <c r="A21" s="61">
        <v>1.1000000000000001</v>
      </c>
      <c r="B21" s="47" t="s">
        <v>38</v>
      </c>
      <c r="C21" s="47" t="s">
        <v>24</v>
      </c>
      <c r="D21" s="101">
        <v>0.20499999999999999</v>
      </c>
      <c r="E21" s="106">
        <f>D21*E20</f>
        <v>4.0999999999999996</v>
      </c>
      <c r="F21" s="343"/>
      <c r="G21" s="343"/>
      <c r="H21" s="48"/>
      <c r="I21" s="257">
        <f>H21*E21</f>
        <v>0</v>
      </c>
      <c r="J21" s="343"/>
      <c r="K21" s="101"/>
      <c r="L21" s="45">
        <f>I21</f>
        <v>0</v>
      </c>
    </row>
    <row r="22" spans="1:70" x14ac:dyDescent="0.25">
      <c r="A22" s="61">
        <f>A21+0.1</f>
        <v>1.2000000000000002</v>
      </c>
      <c r="B22" s="47" t="s">
        <v>72</v>
      </c>
      <c r="C22" s="47" t="s">
        <v>15</v>
      </c>
      <c r="D22" s="47">
        <v>7.8E-2</v>
      </c>
      <c r="E22" s="47">
        <f>E20*D22</f>
        <v>1.56</v>
      </c>
      <c r="F22" s="343"/>
      <c r="G22" s="343"/>
      <c r="H22" s="343"/>
      <c r="I22" s="155"/>
      <c r="J22" s="45"/>
      <c r="K22" s="45">
        <f>E22*J22</f>
        <v>0</v>
      </c>
      <c r="L22" s="45">
        <f>K22</f>
        <v>0</v>
      </c>
    </row>
    <row r="23" spans="1:70" x14ac:dyDescent="0.25">
      <c r="A23" s="60">
        <f>A20+1</f>
        <v>3</v>
      </c>
      <c r="B23" s="46" t="s">
        <v>45</v>
      </c>
      <c r="C23" s="46" t="s">
        <v>41</v>
      </c>
      <c r="D23" s="44"/>
      <c r="E23" s="44">
        <v>2500</v>
      </c>
      <c r="F23" s="44"/>
      <c r="G23" s="44"/>
      <c r="H23" s="343"/>
      <c r="I23" s="155"/>
      <c r="J23" s="343"/>
      <c r="K23" s="101"/>
      <c r="L23" s="44"/>
    </row>
    <row r="24" spans="1:70" x14ac:dyDescent="0.25">
      <c r="A24" s="61">
        <v>1.1000000000000001</v>
      </c>
      <c r="B24" s="47" t="s">
        <v>38</v>
      </c>
      <c r="C24" s="47" t="s">
        <v>24</v>
      </c>
      <c r="D24" s="101">
        <v>0.38800000000000001</v>
      </c>
      <c r="E24" s="106">
        <f>D24*E23</f>
        <v>970</v>
      </c>
      <c r="F24" s="343"/>
      <c r="G24" s="343"/>
      <c r="H24" s="48"/>
      <c r="I24" s="106">
        <f>H24*E24</f>
        <v>0</v>
      </c>
      <c r="J24" s="343"/>
      <c r="K24" s="101"/>
      <c r="L24" s="45">
        <f>I24</f>
        <v>0</v>
      </c>
    </row>
    <row r="25" spans="1:70" ht="30" customHeight="1" x14ac:dyDescent="0.25">
      <c r="A25" s="60">
        <f>A23+1</f>
        <v>4</v>
      </c>
      <c r="B25" s="46" t="s">
        <v>237</v>
      </c>
      <c r="C25" s="46" t="s">
        <v>14</v>
      </c>
      <c r="D25" s="44"/>
      <c r="E25" s="44">
        <v>1200</v>
      </c>
      <c r="F25" s="44"/>
      <c r="G25" s="159"/>
      <c r="H25" s="343"/>
      <c r="I25" s="155"/>
      <c r="J25" s="343"/>
      <c r="K25" s="343"/>
      <c r="L25" s="44"/>
    </row>
    <row r="26" spans="1:70" x14ac:dyDescent="0.25">
      <c r="A26" s="61">
        <f>A25+0.1</f>
        <v>4.0999999999999996</v>
      </c>
      <c r="B26" s="47" t="s">
        <v>38</v>
      </c>
      <c r="C26" s="47" t="s">
        <v>24</v>
      </c>
      <c r="D26" s="101">
        <v>0.78500000000000003</v>
      </c>
      <c r="E26" s="106">
        <f>E25*D26</f>
        <v>942</v>
      </c>
      <c r="F26" s="343"/>
      <c r="G26" s="343"/>
      <c r="H26" s="48"/>
      <c r="I26" s="106">
        <f t="shared" ref="I26:I38" si="2">H26*E26</f>
        <v>0</v>
      </c>
      <c r="J26" s="343"/>
      <c r="K26" s="343"/>
      <c r="L26" s="45">
        <f t="shared" ref="L26:L38" si="3">I26</f>
        <v>0</v>
      </c>
    </row>
    <row r="27" spans="1:70" s="216" customFormat="1" ht="30" x14ac:dyDescent="0.25">
      <c r="A27" s="4">
        <f>A26+1</f>
        <v>5.0999999999999996</v>
      </c>
      <c r="B27" s="5" t="s">
        <v>241</v>
      </c>
      <c r="C27" s="6" t="s">
        <v>48</v>
      </c>
      <c r="D27" s="7"/>
      <c r="E27" s="7">
        <v>0.4</v>
      </c>
      <c r="F27" s="7"/>
      <c r="G27" s="8"/>
      <c r="H27" s="8"/>
      <c r="I27" s="209"/>
      <c r="J27" s="8"/>
      <c r="K27" s="8"/>
      <c r="L27" s="7"/>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c r="BO27" s="283"/>
      <c r="BP27" s="283"/>
      <c r="BQ27" s="283"/>
      <c r="BR27" s="283"/>
    </row>
    <row r="28" spans="1:70" s="236" customFormat="1" x14ac:dyDescent="0.25">
      <c r="A28" s="50">
        <f>A27+0.1</f>
        <v>5.1999999999999993</v>
      </c>
      <c r="B28" s="47" t="s">
        <v>38</v>
      </c>
      <c r="C28" s="10" t="s">
        <v>24</v>
      </c>
      <c r="D28" s="8">
        <v>38.04</v>
      </c>
      <c r="E28" s="8">
        <f>E27*D28</f>
        <v>15.216000000000001</v>
      </c>
      <c r="F28" s="8"/>
      <c r="G28" s="8"/>
      <c r="H28" s="8"/>
      <c r="I28" s="209">
        <f>H28*E28</f>
        <v>0</v>
      </c>
      <c r="J28" s="8"/>
      <c r="K28" s="8"/>
      <c r="L28" s="8">
        <f>I28</f>
        <v>0</v>
      </c>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row>
    <row r="29" spans="1:70" s="215" customFormat="1" x14ac:dyDescent="0.25">
      <c r="A29" s="50">
        <f>A28+0.1</f>
        <v>5.2999999999999989</v>
      </c>
      <c r="B29" s="47" t="s">
        <v>72</v>
      </c>
      <c r="C29" s="47" t="s">
        <v>15</v>
      </c>
      <c r="D29" s="11">
        <v>0.10199999999999999</v>
      </c>
      <c r="E29" s="8">
        <f>E27*D29</f>
        <v>4.0800000000000003E-2</v>
      </c>
      <c r="F29" s="8"/>
      <c r="G29" s="8"/>
      <c r="H29" s="10"/>
      <c r="I29" s="308"/>
      <c r="J29" s="8"/>
      <c r="K29" s="8">
        <f>J29*E29</f>
        <v>0</v>
      </c>
      <c r="L29" s="8">
        <f>K29</f>
        <v>0</v>
      </c>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c r="BN29" s="285"/>
      <c r="BO29" s="285"/>
      <c r="BP29" s="285"/>
      <c r="BQ29" s="285"/>
      <c r="BR29" s="285"/>
    </row>
    <row r="30" spans="1:70" s="216" customFormat="1" ht="30" x14ac:dyDescent="0.25">
      <c r="A30" s="4">
        <f>A27+1</f>
        <v>6.1</v>
      </c>
      <c r="B30" s="5" t="s">
        <v>266</v>
      </c>
      <c r="C30" s="6" t="s">
        <v>48</v>
      </c>
      <c r="D30" s="7" t="s">
        <v>81</v>
      </c>
      <c r="E30" s="7">
        <v>0.2</v>
      </c>
      <c r="F30" s="7"/>
      <c r="G30" s="8"/>
      <c r="H30" s="8"/>
      <c r="I30" s="209"/>
      <c r="J30" s="8"/>
      <c r="K30" s="8"/>
      <c r="L30" s="7"/>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c r="BO30" s="283"/>
      <c r="BP30" s="283"/>
      <c r="BQ30" s="283"/>
      <c r="BR30" s="283"/>
    </row>
    <row r="31" spans="1:70" s="216" customFormat="1" x14ac:dyDescent="0.25">
      <c r="A31" s="50">
        <f>A30+0.1</f>
        <v>6.1999999999999993</v>
      </c>
      <c r="B31" s="10" t="s">
        <v>38</v>
      </c>
      <c r="C31" s="10" t="s">
        <v>24</v>
      </c>
      <c r="D31" s="8">
        <v>38.04</v>
      </c>
      <c r="E31" s="8">
        <f>E30*D31</f>
        <v>7.6080000000000005</v>
      </c>
      <c r="F31" s="8"/>
      <c r="G31" s="8"/>
      <c r="H31" s="8"/>
      <c r="I31" s="209">
        <f>H31*E31</f>
        <v>0</v>
      </c>
      <c r="J31" s="8"/>
      <c r="K31" s="8"/>
      <c r="L31" s="8">
        <f>I31</f>
        <v>0</v>
      </c>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row>
    <row r="32" spans="1:70" s="216" customFormat="1" x14ac:dyDescent="0.25">
      <c r="A32" s="50">
        <f>A31+0.1</f>
        <v>6.2999999999999989</v>
      </c>
      <c r="B32" s="67" t="s">
        <v>250</v>
      </c>
      <c r="C32" s="47" t="s">
        <v>15</v>
      </c>
      <c r="D32" s="11">
        <v>0.10199999999999999</v>
      </c>
      <c r="E32" s="8">
        <f>E30*D32</f>
        <v>2.0400000000000001E-2</v>
      </c>
      <c r="F32" s="8"/>
      <c r="G32" s="8"/>
      <c r="H32" s="10"/>
      <c r="I32" s="308"/>
      <c r="J32" s="8"/>
      <c r="K32" s="8">
        <f>J32*E32</f>
        <v>0</v>
      </c>
      <c r="L32" s="8">
        <f>K32</f>
        <v>0</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c r="BO32" s="283"/>
      <c r="BP32" s="283"/>
      <c r="BQ32" s="283"/>
      <c r="BR32" s="283"/>
    </row>
    <row r="33" spans="1:70" s="216" customFormat="1" ht="30" x14ac:dyDescent="0.25">
      <c r="A33" s="4">
        <f>A30+1</f>
        <v>7.1</v>
      </c>
      <c r="B33" s="6" t="s">
        <v>242</v>
      </c>
      <c r="C33" s="6" t="s">
        <v>48</v>
      </c>
      <c r="D33" s="8"/>
      <c r="E33" s="7">
        <v>0.5</v>
      </c>
      <c r="F33" s="7"/>
      <c r="G33" s="9"/>
      <c r="H33" s="10"/>
      <c r="I33" s="308"/>
      <c r="J33" s="10"/>
      <c r="K33" s="11"/>
      <c r="L33" s="7"/>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row>
    <row r="34" spans="1:70" s="215" customFormat="1" x14ac:dyDescent="0.25">
      <c r="A34" s="50">
        <f>A33+0.1</f>
        <v>7.1999999999999993</v>
      </c>
      <c r="B34" s="10" t="s">
        <v>243</v>
      </c>
      <c r="C34" s="10" t="s">
        <v>48</v>
      </c>
      <c r="D34" s="8">
        <v>1</v>
      </c>
      <c r="E34" s="8">
        <f>D34*E33</f>
        <v>0.5</v>
      </c>
      <c r="F34" s="8"/>
      <c r="G34" s="8"/>
      <c r="H34" s="8"/>
      <c r="I34" s="209"/>
      <c r="J34" s="8"/>
      <c r="K34" s="8">
        <f>E34*J34</f>
        <v>0</v>
      </c>
      <c r="L34" s="8">
        <f>K34</f>
        <v>0</v>
      </c>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row>
    <row r="35" spans="1:70" ht="45" x14ac:dyDescent="0.25">
      <c r="A35" s="60">
        <f>A33+1</f>
        <v>8.1</v>
      </c>
      <c r="B35" s="46" t="s">
        <v>49</v>
      </c>
      <c r="C35" s="46" t="s">
        <v>26</v>
      </c>
      <c r="D35" s="44"/>
      <c r="E35" s="44">
        <v>18</v>
      </c>
      <c r="F35" s="44"/>
      <c r="G35" s="44"/>
      <c r="H35" s="44"/>
      <c r="I35" s="159">
        <f t="shared" si="2"/>
        <v>0</v>
      </c>
      <c r="J35" s="343"/>
      <c r="K35" s="101"/>
      <c r="L35" s="44">
        <f t="shared" si="3"/>
        <v>0</v>
      </c>
    </row>
    <row r="36" spans="1:70" ht="45" x14ac:dyDescent="0.25">
      <c r="A36" s="60">
        <f>A35+1</f>
        <v>9.1</v>
      </c>
      <c r="B36" s="46" t="s">
        <v>50</v>
      </c>
      <c r="C36" s="46" t="s">
        <v>26</v>
      </c>
      <c r="D36" s="44"/>
      <c r="E36" s="44">
        <v>10</v>
      </c>
      <c r="F36" s="44"/>
      <c r="G36" s="44"/>
      <c r="H36" s="44"/>
      <c r="I36" s="159">
        <f t="shared" si="2"/>
        <v>0</v>
      </c>
      <c r="J36" s="343"/>
      <c r="K36" s="101"/>
      <c r="L36" s="44">
        <f t="shared" si="3"/>
        <v>0</v>
      </c>
    </row>
    <row r="37" spans="1:70" ht="45" x14ac:dyDescent="0.25">
      <c r="A37" s="60">
        <f>A36+1</f>
        <v>10.1</v>
      </c>
      <c r="B37" s="46" t="s">
        <v>238</v>
      </c>
      <c r="C37" s="46" t="s">
        <v>26</v>
      </c>
      <c r="D37" s="44"/>
      <c r="E37" s="44">
        <v>30</v>
      </c>
      <c r="F37" s="44"/>
      <c r="G37" s="44"/>
      <c r="H37" s="44"/>
      <c r="I37" s="159">
        <f t="shared" si="2"/>
        <v>0</v>
      </c>
      <c r="J37" s="343"/>
      <c r="K37" s="101"/>
      <c r="L37" s="44">
        <f t="shared" si="3"/>
        <v>0</v>
      </c>
    </row>
    <row r="38" spans="1:70" ht="45" x14ac:dyDescent="0.25">
      <c r="A38" s="60">
        <f>A37+1</f>
        <v>11.1</v>
      </c>
      <c r="B38" s="46" t="s">
        <v>238</v>
      </c>
      <c r="C38" s="46" t="s">
        <v>26</v>
      </c>
      <c r="D38" s="44"/>
      <c r="E38" s="44">
        <v>6</v>
      </c>
      <c r="F38" s="44"/>
      <c r="G38" s="44"/>
      <c r="H38" s="44"/>
      <c r="I38" s="159">
        <f t="shared" si="2"/>
        <v>0</v>
      </c>
      <c r="J38" s="343"/>
      <c r="K38" s="101"/>
      <c r="L38" s="44">
        <f t="shared" si="3"/>
        <v>0</v>
      </c>
    </row>
    <row r="39" spans="1:70" x14ac:dyDescent="0.25">
      <c r="A39" s="60">
        <f>A38+1</f>
        <v>12.1</v>
      </c>
      <c r="B39" s="46" t="s">
        <v>51</v>
      </c>
      <c r="C39" s="160" t="s">
        <v>41</v>
      </c>
      <c r="D39" s="46"/>
      <c r="E39" s="44">
        <f>E16</f>
        <v>4564</v>
      </c>
      <c r="F39" s="46"/>
      <c r="G39" s="46"/>
      <c r="H39" s="44"/>
      <c r="I39" s="159">
        <f>H39*E39</f>
        <v>0</v>
      </c>
      <c r="J39" s="44"/>
      <c r="K39" s="44"/>
      <c r="L39" s="44">
        <f>I39</f>
        <v>0</v>
      </c>
    </row>
    <row r="40" spans="1:70" ht="30" x14ac:dyDescent="0.25">
      <c r="A40" s="60">
        <f>A39+1</f>
        <v>13.1</v>
      </c>
      <c r="B40" s="46" t="s">
        <v>53</v>
      </c>
      <c r="C40" s="46" t="s">
        <v>47</v>
      </c>
      <c r="D40" s="44"/>
      <c r="E40" s="44">
        <v>60</v>
      </c>
      <c r="F40" s="44"/>
      <c r="G40" s="343"/>
      <c r="H40" s="343"/>
      <c r="I40" s="155"/>
      <c r="J40" s="343"/>
      <c r="K40" s="343"/>
      <c r="L40" s="44"/>
    </row>
    <row r="41" spans="1:70" x14ac:dyDescent="0.25">
      <c r="A41" s="47">
        <f>A40+0.1</f>
        <v>13.2</v>
      </c>
      <c r="B41" s="47" t="s">
        <v>38</v>
      </c>
      <c r="C41" s="45" t="s">
        <v>24</v>
      </c>
      <c r="D41" s="101">
        <v>0.87</v>
      </c>
      <c r="E41" s="45">
        <f>E40*D41</f>
        <v>52.2</v>
      </c>
      <c r="F41" s="343"/>
      <c r="G41" s="343"/>
      <c r="H41" s="45"/>
      <c r="I41" s="106">
        <f>H41*E41</f>
        <v>0</v>
      </c>
      <c r="J41" s="45"/>
      <c r="K41" s="45"/>
      <c r="L41" s="45">
        <f>I41</f>
        <v>0</v>
      </c>
    </row>
    <row r="42" spans="1:70" x14ac:dyDescent="0.25">
      <c r="A42" s="60">
        <f>A40+1</f>
        <v>14.1</v>
      </c>
      <c r="B42" s="46" t="s">
        <v>213</v>
      </c>
      <c r="C42" s="46" t="s">
        <v>48</v>
      </c>
      <c r="D42" s="44"/>
      <c r="E42" s="44">
        <f>E40*1.85</f>
        <v>111</v>
      </c>
      <c r="F42" s="44"/>
      <c r="G42" s="343"/>
      <c r="H42" s="343"/>
      <c r="I42" s="155"/>
      <c r="J42" s="343"/>
      <c r="K42" s="343"/>
      <c r="L42" s="44"/>
    </row>
    <row r="43" spans="1:70" x14ac:dyDescent="0.25">
      <c r="A43" s="61">
        <f>A42+0.1</f>
        <v>14.2</v>
      </c>
      <c r="B43" s="47" t="s">
        <v>54</v>
      </c>
      <c r="C43" s="47" t="s">
        <v>48</v>
      </c>
      <c r="D43" s="45">
        <v>1</v>
      </c>
      <c r="E43" s="45">
        <f>E42*D43</f>
        <v>111</v>
      </c>
      <c r="F43" s="45"/>
      <c r="G43" s="45"/>
      <c r="H43" s="45"/>
      <c r="I43" s="106"/>
      <c r="J43" s="45"/>
      <c r="K43" s="45">
        <f>E43*J43</f>
        <v>0</v>
      </c>
      <c r="L43" s="45">
        <f>K43</f>
        <v>0</v>
      </c>
    </row>
    <row r="44" spans="1:70" x14ac:dyDescent="0.25">
      <c r="A44" s="2"/>
      <c r="B44" s="355" t="s">
        <v>55</v>
      </c>
      <c r="C44" s="356"/>
      <c r="D44" s="356"/>
      <c r="E44" s="105"/>
      <c r="F44" s="2"/>
      <c r="G44" s="2"/>
      <c r="H44" s="2"/>
      <c r="I44" s="2"/>
      <c r="J44" s="3"/>
      <c r="K44" s="3"/>
      <c r="L44" s="45"/>
    </row>
    <row r="45" spans="1:70" x14ac:dyDescent="0.25">
      <c r="A45" s="60">
        <v>1</v>
      </c>
      <c r="B45" s="46" t="s">
        <v>56</v>
      </c>
      <c r="C45" s="46" t="s">
        <v>47</v>
      </c>
      <c r="D45" s="44"/>
      <c r="E45" s="159">
        <f>E56*0.15*0.3</f>
        <v>67.995000000000005</v>
      </c>
      <c r="F45" s="44"/>
      <c r="G45" s="46"/>
      <c r="H45" s="46"/>
      <c r="I45" s="207"/>
      <c r="J45" s="46"/>
      <c r="K45" s="46"/>
      <c r="L45" s="44"/>
    </row>
    <row r="46" spans="1:70" x14ac:dyDescent="0.25">
      <c r="A46" s="47">
        <f>A45+0.1</f>
        <v>1.1000000000000001</v>
      </c>
      <c r="B46" s="47" t="s">
        <v>38</v>
      </c>
      <c r="C46" s="47" t="s">
        <v>24</v>
      </c>
      <c r="D46" s="45">
        <v>2.06</v>
      </c>
      <c r="E46" s="106">
        <f>E45*D46</f>
        <v>140.06970000000001</v>
      </c>
      <c r="F46" s="343"/>
      <c r="G46" s="100"/>
      <c r="H46" s="45"/>
      <c r="I46" s="106">
        <f>H46*E46</f>
        <v>0</v>
      </c>
      <c r="J46" s="343"/>
      <c r="K46" s="343"/>
      <c r="L46" s="45">
        <f>K46+I46+G46</f>
        <v>0</v>
      </c>
    </row>
    <row r="47" spans="1:70" ht="30" x14ac:dyDescent="0.25">
      <c r="A47" s="60">
        <f>A45+1</f>
        <v>2</v>
      </c>
      <c r="B47" s="46" t="s">
        <v>57</v>
      </c>
      <c r="C47" s="46" t="s">
        <v>58</v>
      </c>
      <c r="D47" s="44"/>
      <c r="E47" s="44">
        <f>E45</f>
        <v>67.995000000000005</v>
      </c>
      <c r="F47" s="44"/>
      <c r="G47" s="343"/>
      <c r="H47" s="343"/>
      <c r="I47" s="155"/>
      <c r="J47" s="343"/>
      <c r="K47" s="343"/>
      <c r="L47" s="44"/>
    </row>
    <row r="48" spans="1:70" x14ac:dyDescent="0.25">
      <c r="A48" s="47">
        <f>A47+0.1</f>
        <v>2.1</v>
      </c>
      <c r="B48" s="47" t="s">
        <v>38</v>
      </c>
      <c r="C48" s="45" t="s">
        <v>24</v>
      </c>
      <c r="D48" s="101">
        <v>0.87</v>
      </c>
      <c r="E48" s="45">
        <f>E47*D48</f>
        <v>59.155650000000001</v>
      </c>
      <c r="F48" s="343"/>
      <c r="G48" s="343"/>
      <c r="H48" s="45"/>
      <c r="I48" s="106">
        <f>H48*E48</f>
        <v>0</v>
      </c>
      <c r="J48" s="45"/>
      <c r="K48" s="45"/>
      <c r="L48" s="45">
        <f>I48</f>
        <v>0</v>
      </c>
    </row>
    <row r="49" spans="1:70" x14ac:dyDescent="0.25">
      <c r="A49" s="60">
        <f>A47+1</f>
        <v>3</v>
      </c>
      <c r="B49" s="46" t="s">
        <v>59</v>
      </c>
      <c r="C49" s="46" t="s">
        <v>48</v>
      </c>
      <c r="D49" s="44"/>
      <c r="E49" s="44">
        <f>E47*1.85</f>
        <v>125.79075000000002</v>
      </c>
      <c r="F49" s="44"/>
      <c r="G49" s="343"/>
      <c r="H49" s="343"/>
      <c r="I49" s="155"/>
      <c r="J49" s="45"/>
      <c r="K49" s="45"/>
      <c r="L49" s="45"/>
    </row>
    <row r="50" spans="1:70" x14ac:dyDescent="0.25">
      <c r="A50" s="47">
        <f>A49+0.1</f>
        <v>3.1</v>
      </c>
      <c r="B50" s="47" t="s">
        <v>60</v>
      </c>
      <c r="C50" s="47" t="s">
        <v>48</v>
      </c>
      <c r="D50" s="45">
        <v>1</v>
      </c>
      <c r="E50" s="45">
        <f>E49*D50</f>
        <v>125.79075000000002</v>
      </c>
      <c r="F50" s="45"/>
      <c r="G50" s="45"/>
      <c r="H50" s="45"/>
      <c r="I50" s="106"/>
      <c r="J50" s="45"/>
      <c r="K50" s="45">
        <f>E50*J50</f>
        <v>0</v>
      </c>
      <c r="L50" s="45">
        <f>K50</f>
        <v>0</v>
      </c>
    </row>
    <row r="51" spans="1:70" s="29" customFormat="1" ht="30" x14ac:dyDescent="0.25">
      <c r="A51" s="12">
        <f>A49+1</f>
        <v>4</v>
      </c>
      <c r="B51" s="13" t="s">
        <v>61</v>
      </c>
      <c r="C51" s="46" t="s">
        <v>47</v>
      </c>
      <c r="D51" s="14"/>
      <c r="E51" s="14">
        <f>E56*0.2*0.1</f>
        <v>30.22</v>
      </c>
      <c r="F51" s="15"/>
      <c r="G51" s="16"/>
      <c r="H51" s="16"/>
      <c r="I51" s="309"/>
      <c r="J51" s="16"/>
      <c r="K51" s="16"/>
      <c r="L51" s="14"/>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row>
    <row r="52" spans="1:70" s="237" customFormat="1" x14ac:dyDescent="0.25">
      <c r="A52" s="17">
        <f>A51+0.1</f>
        <v>4.0999999999999996</v>
      </c>
      <c r="B52" s="47" t="s">
        <v>38</v>
      </c>
      <c r="C52" s="18" t="s">
        <v>24</v>
      </c>
      <c r="D52" s="19">
        <v>0.89</v>
      </c>
      <c r="E52" s="86">
        <f>D52*E51</f>
        <v>26.895799999999998</v>
      </c>
      <c r="F52" s="18"/>
      <c r="G52" s="161"/>
      <c r="H52" s="19"/>
      <c r="I52" s="86">
        <f>E52*H52</f>
        <v>0</v>
      </c>
      <c r="J52" s="28"/>
      <c r="K52" s="28"/>
      <c r="L52" s="26">
        <f>I52</f>
        <v>0</v>
      </c>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row>
    <row r="53" spans="1:70" s="217" customFormat="1" x14ac:dyDescent="0.25">
      <c r="A53" s="17">
        <f>A52+0.1</f>
        <v>4.1999999999999993</v>
      </c>
      <c r="B53" s="47" t="s">
        <v>72</v>
      </c>
      <c r="C53" s="47" t="s">
        <v>15</v>
      </c>
      <c r="D53" s="19">
        <v>0.37</v>
      </c>
      <c r="E53" s="86">
        <f>D53*E51</f>
        <v>11.1814</v>
      </c>
      <c r="F53" s="18"/>
      <c r="G53" s="161"/>
      <c r="H53" s="19"/>
      <c r="I53" s="86"/>
      <c r="J53" s="26"/>
      <c r="K53" s="26">
        <f>J53*E53</f>
        <v>0</v>
      </c>
      <c r="L53" s="26">
        <f>K53+I53+G53</f>
        <v>0</v>
      </c>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row>
    <row r="54" spans="1:70" s="29" customFormat="1" x14ac:dyDescent="0.25">
      <c r="A54" s="17">
        <f>A53+0.1</f>
        <v>4.2999999999999989</v>
      </c>
      <c r="B54" s="18" t="s">
        <v>62</v>
      </c>
      <c r="C54" s="18" t="s">
        <v>47</v>
      </c>
      <c r="D54" s="19">
        <v>1.1499999999999999</v>
      </c>
      <c r="E54" s="86">
        <f>D54*E51</f>
        <v>34.752999999999993</v>
      </c>
      <c r="F54" s="19"/>
      <c r="G54" s="19">
        <f>F54*E54</f>
        <v>0</v>
      </c>
      <c r="H54" s="19"/>
      <c r="I54" s="86"/>
      <c r="J54" s="28"/>
      <c r="K54" s="28"/>
      <c r="L54" s="26">
        <f>K54+I54+G54</f>
        <v>0</v>
      </c>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row>
    <row r="55" spans="1:70" s="29" customFormat="1" x14ac:dyDescent="0.25">
      <c r="A55" s="17">
        <f t="shared" ref="A55" si="4">A54+0.1</f>
        <v>4.3999999999999986</v>
      </c>
      <c r="B55" s="10" t="s">
        <v>66</v>
      </c>
      <c r="C55" s="47" t="s">
        <v>4</v>
      </c>
      <c r="D55" s="19">
        <v>0.02</v>
      </c>
      <c r="E55" s="86">
        <f>D55*E51</f>
        <v>0.60439999999999994</v>
      </c>
      <c r="F55" s="19"/>
      <c r="G55" s="19">
        <f>F55*E55</f>
        <v>0</v>
      </c>
      <c r="H55" s="19"/>
      <c r="I55" s="86"/>
      <c r="J55" s="28"/>
      <c r="K55" s="28"/>
      <c r="L55" s="26">
        <f>G55</f>
        <v>0</v>
      </c>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row>
    <row r="56" spans="1:70" ht="45" x14ac:dyDescent="0.25">
      <c r="A56" s="60">
        <f>A51+1</f>
        <v>5</v>
      </c>
      <c r="B56" s="46" t="s">
        <v>63</v>
      </c>
      <c r="C56" s="46" t="s">
        <v>14</v>
      </c>
      <c r="D56" s="46"/>
      <c r="E56" s="44">
        <f>SUM(E59:E61)</f>
        <v>1511</v>
      </c>
      <c r="F56" s="46"/>
      <c r="G56" s="55"/>
      <c r="H56" s="55"/>
      <c r="I56" s="310"/>
      <c r="J56" s="55"/>
      <c r="K56" s="55"/>
      <c r="L56" s="44"/>
    </row>
    <row r="57" spans="1:70" x14ac:dyDescent="0.25">
      <c r="A57" s="47">
        <f>A56+0.1</f>
        <v>5.0999999999999996</v>
      </c>
      <c r="B57" s="47" t="s">
        <v>38</v>
      </c>
      <c r="C57" s="18" t="s">
        <v>24</v>
      </c>
      <c r="D57" s="45">
        <v>0.74</v>
      </c>
      <c r="E57" s="45">
        <f>D57*E56</f>
        <v>1118.1400000000001</v>
      </c>
      <c r="F57" s="55"/>
      <c r="G57" s="55"/>
      <c r="H57" s="45"/>
      <c r="I57" s="106">
        <f>H57*E57</f>
        <v>0</v>
      </c>
      <c r="J57" s="55"/>
      <c r="K57" s="55"/>
      <c r="L57" s="45">
        <f>I57</f>
        <v>0</v>
      </c>
    </row>
    <row r="58" spans="1:70" x14ac:dyDescent="0.25">
      <c r="A58" s="47">
        <f t="shared" ref="A58" si="5">A57+0.1</f>
        <v>5.1999999999999993</v>
      </c>
      <c r="B58" s="47" t="s">
        <v>72</v>
      </c>
      <c r="C58" s="47" t="s">
        <v>15</v>
      </c>
      <c r="D58" s="103">
        <v>7.1000000000000004E-3</v>
      </c>
      <c r="E58" s="45">
        <f>D58*E56</f>
        <v>10.728100000000001</v>
      </c>
      <c r="F58" s="45"/>
      <c r="G58" s="45"/>
      <c r="H58" s="45"/>
      <c r="I58" s="106"/>
      <c r="J58" s="45"/>
      <c r="K58" s="45">
        <f>J58*E58</f>
        <v>0</v>
      </c>
      <c r="L58" s="45">
        <f>K58</f>
        <v>0</v>
      </c>
    </row>
    <row r="59" spans="1:70" x14ac:dyDescent="0.25">
      <c r="A59" s="47">
        <f>A58+0.1</f>
        <v>5.2999999999999989</v>
      </c>
      <c r="B59" s="47" t="s">
        <v>64</v>
      </c>
      <c r="C59" s="47" t="s">
        <v>14</v>
      </c>
      <c r="D59" s="45" t="s">
        <v>17</v>
      </c>
      <c r="E59" s="45">
        <v>481</v>
      </c>
      <c r="F59" s="45"/>
      <c r="G59" s="45">
        <f t="shared" ref="G59:G63" si="6">F59*E59</f>
        <v>0</v>
      </c>
      <c r="H59" s="48"/>
      <c r="I59" s="63"/>
      <c r="J59" s="48"/>
      <c r="K59" s="48"/>
      <c r="L59" s="48">
        <f t="shared" ref="L59:L63" si="7">G59</f>
        <v>0</v>
      </c>
    </row>
    <row r="60" spans="1:70" s="238" customFormat="1" ht="45" x14ac:dyDescent="0.25">
      <c r="A60" s="20">
        <f>A59+0.1</f>
        <v>5.3999999999999986</v>
      </c>
      <c r="B60" s="93" t="s">
        <v>228</v>
      </c>
      <c r="C60" s="93" t="s">
        <v>14</v>
      </c>
      <c r="D60" s="94" t="s">
        <v>17</v>
      </c>
      <c r="E60" s="94">
        <v>934</v>
      </c>
      <c r="F60" s="94"/>
      <c r="G60" s="21">
        <f t="shared" si="6"/>
        <v>0</v>
      </c>
      <c r="H60" s="91"/>
      <c r="I60" s="270"/>
      <c r="J60" s="91"/>
      <c r="K60" s="92"/>
      <c r="L60" s="45">
        <f t="shared" ref="L60" si="8">SUM(K60,I60,G60)</f>
        <v>0</v>
      </c>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row>
    <row r="61" spans="1:70" x14ac:dyDescent="0.25">
      <c r="A61" s="20">
        <f t="shared" ref="A61:A63" si="9">A60+0.1</f>
        <v>5.4999999999999982</v>
      </c>
      <c r="B61" s="47" t="s">
        <v>227</v>
      </c>
      <c r="C61" s="47"/>
      <c r="D61" s="45" t="s">
        <v>17</v>
      </c>
      <c r="E61" s="45">
        <v>96</v>
      </c>
      <c r="F61" s="45"/>
      <c r="G61" s="45">
        <f t="shared" si="6"/>
        <v>0</v>
      </c>
      <c r="H61" s="48"/>
      <c r="I61" s="63"/>
      <c r="J61" s="48"/>
      <c r="K61" s="48"/>
      <c r="L61" s="48">
        <f t="shared" si="7"/>
        <v>0</v>
      </c>
    </row>
    <row r="62" spans="1:70" x14ac:dyDescent="0.25">
      <c r="A62" s="20">
        <f t="shared" si="9"/>
        <v>5.5999999999999979</v>
      </c>
      <c r="B62" s="47" t="s">
        <v>215</v>
      </c>
      <c r="C62" s="47" t="s">
        <v>65</v>
      </c>
      <c r="D62" s="101">
        <v>3.9E-2</v>
      </c>
      <c r="E62" s="45">
        <f>D62*E56</f>
        <v>58.929000000000002</v>
      </c>
      <c r="F62" s="45"/>
      <c r="G62" s="45">
        <f t="shared" si="6"/>
        <v>0</v>
      </c>
      <c r="H62" s="55"/>
      <c r="I62" s="310"/>
      <c r="J62" s="55"/>
      <c r="K62" s="55"/>
      <c r="L62" s="48">
        <f t="shared" si="7"/>
        <v>0</v>
      </c>
    </row>
    <row r="63" spans="1:70" x14ac:dyDescent="0.25">
      <c r="A63" s="20">
        <f t="shared" si="9"/>
        <v>5.6999999999999975</v>
      </c>
      <c r="B63" s="10" t="s">
        <v>66</v>
      </c>
      <c r="C63" s="47" t="s">
        <v>4</v>
      </c>
      <c r="D63" s="101">
        <v>9.6000000000000002E-2</v>
      </c>
      <c r="E63" s="45">
        <f>D63*E56</f>
        <v>145.05600000000001</v>
      </c>
      <c r="F63" s="45"/>
      <c r="G63" s="45">
        <f t="shared" si="6"/>
        <v>0</v>
      </c>
      <c r="H63" s="55"/>
      <c r="I63" s="310"/>
      <c r="J63" s="55"/>
      <c r="K63" s="55"/>
      <c r="L63" s="48">
        <f t="shared" si="7"/>
        <v>0</v>
      </c>
    </row>
    <row r="64" spans="1:70" ht="15" customHeight="1" x14ac:dyDescent="0.25">
      <c r="A64" s="2"/>
      <c r="B64" s="355" t="s">
        <v>268</v>
      </c>
      <c r="C64" s="356"/>
      <c r="D64" s="356"/>
      <c r="E64" s="105"/>
      <c r="F64" s="2"/>
      <c r="G64" s="2"/>
      <c r="H64" s="2"/>
      <c r="I64" s="2"/>
      <c r="J64" s="3"/>
      <c r="K64" s="3"/>
      <c r="L64" s="45"/>
    </row>
    <row r="65" spans="1:12" x14ac:dyDescent="0.25">
      <c r="A65" s="60">
        <v>1</v>
      </c>
      <c r="B65" s="46" t="s">
        <v>67</v>
      </c>
      <c r="C65" s="46" t="s">
        <v>47</v>
      </c>
      <c r="D65" s="44"/>
      <c r="E65" s="159">
        <f>E67*0.07</f>
        <v>29.540000000000003</v>
      </c>
      <c r="F65" s="44"/>
      <c r="G65" s="46"/>
      <c r="H65" s="46"/>
      <c r="I65" s="207"/>
      <c r="J65" s="46"/>
      <c r="K65" s="46"/>
      <c r="L65" s="44"/>
    </row>
    <row r="66" spans="1:12" x14ac:dyDescent="0.25">
      <c r="A66" s="47">
        <f>A65+0.1</f>
        <v>1.1000000000000001</v>
      </c>
      <c r="B66" s="47" t="s">
        <v>38</v>
      </c>
      <c r="C66" s="47" t="s">
        <v>24</v>
      </c>
      <c r="D66" s="45">
        <v>2.06</v>
      </c>
      <c r="E66" s="106">
        <f>E65*D66</f>
        <v>60.85240000000001</v>
      </c>
      <c r="F66" s="343"/>
      <c r="G66" s="100"/>
      <c r="H66" s="45"/>
      <c r="I66" s="106">
        <f>H66*E66</f>
        <v>0</v>
      </c>
      <c r="J66" s="343"/>
      <c r="K66" s="343"/>
      <c r="L66" s="45">
        <f>K66+I66+G66</f>
        <v>0</v>
      </c>
    </row>
    <row r="67" spans="1:12" ht="30" x14ac:dyDescent="0.25">
      <c r="A67" s="60">
        <f>A65+1</f>
        <v>2</v>
      </c>
      <c r="B67" s="46" t="s">
        <v>68</v>
      </c>
      <c r="C67" s="46" t="s">
        <v>47</v>
      </c>
      <c r="D67" s="44"/>
      <c r="E67" s="44">
        <f>E100*0.4</f>
        <v>422</v>
      </c>
      <c r="F67" s="44"/>
      <c r="G67" s="44"/>
      <c r="H67" s="55"/>
      <c r="I67" s="310"/>
      <c r="J67" s="55"/>
      <c r="K67" s="55"/>
      <c r="L67" s="44"/>
    </row>
    <row r="68" spans="1:12" x14ac:dyDescent="0.25">
      <c r="A68" s="47">
        <f>A67+0.1</f>
        <v>2.1</v>
      </c>
      <c r="B68" s="47" t="s">
        <v>38</v>
      </c>
      <c r="C68" s="45" t="s">
        <v>24</v>
      </c>
      <c r="D68" s="103">
        <v>2.3800000000000002E-2</v>
      </c>
      <c r="E68" s="45">
        <f>D68*E67</f>
        <v>10.043600000000001</v>
      </c>
      <c r="F68" s="55"/>
      <c r="G68" s="55"/>
      <c r="H68" s="45"/>
      <c r="I68" s="106">
        <f>H68*E68</f>
        <v>0</v>
      </c>
      <c r="J68" s="55"/>
      <c r="K68" s="55"/>
      <c r="L68" s="45">
        <f>I68</f>
        <v>0</v>
      </c>
    </row>
    <row r="69" spans="1:12" x14ac:dyDescent="0.25">
      <c r="A69" s="47">
        <f>A68+0.1</f>
        <v>2.2000000000000002</v>
      </c>
      <c r="B69" s="47" t="s">
        <v>69</v>
      </c>
      <c r="C69" s="47" t="s">
        <v>15</v>
      </c>
      <c r="D69" s="101">
        <v>0.112</v>
      </c>
      <c r="E69" s="45">
        <f>D69*E67</f>
        <v>47.264000000000003</v>
      </c>
      <c r="F69" s="45"/>
      <c r="G69" s="45"/>
      <c r="H69" s="45"/>
      <c r="I69" s="106"/>
      <c r="J69" s="45"/>
      <c r="K69" s="45">
        <f>J69*E69</f>
        <v>0</v>
      </c>
      <c r="L69" s="45">
        <f>K69</f>
        <v>0</v>
      </c>
    </row>
    <row r="70" spans="1:12" x14ac:dyDescent="0.25">
      <c r="A70" s="60">
        <f>A67+1</f>
        <v>3</v>
      </c>
      <c r="B70" s="46" t="s">
        <v>70</v>
      </c>
      <c r="C70" s="46" t="s">
        <v>47</v>
      </c>
      <c r="D70" s="111"/>
      <c r="E70" s="44">
        <f>E67</f>
        <v>422</v>
      </c>
      <c r="F70" s="44"/>
      <c r="G70" s="343"/>
      <c r="H70" s="343"/>
      <c r="I70" s="155"/>
      <c r="J70" s="343"/>
      <c r="K70" s="343"/>
      <c r="L70" s="44"/>
    </row>
    <row r="71" spans="1:12" ht="15" customHeight="1" x14ac:dyDescent="0.25">
      <c r="A71" s="47">
        <f>A70+0.1</f>
        <v>3.1</v>
      </c>
      <c r="B71" s="47" t="s">
        <v>38</v>
      </c>
      <c r="C71" s="45" t="s">
        <v>24</v>
      </c>
      <c r="D71" s="101">
        <v>3.4000000000000002E-2</v>
      </c>
      <c r="E71" s="45">
        <f>E70*D71</f>
        <v>14.348000000000001</v>
      </c>
      <c r="F71" s="45"/>
      <c r="G71" s="45"/>
      <c r="H71" s="45"/>
      <c r="I71" s="106">
        <f>H71*E71</f>
        <v>0</v>
      </c>
      <c r="J71" s="45"/>
      <c r="K71" s="45"/>
      <c r="L71" s="45">
        <f>I71</f>
        <v>0</v>
      </c>
    </row>
    <row r="72" spans="1:12" x14ac:dyDescent="0.25">
      <c r="A72" s="47">
        <f>A71+0.1</f>
        <v>3.2</v>
      </c>
      <c r="B72" s="47" t="s">
        <v>71</v>
      </c>
      <c r="C72" s="47" t="s">
        <v>15</v>
      </c>
      <c r="D72" s="103">
        <v>8.0299999999999996E-2</v>
      </c>
      <c r="E72" s="45">
        <f>D72*E70</f>
        <v>33.886600000000001</v>
      </c>
      <c r="F72" s="45"/>
      <c r="G72" s="45"/>
      <c r="H72" s="45"/>
      <c r="I72" s="106"/>
      <c r="J72" s="45"/>
      <c r="K72" s="45">
        <f>J72*E72</f>
        <v>0</v>
      </c>
      <c r="L72" s="45">
        <f>K72</f>
        <v>0</v>
      </c>
    </row>
    <row r="73" spans="1:12" x14ac:dyDescent="0.25">
      <c r="A73" s="47">
        <f>A72+0.1</f>
        <v>3.3000000000000003</v>
      </c>
      <c r="B73" s="47" t="s">
        <v>72</v>
      </c>
      <c r="C73" s="47" t="s">
        <v>15</v>
      </c>
      <c r="D73" s="101">
        <v>6.0000000000000001E-3</v>
      </c>
      <c r="E73" s="45">
        <f>D73*E70</f>
        <v>2.532</v>
      </c>
      <c r="F73" s="45"/>
      <c r="G73" s="45"/>
      <c r="H73" s="45"/>
      <c r="I73" s="106"/>
      <c r="J73" s="45"/>
      <c r="K73" s="45">
        <f>J73*E73</f>
        <v>0</v>
      </c>
      <c r="L73" s="45">
        <f>K73</f>
        <v>0</v>
      </c>
    </row>
    <row r="74" spans="1:12" ht="30" x14ac:dyDescent="0.25">
      <c r="A74" s="60">
        <f>A70+1</f>
        <v>4</v>
      </c>
      <c r="B74" s="46" t="s">
        <v>57</v>
      </c>
      <c r="C74" s="46" t="s">
        <v>47</v>
      </c>
      <c r="D74" s="44"/>
      <c r="E74" s="44">
        <f>E65</f>
        <v>29.540000000000003</v>
      </c>
      <c r="F74" s="44"/>
      <c r="G74" s="343"/>
      <c r="H74" s="343"/>
      <c r="I74" s="155"/>
      <c r="J74" s="343"/>
      <c r="K74" s="343"/>
      <c r="L74" s="44"/>
    </row>
    <row r="75" spans="1:12" x14ac:dyDescent="0.25">
      <c r="A75" s="47">
        <f>A74+0.1</f>
        <v>4.0999999999999996</v>
      </c>
      <c r="B75" s="47" t="s">
        <v>38</v>
      </c>
      <c r="C75" s="45" t="s">
        <v>24</v>
      </c>
      <c r="D75" s="101">
        <v>0.87</v>
      </c>
      <c r="E75" s="45">
        <f>E74*D75</f>
        <v>25.699800000000003</v>
      </c>
      <c r="F75" s="343"/>
      <c r="G75" s="343"/>
      <c r="H75" s="45"/>
      <c r="I75" s="106">
        <f>H75*E75</f>
        <v>0</v>
      </c>
      <c r="J75" s="45"/>
      <c r="K75" s="45"/>
      <c r="L75" s="45">
        <f>I75</f>
        <v>0</v>
      </c>
    </row>
    <row r="76" spans="1:12" x14ac:dyDescent="0.25">
      <c r="A76" s="60">
        <f>A74+1</f>
        <v>5</v>
      </c>
      <c r="B76" s="46" t="s">
        <v>59</v>
      </c>
      <c r="C76" s="46" t="s">
        <v>48</v>
      </c>
      <c r="D76" s="44"/>
      <c r="E76" s="44">
        <f>(E74+E70)*1.85</f>
        <v>835.34900000000005</v>
      </c>
      <c r="F76" s="44"/>
      <c r="G76" s="343"/>
      <c r="H76" s="343"/>
      <c r="I76" s="155"/>
      <c r="J76" s="343"/>
      <c r="K76" s="343"/>
      <c r="L76" s="44"/>
    </row>
    <row r="77" spans="1:12" x14ac:dyDescent="0.25">
      <c r="A77" s="47">
        <f>A76+0.1</f>
        <v>5.0999999999999996</v>
      </c>
      <c r="B77" s="47" t="s">
        <v>60</v>
      </c>
      <c r="C77" s="47" t="s">
        <v>48</v>
      </c>
      <c r="D77" s="45">
        <v>1</v>
      </c>
      <c r="E77" s="45">
        <f>E76*D77</f>
        <v>835.34900000000005</v>
      </c>
      <c r="F77" s="45"/>
      <c r="G77" s="45"/>
      <c r="H77" s="45"/>
      <c r="I77" s="106"/>
      <c r="J77" s="45"/>
      <c r="K77" s="45">
        <f>E77*J77</f>
        <v>0</v>
      </c>
      <c r="L77" s="45">
        <f>K77</f>
        <v>0</v>
      </c>
    </row>
    <row r="78" spans="1:12" x14ac:dyDescent="0.25">
      <c r="A78" s="60">
        <f>A76+1</f>
        <v>6</v>
      </c>
      <c r="B78" s="46" t="s">
        <v>73</v>
      </c>
      <c r="C78" s="160" t="s">
        <v>41</v>
      </c>
      <c r="D78" s="44"/>
      <c r="E78" s="44">
        <f>E100</f>
        <v>1055</v>
      </c>
      <c r="F78" s="44"/>
      <c r="G78" s="343"/>
      <c r="H78" s="343"/>
      <c r="I78" s="155"/>
      <c r="J78" s="343"/>
      <c r="K78" s="343"/>
      <c r="L78" s="44"/>
    </row>
    <row r="79" spans="1:12" x14ac:dyDescent="0.25">
      <c r="A79" s="47">
        <f>A78+0.1</f>
        <v>6.1</v>
      </c>
      <c r="B79" s="47" t="s">
        <v>74</v>
      </c>
      <c r="C79" s="47" t="s">
        <v>15</v>
      </c>
      <c r="D79" s="103">
        <v>7.4999999999999997E-3</v>
      </c>
      <c r="E79" s="45">
        <f>D79*E78</f>
        <v>7.9124999999999996</v>
      </c>
      <c r="F79" s="45"/>
      <c r="G79" s="45"/>
      <c r="H79" s="45"/>
      <c r="I79" s="106"/>
      <c r="J79" s="45"/>
      <c r="K79" s="45">
        <f>J79*E79</f>
        <v>0</v>
      </c>
      <c r="L79" s="45">
        <f>K79</f>
        <v>0</v>
      </c>
    </row>
    <row r="80" spans="1:12" ht="45" x14ac:dyDescent="0.25">
      <c r="A80" s="60">
        <f>A78+1</f>
        <v>7</v>
      </c>
      <c r="B80" s="46" t="s">
        <v>75</v>
      </c>
      <c r="C80" s="46" t="s">
        <v>47</v>
      </c>
      <c r="D80" s="44"/>
      <c r="E80" s="44">
        <f>E100*0.2</f>
        <v>211</v>
      </c>
      <c r="F80" s="45"/>
      <c r="G80" s="45"/>
      <c r="H80" s="44"/>
      <c r="I80" s="159"/>
      <c r="J80" s="44"/>
      <c r="K80" s="44"/>
      <c r="L80" s="44"/>
    </row>
    <row r="81" spans="1:12" x14ac:dyDescent="0.25">
      <c r="A81" s="55">
        <f t="shared" ref="A81:A83" si="10">A80+0.1</f>
        <v>7.1</v>
      </c>
      <c r="B81" s="47" t="s">
        <v>38</v>
      </c>
      <c r="C81" s="47" t="s">
        <v>24</v>
      </c>
      <c r="D81" s="101">
        <v>3.52</v>
      </c>
      <c r="E81" s="45">
        <f>D81*E80</f>
        <v>742.72</v>
      </c>
      <c r="F81" s="45"/>
      <c r="G81" s="45"/>
      <c r="H81" s="45"/>
      <c r="I81" s="106">
        <f>H81*E81</f>
        <v>0</v>
      </c>
      <c r="J81" s="45"/>
      <c r="K81" s="45"/>
      <c r="L81" s="45">
        <f>K81+I81+G81</f>
        <v>0</v>
      </c>
    </row>
    <row r="82" spans="1:12" x14ac:dyDescent="0.25">
      <c r="A82" s="47">
        <f>A81+0.1</f>
        <v>7.1999999999999993</v>
      </c>
      <c r="B82" s="47" t="s">
        <v>72</v>
      </c>
      <c r="C82" s="47" t="s">
        <v>15</v>
      </c>
      <c r="D82" s="103">
        <v>1.06</v>
      </c>
      <c r="E82" s="45">
        <f>D82*E80</f>
        <v>223.66000000000003</v>
      </c>
      <c r="F82" s="45"/>
      <c r="G82" s="45"/>
      <c r="H82" s="45"/>
      <c r="I82" s="106"/>
      <c r="J82" s="45"/>
      <c r="K82" s="45">
        <f>J82*E82</f>
        <v>0</v>
      </c>
      <c r="L82" s="45">
        <f>K82</f>
        <v>0</v>
      </c>
    </row>
    <row r="83" spans="1:12" x14ac:dyDescent="0.25">
      <c r="A83" s="47">
        <f t="shared" si="10"/>
        <v>7.2999999999999989</v>
      </c>
      <c r="B83" s="47" t="s">
        <v>76</v>
      </c>
      <c r="C83" s="47" t="s">
        <v>47</v>
      </c>
      <c r="D83" s="45">
        <v>1.24</v>
      </c>
      <c r="E83" s="45">
        <f>D83*E80</f>
        <v>261.64</v>
      </c>
      <c r="F83" s="45"/>
      <c r="G83" s="45">
        <f>F83*E83</f>
        <v>0</v>
      </c>
      <c r="H83" s="48"/>
      <c r="I83" s="63"/>
      <c r="J83" s="48"/>
      <c r="K83" s="48"/>
      <c r="L83" s="48">
        <f>K83+I83+G83</f>
        <v>0</v>
      </c>
    </row>
    <row r="84" spans="1:12" x14ac:dyDescent="0.25">
      <c r="A84" s="47">
        <f>A83+0.1</f>
        <v>7.3999999999999986</v>
      </c>
      <c r="B84" s="10" t="s">
        <v>66</v>
      </c>
      <c r="C84" s="47" t="s">
        <v>4</v>
      </c>
      <c r="D84" s="101">
        <v>0.02</v>
      </c>
      <c r="E84" s="45">
        <f>D84*E80</f>
        <v>4.22</v>
      </c>
      <c r="F84" s="45"/>
      <c r="G84" s="45">
        <f t="shared" ref="G84" si="11">F84*E84</f>
        <v>0</v>
      </c>
      <c r="H84" s="55"/>
      <c r="I84" s="310"/>
      <c r="J84" s="55"/>
      <c r="K84" s="55"/>
      <c r="L84" s="48">
        <f>G84</f>
        <v>0</v>
      </c>
    </row>
    <row r="85" spans="1:12" ht="45" x14ac:dyDescent="0.25">
      <c r="A85" s="162">
        <f>A80+1</f>
        <v>8</v>
      </c>
      <c r="B85" s="46" t="s">
        <v>77</v>
      </c>
      <c r="C85" s="46" t="s">
        <v>47</v>
      </c>
      <c r="D85" s="44"/>
      <c r="E85" s="44">
        <f>E100*0.1</f>
        <v>105.5</v>
      </c>
      <c r="F85" s="45"/>
      <c r="G85" s="45"/>
      <c r="H85" s="44"/>
      <c r="I85" s="159"/>
      <c r="J85" s="44"/>
      <c r="K85" s="44"/>
      <c r="L85" s="44"/>
    </row>
    <row r="86" spans="1:12" x14ac:dyDescent="0.25">
      <c r="A86" s="55">
        <f t="shared" ref="A86:A88" si="12">A85+0.1</f>
        <v>8.1</v>
      </c>
      <c r="B86" s="47" t="s">
        <v>38</v>
      </c>
      <c r="C86" s="47" t="s">
        <v>24</v>
      </c>
      <c r="D86" s="101">
        <v>3.52</v>
      </c>
      <c r="E86" s="45">
        <f>D86*E85</f>
        <v>371.36</v>
      </c>
      <c r="F86" s="45"/>
      <c r="G86" s="45"/>
      <c r="H86" s="45"/>
      <c r="I86" s="106">
        <f>H86*E86</f>
        <v>0</v>
      </c>
      <c r="J86" s="45"/>
      <c r="K86" s="45"/>
      <c r="L86" s="45">
        <f>K86+I86+G86</f>
        <v>0</v>
      </c>
    </row>
    <row r="87" spans="1:12" x14ac:dyDescent="0.25">
      <c r="A87" s="47">
        <f>A86+0.1</f>
        <v>8.1999999999999993</v>
      </c>
      <c r="B87" s="47" t="s">
        <v>72</v>
      </c>
      <c r="C87" s="47" t="s">
        <v>15</v>
      </c>
      <c r="D87" s="103">
        <v>1.06</v>
      </c>
      <c r="E87" s="45">
        <f>D87*E85</f>
        <v>111.83000000000001</v>
      </c>
      <c r="F87" s="45"/>
      <c r="G87" s="45"/>
      <c r="H87" s="45"/>
      <c r="I87" s="106"/>
      <c r="J87" s="45"/>
      <c r="K87" s="45">
        <f>J87*E87</f>
        <v>0</v>
      </c>
      <c r="L87" s="45">
        <f>K87</f>
        <v>0</v>
      </c>
    </row>
    <row r="88" spans="1:12" x14ac:dyDescent="0.25">
      <c r="A88" s="47">
        <f t="shared" si="12"/>
        <v>8.2999999999999989</v>
      </c>
      <c r="B88" s="47" t="s">
        <v>78</v>
      </c>
      <c r="C88" s="47" t="s">
        <v>47</v>
      </c>
      <c r="D88" s="45">
        <v>1.22</v>
      </c>
      <c r="E88" s="45">
        <f>D88*E85</f>
        <v>128.71</v>
      </c>
      <c r="F88" s="45"/>
      <c r="G88" s="45">
        <f>F88*E88</f>
        <v>0</v>
      </c>
      <c r="H88" s="48"/>
      <c r="I88" s="63"/>
      <c r="J88" s="48"/>
      <c r="K88" s="48"/>
      <c r="L88" s="48">
        <f>K88+I88+G88</f>
        <v>0</v>
      </c>
    </row>
    <row r="89" spans="1:12" x14ac:dyDescent="0.25">
      <c r="A89" s="47">
        <f>A88+0.1</f>
        <v>8.3999999999999986</v>
      </c>
      <c r="B89" s="10" t="s">
        <v>66</v>
      </c>
      <c r="C89" s="47" t="s">
        <v>4</v>
      </c>
      <c r="D89" s="101">
        <v>0.02</v>
      </c>
      <c r="E89" s="45">
        <f>D89*E85</f>
        <v>2.11</v>
      </c>
      <c r="F89" s="45"/>
      <c r="G89" s="45">
        <f t="shared" ref="G89" si="13">F89*E89</f>
        <v>0</v>
      </c>
      <c r="H89" s="55"/>
      <c r="I89" s="310"/>
      <c r="J89" s="55"/>
      <c r="K89" s="55"/>
      <c r="L89" s="48">
        <f>G89</f>
        <v>0</v>
      </c>
    </row>
    <row r="90" spans="1:12" x14ac:dyDescent="0.25">
      <c r="A90" s="162">
        <f>A85+1</f>
        <v>9</v>
      </c>
      <c r="B90" s="46" t="s">
        <v>83</v>
      </c>
      <c r="C90" s="46" t="s">
        <v>84</v>
      </c>
      <c r="D90" s="44"/>
      <c r="E90" s="44">
        <f>E93*0.05/1000</f>
        <v>0.58025000000000015</v>
      </c>
      <c r="F90" s="44"/>
      <c r="G90" s="48"/>
      <c r="H90" s="48"/>
      <c r="I90" s="63"/>
      <c r="J90" s="48"/>
      <c r="K90" s="48"/>
      <c r="L90" s="44"/>
    </row>
    <row r="91" spans="1:12" x14ac:dyDescent="0.25">
      <c r="A91" s="55">
        <f>A90+0.1</f>
        <v>9.1</v>
      </c>
      <c r="B91" s="47" t="s">
        <v>38</v>
      </c>
      <c r="C91" s="47" t="s">
        <v>24</v>
      </c>
      <c r="D91" s="45">
        <v>12.3</v>
      </c>
      <c r="E91" s="45">
        <f>D91*E90</f>
        <v>7.1370750000000021</v>
      </c>
      <c r="F91" s="48"/>
      <c r="G91" s="48"/>
      <c r="H91" s="45"/>
      <c r="I91" s="106">
        <f>H91*E91</f>
        <v>0</v>
      </c>
      <c r="J91" s="48"/>
      <c r="K91" s="48"/>
      <c r="L91" s="45">
        <f t="shared" ref="L91:L92" si="14">K91+I91+G91</f>
        <v>0</v>
      </c>
    </row>
    <row r="92" spans="1:12" x14ac:dyDescent="0.25">
      <c r="A92" s="55">
        <f>A91+0.1</f>
        <v>9.1999999999999993</v>
      </c>
      <c r="B92" s="47" t="s">
        <v>72</v>
      </c>
      <c r="C92" s="47" t="s">
        <v>15</v>
      </c>
      <c r="D92" s="45">
        <v>1.4</v>
      </c>
      <c r="E92" s="45">
        <f>D92*E90</f>
        <v>0.81235000000000013</v>
      </c>
      <c r="F92" s="48"/>
      <c r="G92" s="48"/>
      <c r="H92" s="48"/>
      <c r="I92" s="63"/>
      <c r="J92" s="45"/>
      <c r="K92" s="45">
        <f>J92*E92</f>
        <v>0</v>
      </c>
      <c r="L92" s="48">
        <f t="shared" si="14"/>
        <v>0</v>
      </c>
    </row>
    <row r="93" spans="1:12" x14ac:dyDescent="0.25">
      <c r="A93" s="163">
        <f t="shared" ref="A93:A94" si="15">A92+0.1</f>
        <v>9.2999999999999989</v>
      </c>
      <c r="B93" s="23" t="s">
        <v>219</v>
      </c>
      <c r="C93" s="113" t="s">
        <v>90</v>
      </c>
      <c r="D93" s="102" t="s">
        <v>17</v>
      </c>
      <c r="E93" s="102">
        <f>E100*10*1.1</f>
        <v>11605.000000000002</v>
      </c>
      <c r="F93" s="102"/>
      <c r="G93" s="102">
        <f t="shared" ref="G93" si="16">F93*E93</f>
        <v>0</v>
      </c>
      <c r="H93" s="343"/>
      <c r="I93" s="155"/>
      <c r="J93" s="343"/>
      <c r="K93" s="343"/>
      <c r="L93" s="45">
        <f t="shared" ref="L93" si="17">G93</f>
        <v>0</v>
      </c>
    </row>
    <row r="94" spans="1:12" x14ac:dyDescent="0.25">
      <c r="A94" s="55">
        <f t="shared" si="15"/>
        <v>9.3999999999999986</v>
      </c>
      <c r="B94" s="10" t="s">
        <v>66</v>
      </c>
      <c r="C94" s="47" t="s">
        <v>4</v>
      </c>
      <c r="D94" s="45">
        <v>7.15</v>
      </c>
      <c r="E94" s="45">
        <f>D94*E90</f>
        <v>4.148787500000001</v>
      </c>
      <c r="F94" s="45"/>
      <c r="G94" s="45">
        <f>F94*E94</f>
        <v>0</v>
      </c>
      <c r="H94" s="48"/>
      <c r="I94" s="63"/>
      <c r="J94" s="48"/>
      <c r="K94" s="48"/>
      <c r="L94" s="48">
        <f t="shared" ref="L94" si="18">K94+I94+G94</f>
        <v>0</v>
      </c>
    </row>
    <row r="95" spans="1:12" x14ac:dyDescent="0.25">
      <c r="A95" s="162">
        <f>A90+1</f>
        <v>10</v>
      </c>
      <c r="B95" s="46" t="s">
        <v>86</v>
      </c>
      <c r="C95" s="46" t="s">
        <v>47</v>
      </c>
      <c r="D95" s="44"/>
      <c r="E95" s="44">
        <f>E100*0.1</f>
        <v>105.5</v>
      </c>
      <c r="F95" s="44"/>
      <c r="G95" s="48"/>
      <c r="H95" s="48"/>
      <c r="I95" s="63"/>
      <c r="J95" s="48"/>
      <c r="K95" s="48"/>
      <c r="L95" s="44"/>
    </row>
    <row r="96" spans="1:12" x14ac:dyDescent="0.25">
      <c r="A96" s="55">
        <f>A95+0.1</f>
        <v>10.1</v>
      </c>
      <c r="B96" s="47" t="s">
        <v>38</v>
      </c>
      <c r="C96" s="47" t="s">
        <v>24</v>
      </c>
      <c r="D96" s="45">
        <v>1.37</v>
      </c>
      <c r="E96" s="45">
        <f>D96*E95</f>
        <v>144.53500000000003</v>
      </c>
      <c r="F96" s="48"/>
      <c r="G96" s="48"/>
      <c r="H96" s="45"/>
      <c r="I96" s="106">
        <f>H96*E96</f>
        <v>0</v>
      </c>
      <c r="J96" s="48"/>
      <c r="K96" s="48"/>
      <c r="L96" s="45">
        <f t="shared" ref="L96:L99" si="19">K96+I96+G96</f>
        <v>0</v>
      </c>
    </row>
    <row r="97" spans="1:12" x14ac:dyDescent="0.25">
      <c r="A97" s="55">
        <f>A96+0.1</f>
        <v>10.199999999999999</v>
      </c>
      <c r="B97" s="47" t="s">
        <v>72</v>
      </c>
      <c r="C97" s="47" t="s">
        <v>15</v>
      </c>
      <c r="D97" s="45">
        <v>0.28000000000000003</v>
      </c>
      <c r="E97" s="45">
        <f>D97*E95</f>
        <v>29.540000000000003</v>
      </c>
      <c r="F97" s="48"/>
      <c r="G97" s="48"/>
      <c r="H97" s="48"/>
      <c r="I97" s="63"/>
      <c r="J97" s="45"/>
      <c r="K97" s="45">
        <f>J97*E97</f>
        <v>0</v>
      </c>
      <c r="L97" s="48">
        <f t="shared" si="19"/>
        <v>0</v>
      </c>
    </row>
    <row r="98" spans="1:12" x14ac:dyDescent="0.25">
      <c r="A98" s="55">
        <f>A97+0.1</f>
        <v>10.299999999999999</v>
      </c>
      <c r="B98" s="47" t="s">
        <v>87</v>
      </c>
      <c r="C98" s="47" t="s">
        <v>47</v>
      </c>
      <c r="D98" s="45">
        <v>1.02</v>
      </c>
      <c r="E98" s="45">
        <f>D98*E95</f>
        <v>107.61</v>
      </c>
      <c r="F98" s="45"/>
      <c r="G98" s="45">
        <f>F98*E98</f>
        <v>0</v>
      </c>
      <c r="H98" s="48"/>
      <c r="I98" s="63"/>
      <c r="J98" s="48"/>
      <c r="K98" s="48"/>
      <c r="L98" s="48">
        <f t="shared" si="19"/>
        <v>0</v>
      </c>
    </row>
    <row r="99" spans="1:12" x14ac:dyDescent="0.25">
      <c r="A99" s="55">
        <f>A98+0.1</f>
        <v>10.399999999999999</v>
      </c>
      <c r="B99" s="10" t="s">
        <v>66</v>
      </c>
      <c r="C99" s="47" t="s">
        <v>4</v>
      </c>
      <c r="D99" s="45">
        <v>0.62</v>
      </c>
      <c r="E99" s="45">
        <f>D99*E95</f>
        <v>65.41</v>
      </c>
      <c r="F99" s="45"/>
      <c r="G99" s="45">
        <f>F99*E99</f>
        <v>0</v>
      </c>
      <c r="H99" s="48"/>
      <c r="I99" s="63"/>
      <c r="J99" s="48"/>
      <c r="K99" s="48"/>
      <c r="L99" s="48">
        <f t="shared" si="19"/>
        <v>0</v>
      </c>
    </row>
    <row r="100" spans="1:12" ht="30" x14ac:dyDescent="0.25">
      <c r="A100" s="60">
        <f>A95+1</f>
        <v>11</v>
      </c>
      <c r="B100" s="13" t="s">
        <v>88</v>
      </c>
      <c r="C100" s="160" t="s">
        <v>41</v>
      </c>
      <c r="D100" s="164"/>
      <c r="E100" s="44">
        <v>1055</v>
      </c>
      <c r="F100" s="44"/>
      <c r="G100" s="55"/>
      <c r="H100" s="55"/>
      <c r="I100" s="310"/>
      <c r="J100" s="55"/>
      <c r="K100" s="55"/>
      <c r="L100" s="44"/>
    </row>
    <row r="101" spans="1:12" x14ac:dyDescent="0.25">
      <c r="A101" s="47">
        <f t="shared" ref="A101" si="20">A100+0.1</f>
        <v>11.1</v>
      </c>
      <c r="B101" s="47" t="s">
        <v>38</v>
      </c>
      <c r="C101" s="47" t="s">
        <v>24</v>
      </c>
      <c r="D101" s="165">
        <v>0.81</v>
      </c>
      <c r="E101" s="45">
        <f>D101*E100</f>
        <v>854.55000000000007</v>
      </c>
      <c r="F101" s="55"/>
      <c r="G101" s="55"/>
      <c r="H101" s="45"/>
      <c r="I101" s="106">
        <f>H101*E101</f>
        <v>0</v>
      </c>
      <c r="J101" s="55"/>
      <c r="K101" s="55"/>
      <c r="L101" s="45">
        <f>I101</f>
        <v>0</v>
      </c>
    </row>
    <row r="102" spans="1:12" x14ac:dyDescent="0.25">
      <c r="A102" s="55">
        <f>A101+0.1</f>
        <v>11.2</v>
      </c>
      <c r="B102" s="47" t="s">
        <v>72</v>
      </c>
      <c r="C102" s="47" t="s">
        <v>15</v>
      </c>
      <c r="D102" s="101">
        <v>1.2999999999999999E-2</v>
      </c>
      <c r="E102" s="45">
        <f>D102*E100</f>
        <v>13.715</v>
      </c>
      <c r="F102" s="48"/>
      <c r="G102" s="48"/>
      <c r="H102" s="48"/>
      <c r="I102" s="63"/>
      <c r="J102" s="45"/>
      <c r="K102" s="45">
        <f>J102*E102</f>
        <v>0</v>
      </c>
      <c r="L102" s="48">
        <f t="shared" ref="L102" si="21">K102+I102+G102</f>
        <v>0</v>
      </c>
    </row>
    <row r="103" spans="1:12" x14ac:dyDescent="0.25">
      <c r="A103" s="47">
        <f>A102+0.1</f>
        <v>11.299999999999999</v>
      </c>
      <c r="B103" s="28" t="s">
        <v>89</v>
      </c>
      <c r="C103" s="113" t="s">
        <v>90</v>
      </c>
      <c r="D103" s="103">
        <v>0.186</v>
      </c>
      <c r="E103" s="45">
        <f>D103*E100</f>
        <v>196.23</v>
      </c>
      <c r="F103" s="45"/>
      <c r="G103" s="45">
        <f>F103*E103</f>
        <v>0</v>
      </c>
      <c r="H103" s="55"/>
      <c r="I103" s="310"/>
      <c r="J103" s="55"/>
      <c r="K103" s="55"/>
      <c r="L103" s="48">
        <f>G103</f>
        <v>0</v>
      </c>
    </row>
    <row r="104" spans="1:12" x14ac:dyDescent="0.25">
      <c r="A104" s="47">
        <f t="shared" ref="A104:A105" si="22">A103+0.1</f>
        <v>11.399999999999999</v>
      </c>
      <c r="B104" s="120" t="s">
        <v>91</v>
      </c>
      <c r="C104" s="113" t="s">
        <v>90</v>
      </c>
      <c r="D104" s="166">
        <v>0.5</v>
      </c>
      <c r="E104" s="45">
        <f>D104*E100</f>
        <v>527.5</v>
      </c>
      <c r="F104" s="45"/>
      <c r="G104" s="45">
        <f>F104*E104</f>
        <v>0</v>
      </c>
      <c r="H104" s="55"/>
      <c r="I104" s="310"/>
      <c r="J104" s="55"/>
      <c r="K104" s="55"/>
      <c r="L104" s="48">
        <f>G104</f>
        <v>0</v>
      </c>
    </row>
    <row r="105" spans="1:12" x14ac:dyDescent="0.25">
      <c r="A105" s="47">
        <f t="shared" si="22"/>
        <v>11.499999999999998</v>
      </c>
      <c r="B105" s="10" t="s">
        <v>66</v>
      </c>
      <c r="C105" s="47" t="s">
        <v>4</v>
      </c>
      <c r="D105" s="167">
        <v>0.18</v>
      </c>
      <c r="E105" s="45">
        <f>E100*D105</f>
        <v>189.9</v>
      </c>
      <c r="F105" s="45"/>
      <c r="G105" s="45">
        <f>F105*E105</f>
        <v>0</v>
      </c>
      <c r="H105" s="55"/>
      <c r="I105" s="310"/>
      <c r="J105" s="55"/>
      <c r="K105" s="55"/>
      <c r="L105" s="48">
        <f>G105</f>
        <v>0</v>
      </c>
    </row>
    <row r="106" spans="1:12" ht="15" customHeight="1" x14ac:dyDescent="0.25">
      <c r="A106" s="2"/>
      <c r="B106" s="355" t="s">
        <v>269</v>
      </c>
      <c r="C106" s="356"/>
      <c r="D106" s="356"/>
      <c r="E106" s="105"/>
      <c r="F106" s="2"/>
      <c r="G106" s="2"/>
      <c r="H106" s="2"/>
      <c r="I106" s="2"/>
      <c r="J106" s="3"/>
      <c r="K106" s="3"/>
      <c r="L106" s="45"/>
    </row>
    <row r="107" spans="1:12" x14ac:dyDescent="0.25">
      <c r="A107" s="60">
        <v>1</v>
      </c>
      <c r="B107" s="46" t="s">
        <v>67</v>
      </c>
      <c r="C107" s="46" t="s">
        <v>47</v>
      </c>
      <c r="D107" s="44"/>
      <c r="E107" s="159">
        <f>E109*0.07</f>
        <v>3.5840000000000005</v>
      </c>
      <c r="F107" s="44"/>
      <c r="G107" s="46"/>
      <c r="H107" s="46"/>
      <c r="I107" s="207"/>
      <c r="J107" s="46"/>
      <c r="K107" s="46"/>
      <c r="L107" s="44"/>
    </row>
    <row r="108" spans="1:12" x14ac:dyDescent="0.25">
      <c r="A108" s="47">
        <f>A107+0.1</f>
        <v>1.1000000000000001</v>
      </c>
      <c r="B108" s="47" t="s">
        <v>38</v>
      </c>
      <c r="C108" s="47" t="s">
        <v>24</v>
      </c>
      <c r="D108" s="45">
        <v>2.06</v>
      </c>
      <c r="E108" s="106">
        <f>E107*D108</f>
        <v>7.3830400000000012</v>
      </c>
      <c r="F108" s="343"/>
      <c r="G108" s="100"/>
      <c r="H108" s="45"/>
      <c r="I108" s="106">
        <f>H108*E108</f>
        <v>0</v>
      </c>
      <c r="J108" s="343"/>
      <c r="K108" s="343"/>
      <c r="L108" s="45">
        <f>K108+I108+G108</f>
        <v>0</v>
      </c>
    </row>
    <row r="109" spans="1:12" ht="30" x14ac:dyDescent="0.25">
      <c r="A109" s="60">
        <f>A107+1</f>
        <v>2</v>
      </c>
      <c r="B109" s="46" t="s">
        <v>68</v>
      </c>
      <c r="C109" s="46" t="s">
        <v>47</v>
      </c>
      <c r="D109" s="44"/>
      <c r="E109" s="44">
        <f>E137*0.4</f>
        <v>51.2</v>
      </c>
      <c r="F109" s="44"/>
      <c r="G109" s="44"/>
      <c r="H109" s="55"/>
      <c r="I109" s="310"/>
      <c r="J109" s="55"/>
      <c r="K109" s="55"/>
      <c r="L109" s="44"/>
    </row>
    <row r="110" spans="1:12" x14ac:dyDescent="0.25">
      <c r="A110" s="47">
        <f>A109+0.1</f>
        <v>2.1</v>
      </c>
      <c r="B110" s="47" t="s">
        <v>38</v>
      </c>
      <c r="C110" s="45" t="s">
        <v>24</v>
      </c>
      <c r="D110" s="103">
        <v>2.3800000000000002E-2</v>
      </c>
      <c r="E110" s="45">
        <f>D110*E109</f>
        <v>1.2185600000000001</v>
      </c>
      <c r="F110" s="55"/>
      <c r="G110" s="55"/>
      <c r="H110" s="45"/>
      <c r="I110" s="106">
        <f>H110*E110</f>
        <v>0</v>
      </c>
      <c r="J110" s="55"/>
      <c r="K110" s="55"/>
      <c r="L110" s="45">
        <f>I110</f>
        <v>0</v>
      </c>
    </row>
    <row r="111" spans="1:12" x14ac:dyDescent="0.25">
      <c r="A111" s="47">
        <f>A110+0.1</f>
        <v>2.2000000000000002</v>
      </c>
      <c r="B111" s="47" t="s">
        <v>69</v>
      </c>
      <c r="C111" s="47" t="s">
        <v>15</v>
      </c>
      <c r="D111" s="101">
        <v>0.112</v>
      </c>
      <c r="E111" s="45">
        <f>D111*E109</f>
        <v>5.7344000000000008</v>
      </c>
      <c r="F111" s="45"/>
      <c r="G111" s="45"/>
      <c r="H111" s="45"/>
      <c r="I111" s="106"/>
      <c r="J111" s="45"/>
      <c r="K111" s="45">
        <f>J111*E111</f>
        <v>0</v>
      </c>
      <c r="L111" s="45">
        <f>K111</f>
        <v>0</v>
      </c>
    </row>
    <row r="112" spans="1:12" x14ac:dyDescent="0.25">
      <c r="A112" s="60">
        <f>A109+1</f>
        <v>3</v>
      </c>
      <c r="B112" s="46" t="s">
        <v>70</v>
      </c>
      <c r="C112" s="46" t="s">
        <v>47</v>
      </c>
      <c r="D112" s="111"/>
      <c r="E112" s="44">
        <f>E109</f>
        <v>51.2</v>
      </c>
      <c r="F112" s="44"/>
      <c r="G112" s="343"/>
      <c r="H112" s="343"/>
      <c r="I112" s="155"/>
      <c r="J112" s="343"/>
      <c r="K112" s="343"/>
      <c r="L112" s="44"/>
    </row>
    <row r="113" spans="1:12" ht="15" customHeight="1" x14ac:dyDescent="0.25">
      <c r="A113" s="47">
        <f>A112+0.1</f>
        <v>3.1</v>
      </c>
      <c r="B113" s="47" t="s">
        <v>38</v>
      </c>
      <c r="C113" s="45" t="s">
        <v>24</v>
      </c>
      <c r="D113" s="101">
        <v>3.4000000000000002E-2</v>
      </c>
      <c r="E113" s="45">
        <f>E112*D113</f>
        <v>1.7408000000000001</v>
      </c>
      <c r="F113" s="45"/>
      <c r="G113" s="45"/>
      <c r="H113" s="45"/>
      <c r="I113" s="106">
        <f>H113*E113</f>
        <v>0</v>
      </c>
      <c r="J113" s="45"/>
      <c r="K113" s="45"/>
      <c r="L113" s="45">
        <f>I113</f>
        <v>0</v>
      </c>
    </row>
    <row r="114" spans="1:12" x14ac:dyDescent="0.25">
      <c r="A114" s="47">
        <f>A113+0.1</f>
        <v>3.2</v>
      </c>
      <c r="B114" s="47" t="s">
        <v>71</v>
      </c>
      <c r="C114" s="47" t="s">
        <v>15</v>
      </c>
      <c r="D114" s="103">
        <v>8.0299999999999996E-2</v>
      </c>
      <c r="E114" s="45">
        <f>D114*E112</f>
        <v>4.1113600000000003</v>
      </c>
      <c r="F114" s="45"/>
      <c r="G114" s="45"/>
      <c r="H114" s="45"/>
      <c r="I114" s="106"/>
      <c r="J114" s="45"/>
      <c r="K114" s="45">
        <f>J114*E114</f>
        <v>0</v>
      </c>
      <c r="L114" s="45">
        <f>K114</f>
        <v>0</v>
      </c>
    </row>
    <row r="115" spans="1:12" x14ac:dyDescent="0.25">
      <c r="A115" s="47">
        <f>A114+0.1</f>
        <v>3.3000000000000003</v>
      </c>
      <c r="B115" s="47" t="s">
        <v>72</v>
      </c>
      <c r="C115" s="47" t="s">
        <v>15</v>
      </c>
      <c r="D115" s="101">
        <v>6.0000000000000001E-3</v>
      </c>
      <c r="E115" s="45">
        <f>D115*E112</f>
        <v>0.30720000000000003</v>
      </c>
      <c r="F115" s="45"/>
      <c r="G115" s="45"/>
      <c r="H115" s="45"/>
      <c r="I115" s="106"/>
      <c r="J115" s="45"/>
      <c r="K115" s="45">
        <f>J115*E115</f>
        <v>0</v>
      </c>
      <c r="L115" s="45">
        <f>K115</f>
        <v>0</v>
      </c>
    </row>
    <row r="116" spans="1:12" ht="30" x14ac:dyDescent="0.25">
      <c r="A116" s="60">
        <f>A112+1</f>
        <v>4</v>
      </c>
      <c r="B116" s="46" t="s">
        <v>57</v>
      </c>
      <c r="C116" s="46" t="s">
        <v>58</v>
      </c>
      <c r="D116" s="44"/>
      <c r="E116" s="44">
        <f>E107</f>
        <v>3.5840000000000005</v>
      </c>
      <c r="F116" s="44"/>
      <c r="G116" s="343"/>
      <c r="H116" s="343"/>
      <c r="I116" s="155"/>
      <c r="J116" s="343"/>
      <c r="K116" s="343"/>
      <c r="L116" s="44"/>
    </row>
    <row r="117" spans="1:12" x14ac:dyDescent="0.25">
      <c r="A117" s="47">
        <f>A116+0.1</f>
        <v>4.0999999999999996</v>
      </c>
      <c r="B117" s="47" t="s">
        <v>38</v>
      </c>
      <c r="C117" s="45" t="s">
        <v>24</v>
      </c>
      <c r="D117" s="45">
        <v>0.87</v>
      </c>
      <c r="E117" s="45">
        <f>E116*D117</f>
        <v>3.1180800000000004</v>
      </c>
      <c r="F117" s="343"/>
      <c r="G117" s="343"/>
      <c r="H117" s="45"/>
      <c r="I117" s="106">
        <f>H117*E117</f>
        <v>0</v>
      </c>
      <c r="J117" s="45"/>
      <c r="K117" s="45"/>
      <c r="L117" s="45">
        <f>I117</f>
        <v>0</v>
      </c>
    </row>
    <row r="118" spans="1:12" x14ac:dyDescent="0.25">
      <c r="A118" s="60">
        <f>A116+1</f>
        <v>5</v>
      </c>
      <c r="B118" s="46" t="s">
        <v>59</v>
      </c>
      <c r="C118" s="46" t="s">
        <v>48</v>
      </c>
      <c r="D118" s="44"/>
      <c r="E118" s="44">
        <f>(E116+E112)*1.85</f>
        <v>101.35040000000002</v>
      </c>
      <c r="F118" s="44"/>
      <c r="G118" s="343"/>
      <c r="H118" s="343"/>
      <c r="I118" s="155"/>
      <c r="J118" s="343"/>
      <c r="K118" s="343"/>
      <c r="L118" s="44"/>
    </row>
    <row r="119" spans="1:12" x14ac:dyDescent="0.25">
      <c r="A119" s="47">
        <f>A118+0.1</f>
        <v>5.0999999999999996</v>
      </c>
      <c r="B119" s="47" t="s">
        <v>60</v>
      </c>
      <c r="C119" s="47" t="s">
        <v>48</v>
      </c>
      <c r="D119" s="45">
        <v>1</v>
      </c>
      <c r="E119" s="45">
        <f>E118*D119</f>
        <v>101.35040000000002</v>
      </c>
      <c r="F119" s="45"/>
      <c r="G119" s="45"/>
      <c r="H119" s="45"/>
      <c r="I119" s="106"/>
      <c r="J119" s="45"/>
      <c r="K119" s="45">
        <f>E119*J119</f>
        <v>0</v>
      </c>
      <c r="L119" s="45">
        <f>K119</f>
        <v>0</v>
      </c>
    </row>
    <row r="120" spans="1:12" x14ac:dyDescent="0.25">
      <c r="A120" s="60">
        <f>A118+1</f>
        <v>6</v>
      </c>
      <c r="B120" s="46" t="s">
        <v>73</v>
      </c>
      <c r="C120" s="46" t="s">
        <v>7</v>
      </c>
      <c r="D120" s="44"/>
      <c r="E120" s="44">
        <f>E137</f>
        <v>128</v>
      </c>
      <c r="F120" s="44"/>
      <c r="G120" s="343"/>
      <c r="H120" s="343"/>
      <c r="I120" s="155"/>
      <c r="J120" s="343"/>
      <c r="K120" s="343"/>
      <c r="L120" s="44"/>
    </row>
    <row r="121" spans="1:12" x14ac:dyDescent="0.25">
      <c r="A121" s="47">
        <f>A120+0.1</f>
        <v>6.1</v>
      </c>
      <c r="B121" s="47" t="s">
        <v>74</v>
      </c>
      <c r="C121" s="47" t="s">
        <v>15</v>
      </c>
      <c r="D121" s="103">
        <v>7.4999999999999997E-3</v>
      </c>
      <c r="E121" s="45">
        <f>D121*E120</f>
        <v>0.96</v>
      </c>
      <c r="F121" s="45"/>
      <c r="G121" s="45"/>
      <c r="H121" s="45"/>
      <c r="I121" s="106"/>
      <c r="J121" s="45"/>
      <c r="K121" s="45">
        <f>J121*E121</f>
        <v>0</v>
      </c>
      <c r="L121" s="45">
        <f>K121</f>
        <v>0</v>
      </c>
    </row>
    <row r="122" spans="1:12" ht="45" x14ac:dyDescent="0.25">
      <c r="A122" s="60">
        <f>A120+1</f>
        <v>7</v>
      </c>
      <c r="B122" s="46" t="s">
        <v>75</v>
      </c>
      <c r="C122" s="46" t="s">
        <v>47</v>
      </c>
      <c r="D122" s="44"/>
      <c r="E122" s="44">
        <f>E137*0.2</f>
        <v>25.6</v>
      </c>
      <c r="F122" s="45"/>
      <c r="G122" s="45"/>
      <c r="H122" s="44"/>
      <c r="I122" s="159"/>
      <c r="J122" s="44"/>
      <c r="K122" s="44"/>
      <c r="L122" s="44"/>
    </row>
    <row r="123" spans="1:12" x14ac:dyDescent="0.25">
      <c r="A123" s="55">
        <f t="shared" ref="A123:A125" si="23">A122+0.1</f>
        <v>7.1</v>
      </c>
      <c r="B123" s="47" t="s">
        <v>38</v>
      </c>
      <c r="C123" s="47" t="s">
        <v>24</v>
      </c>
      <c r="D123" s="45">
        <v>3.52</v>
      </c>
      <c r="E123" s="45">
        <f>D123*E122</f>
        <v>90.112000000000009</v>
      </c>
      <c r="F123" s="45"/>
      <c r="G123" s="45"/>
      <c r="H123" s="45"/>
      <c r="I123" s="106">
        <f>H123*E123</f>
        <v>0</v>
      </c>
      <c r="J123" s="45"/>
      <c r="K123" s="45"/>
      <c r="L123" s="45">
        <f>K123+I123+G123</f>
        <v>0</v>
      </c>
    </row>
    <row r="124" spans="1:12" x14ac:dyDescent="0.25">
      <c r="A124" s="47">
        <f>A123+0.1</f>
        <v>7.1999999999999993</v>
      </c>
      <c r="B124" s="47" t="s">
        <v>72</v>
      </c>
      <c r="C124" s="47" t="s">
        <v>15</v>
      </c>
      <c r="D124" s="45">
        <v>1.06</v>
      </c>
      <c r="E124" s="45">
        <f>D124*E122</f>
        <v>27.136000000000003</v>
      </c>
      <c r="F124" s="45"/>
      <c r="G124" s="45"/>
      <c r="H124" s="45"/>
      <c r="I124" s="106"/>
      <c r="J124" s="45"/>
      <c r="K124" s="45">
        <f>J124*E124</f>
        <v>0</v>
      </c>
      <c r="L124" s="45">
        <f>K124</f>
        <v>0</v>
      </c>
    </row>
    <row r="125" spans="1:12" x14ac:dyDescent="0.25">
      <c r="A125" s="47">
        <f t="shared" si="23"/>
        <v>7.2999999999999989</v>
      </c>
      <c r="B125" s="47" t="s">
        <v>76</v>
      </c>
      <c r="C125" s="47" t="s">
        <v>47</v>
      </c>
      <c r="D125" s="45">
        <v>1.24</v>
      </c>
      <c r="E125" s="45">
        <f>D125*E122</f>
        <v>31.744</v>
      </c>
      <c r="F125" s="45"/>
      <c r="G125" s="45">
        <f>F125*E125</f>
        <v>0</v>
      </c>
      <c r="H125" s="48"/>
      <c r="I125" s="63"/>
      <c r="J125" s="48"/>
      <c r="K125" s="48"/>
      <c r="L125" s="48">
        <f>K125+I125+G125</f>
        <v>0</v>
      </c>
    </row>
    <row r="126" spans="1:12" x14ac:dyDescent="0.25">
      <c r="A126" s="47">
        <f>A125+0.1</f>
        <v>7.3999999999999986</v>
      </c>
      <c r="B126" s="10" t="s">
        <v>66</v>
      </c>
      <c r="C126" s="47" t="s">
        <v>4</v>
      </c>
      <c r="D126" s="45">
        <v>0.02</v>
      </c>
      <c r="E126" s="45">
        <f>D126*E122</f>
        <v>0.51200000000000001</v>
      </c>
      <c r="F126" s="45"/>
      <c r="G126" s="45">
        <f t="shared" ref="G126" si="24">F126*E126</f>
        <v>0</v>
      </c>
      <c r="H126" s="55"/>
      <c r="I126" s="310"/>
      <c r="J126" s="55"/>
      <c r="K126" s="55"/>
      <c r="L126" s="48">
        <f>G126</f>
        <v>0</v>
      </c>
    </row>
    <row r="127" spans="1:12" ht="45" x14ac:dyDescent="0.25">
      <c r="A127" s="162">
        <f>A122+1</f>
        <v>8</v>
      </c>
      <c r="B127" s="46" t="s">
        <v>77</v>
      </c>
      <c r="C127" s="46" t="s">
        <v>47</v>
      </c>
      <c r="D127" s="44"/>
      <c r="E127" s="44">
        <f>E137*0.1</f>
        <v>12.8</v>
      </c>
      <c r="F127" s="45"/>
      <c r="G127" s="45"/>
      <c r="H127" s="44"/>
      <c r="I127" s="159"/>
      <c r="J127" s="44"/>
      <c r="K127" s="44"/>
      <c r="L127" s="44"/>
    </row>
    <row r="128" spans="1:12" x14ac:dyDescent="0.25">
      <c r="A128" s="55">
        <f t="shared" ref="A128:A130" si="25">A127+0.1</f>
        <v>8.1</v>
      </c>
      <c r="B128" s="47" t="s">
        <v>38</v>
      </c>
      <c r="C128" s="47" t="s">
        <v>24</v>
      </c>
      <c r="D128" s="45">
        <v>3.52</v>
      </c>
      <c r="E128" s="45">
        <f>D128*E127</f>
        <v>45.056000000000004</v>
      </c>
      <c r="F128" s="45"/>
      <c r="G128" s="45"/>
      <c r="H128" s="45"/>
      <c r="I128" s="106">
        <f>H128*E128</f>
        <v>0</v>
      </c>
      <c r="J128" s="45"/>
      <c r="K128" s="45"/>
      <c r="L128" s="45">
        <f>K128+I128+G128</f>
        <v>0</v>
      </c>
    </row>
    <row r="129" spans="1:70" x14ac:dyDescent="0.25">
      <c r="A129" s="47">
        <f>A128+0.1</f>
        <v>8.1999999999999993</v>
      </c>
      <c r="B129" s="47" t="s">
        <v>72</v>
      </c>
      <c r="C129" s="47" t="s">
        <v>15</v>
      </c>
      <c r="D129" s="45">
        <v>1.06</v>
      </c>
      <c r="E129" s="45">
        <f>D129*E127</f>
        <v>13.568000000000001</v>
      </c>
      <c r="F129" s="45"/>
      <c r="G129" s="45"/>
      <c r="H129" s="45"/>
      <c r="I129" s="106"/>
      <c r="J129" s="45"/>
      <c r="K129" s="45">
        <f>J129*E129</f>
        <v>0</v>
      </c>
      <c r="L129" s="45">
        <f>K129</f>
        <v>0</v>
      </c>
    </row>
    <row r="130" spans="1:70" x14ac:dyDescent="0.25">
      <c r="A130" s="47">
        <f t="shared" si="25"/>
        <v>8.2999999999999989</v>
      </c>
      <c r="B130" s="47" t="s">
        <v>78</v>
      </c>
      <c r="C130" s="47" t="s">
        <v>47</v>
      </c>
      <c r="D130" s="45">
        <v>1.22</v>
      </c>
      <c r="E130" s="45">
        <f>D130*E127</f>
        <v>15.616</v>
      </c>
      <c r="F130" s="45"/>
      <c r="G130" s="45">
        <f>F130*E130</f>
        <v>0</v>
      </c>
      <c r="H130" s="48"/>
      <c r="I130" s="63"/>
      <c r="J130" s="48"/>
      <c r="K130" s="48"/>
      <c r="L130" s="48">
        <f>K130+I130+G130</f>
        <v>0</v>
      </c>
    </row>
    <row r="131" spans="1:70" x14ac:dyDescent="0.25">
      <c r="A131" s="47">
        <f>A130+0.1</f>
        <v>8.3999999999999986</v>
      </c>
      <c r="B131" s="10" t="s">
        <v>66</v>
      </c>
      <c r="C131" s="47" t="s">
        <v>4</v>
      </c>
      <c r="D131" s="45">
        <v>0.02</v>
      </c>
      <c r="E131" s="45">
        <f>D131*E127</f>
        <v>0.25600000000000001</v>
      </c>
      <c r="F131" s="45"/>
      <c r="G131" s="45">
        <f t="shared" ref="G131" si="26">F131*E131</f>
        <v>0</v>
      </c>
      <c r="H131" s="55"/>
      <c r="I131" s="310"/>
      <c r="J131" s="55"/>
      <c r="K131" s="55"/>
      <c r="L131" s="48">
        <f>G131</f>
        <v>0</v>
      </c>
    </row>
    <row r="132" spans="1:70" ht="30" x14ac:dyDescent="0.25">
      <c r="A132" s="60">
        <f>A127+1</f>
        <v>9</v>
      </c>
      <c r="B132" s="46" t="s">
        <v>79</v>
      </c>
      <c r="C132" s="46" t="s">
        <v>47</v>
      </c>
      <c r="D132" s="44"/>
      <c r="E132" s="44">
        <f>E137*0.05</f>
        <v>6.4</v>
      </c>
      <c r="F132" s="44"/>
      <c r="G132" s="55"/>
      <c r="H132" s="55"/>
      <c r="I132" s="310"/>
      <c r="J132" s="55"/>
      <c r="K132" s="55"/>
      <c r="L132" s="44"/>
    </row>
    <row r="133" spans="1:70" x14ac:dyDescent="0.25">
      <c r="A133" s="47">
        <f>A132+0.1</f>
        <v>9.1</v>
      </c>
      <c r="B133" s="47" t="s">
        <v>38</v>
      </c>
      <c r="C133" s="47" t="s">
        <v>24</v>
      </c>
      <c r="D133" s="45">
        <v>3</v>
      </c>
      <c r="E133" s="47">
        <f>D133*E132</f>
        <v>19.200000000000003</v>
      </c>
      <c r="F133" s="55"/>
      <c r="G133" s="55"/>
      <c r="H133" s="45"/>
      <c r="I133" s="106">
        <f>H133*E133</f>
        <v>0</v>
      </c>
      <c r="J133" s="55"/>
      <c r="K133" s="55"/>
      <c r="L133" s="45">
        <f>I133</f>
        <v>0</v>
      </c>
    </row>
    <row r="134" spans="1:70" x14ac:dyDescent="0.25">
      <c r="A134" s="47">
        <f t="shared" ref="A134:A136" si="27">A133+0.1</f>
        <v>9.1999999999999993</v>
      </c>
      <c r="B134" s="47" t="s">
        <v>80</v>
      </c>
      <c r="C134" s="47" t="s">
        <v>47</v>
      </c>
      <c r="D134" s="45" t="s">
        <v>81</v>
      </c>
      <c r="E134" s="45">
        <f>E132*0.7</f>
        <v>4.4799999999999995</v>
      </c>
      <c r="F134" s="45"/>
      <c r="G134" s="45">
        <f>F134*E134</f>
        <v>0</v>
      </c>
      <c r="H134" s="55"/>
      <c r="I134" s="310"/>
      <c r="J134" s="55"/>
      <c r="K134" s="55"/>
      <c r="L134" s="48">
        <f t="shared" ref="L134:L135" si="28">G134</f>
        <v>0</v>
      </c>
    </row>
    <row r="135" spans="1:70" x14ac:dyDescent="0.25">
      <c r="A135" s="47">
        <f t="shared" si="27"/>
        <v>9.2999999999999989</v>
      </c>
      <c r="B135" s="47" t="s">
        <v>82</v>
      </c>
      <c r="C135" s="47" t="s">
        <v>48</v>
      </c>
      <c r="D135" s="45" t="s">
        <v>81</v>
      </c>
      <c r="E135" s="45">
        <f>E132*0.3</f>
        <v>1.92</v>
      </c>
      <c r="F135" s="45"/>
      <c r="G135" s="45">
        <f>F135*E135</f>
        <v>0</v>
      </c>
      <c r="H135" s="55"/>
      <c r="I135" s="310"/>
      <c r="J135" s="55"/>
      <c r="K135" s="55"/>
      <c r="L135" s="48">
        <f t="shared" si="28"/>
        <v>0</v>
      </c>
    </row>
    <row r="136" spans="1:70" x14ac:dyDescent="0.25">
      <c r="A136" s="47">
        <f t="shared" si="27"/>
        <v>9.3999999999999986</v>
      </c>
      <c r="B136" s="10" t="s">
        <v>66</v>
      </c>
      <c r="C136" s="47" t="s">
        <v>4</v>
      </c>
      <c r="D136" s="45">
        <v>0.01</v>
      </c>
      <c r="E136" s="101">
        <f>D136*E132</f>
        <v>6.4000000000000001E-2</v>
      </c>
      <c r="F136" s="45"/>
      <c r="G136" s="101">
        <f>F136*E136</f>
        <v>0</v>
      </c>
      <c r="H136" s="55"/>
      <c r="I136" s="310"/>
      <c r="J136" s="55"/>
      <c r="K136" s="55"/>
      <c r="L136" s="168">
        <f>G136</f>
        <v>0</v>
      </c>
    </row>
    <row r="137" spans="1:70" s="1" customFormat="1" x14ac:dyDescent="0.25">
      <c r="A137" s="60">
        <f>A132+1</f>
        <v>10</v>
      </c>
      <c r="B137" s="46" t="s">
        <v>274</v>
      </c>
      <c r="C137" s="118" t="s">
        <v>41</v>
      </c>
      <c r="D137" s="44"/>
      <c r="E137" s="44">
        <v>128</v>
      </c>
      <c r="F137" s="44"/>
      <c r="G137" s="55"/>
      <c r="H137" s="55"/>
      <c r="I137" s="310"/>
      <c r="J137" s="55"/>
      <c r="K137" s="55"/>
      <c r="L137" s="44"/>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2"/>
      <c r="BM137" s="252"/>
      <c r="BN137" s="252"/>
      <c r="BO137" s="252"/>
      <c r="BP137" s="252"/>
      <c r="BQ137" s="252"/>
      <c r="BR137" s="252"/>
    </row>
    <row r="138" spans="1:70" s="1" customFormat="1" x14ac:dyDescent="0.25">
      <c r="A138" s="47">
        <f>A137+0.1</f>
        <v>10.1</v>
      </c>
      <c r="B138" s="47" t="s">
        <v>38</v>
      </c>
      <c r="C138" s="47" t="s">
        <v>24</v>
      </c>
      <c r="D138" s="47">
        <v>0.998</v>
      </c>
      <c r="E138" s="45">
        <f>D138*E137</f>
        <v>127.744</v>
      </c>
      <c r="F138" s="55"/>
      <c r="G138" s="55"/>
      <c r="H138" s="45"/>
      <c r="I138" s="106">
        <f>E138*H138</f>
        <v>0</v>
      </c>
      <c r="J138" s="55"/>
      <c r="K138" s="55"/>
      <c r="L138" s="45">
        <f>I138</f>
        <v>0</v>
      </c>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c r="BJ138" s="252"/>
      <c r="BK138" s="252"/>
      <c r="BL138" s="252"/>
      <c r="BM138" s="252"/>
      <c r="BN138" s="252"/>
      <c r="BO138" s="252"/>
      <c r="BP138" s="252"/>
      <c r="BQ138" s="252"/>
      <c r="BR138" s="252"/>
    </row>
    <row r="139" spans="1:70" s="1" customFormat="1" x14ac:dyDescent="0.25">
      <c r="A139" s="55">
        <f>A138+0.1</f>
        <v>10.199999999999999</v>
      </c>
      <c r="B139" s="47" t="s">
        <v>72</v>
      </c>
      <c r="C139" s="47" t="s">
        <v>15</v>
      </c>
      <c r="D139" s="101">
        <v>8.6999999999999994E-2</v>
      </c>
      <c r="E139" s="45">
        <f>E137*D139</f>
        <v>11.135999999999999</v>
      </c>
      <c r="F139" s="48"/>
      <c r="G139" s="48"/>
      <c r="H139" s="48"/>
      <c r="I139" s="63"/>
      <c r="J139" s="45"/>
      <c r="K139" s="45">
        <f>E139*J139</f>
        <v>0</v>
      </c>
      <c r="L139" s="48">
        <f>K139</f>
        <v>0</v>
      </c>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2"/>
      <c r="BI139" s="252"/>
      <c r="BJ139" s="252"/>
      <c r="BK139" s="252"/>
      <c r="BL139" s="252"/>
      <c r="BM139" s="252"/>
      <c r="BN139" s="252"/>
      <c r="BO139" s="252"/>
      <c r="BP139" s="252"/>
      <c r="BQ139" s="252"/>
      <c r="BR139" s="252"/>
    </row>
    <row r="140" spans="1:70" s="1" customFormat="1" x14ac:dyDescent="0.25">
      <c r="A140" s="47">
        <f>A138+0.1</f>
        <v>10.199999999999999</v>
      </c>
      <c r="B140" s="47" t="s">
        <v>273</v>
      </c>
      <c r="C140" s="47" t="s">
        <v>7</v>
      </c>
      <c r="D140" s="45">
        <v>1</v>
      </c>
      <c r="E140" s="45">
        <f>D140*E137</f>
        <v>128</v>
      </c>
      <c r="F140" s="45"/>
      <c r="G140" s="45">
        <f>E140*F140</f>
        <v>0</v>
      </c>
      <c r="H140" s="55"/>
      <c r="I140" s="310"/>
      <c r="J140" s="55"/>
      <c r="K140" s="55"/>
      <c r="L140" s="48">
        <f>G140</f>
        <v>0</v>
      </c>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52"/>
      <c r="BL140" s="252"/>
      <c r="BM140" s="252"/>
      <c r="BN140" s="252"/>
      <c r="BO140" s="252"/>
      <c r="BP140" s="252"/>
      <c r="BQ140" s="252"/>
      <c r="BR140" s="252"/>
    </row>
    <row r="141" spans="1:70" s="1" customFormat="1" x14ac:dyDescent="0.25">
      <c r="A141" s="47">
        <f>A139+0.1</f>
        <v>10.299999999999999</v>
      </c>
      <c r="B141" s="10" t="s">
        <v>66</v>
      </c>
      <c r="C141" s="47" t="s">
        <v>4</v>
      </c>
      <c r="D141" s="45">
        <v>3.0000000000000001E-3</v>
      </c>
      <c r="E141" s="45">
        <f>D141*E137</f>
        <v>0.38400000000000001</v>
      </c>
      <c r="F141" s="45"/>
      <c r="G141" s="45">
        <f>F141*E141</f>
        <v>0</v>
      </c>
      <c r="H141" s="55"/>
      <c r="I141" s="310"/>
      <c r="J141" s="55"/>
      <c r="K141" s="55"/>
      <c r="L141" s="48">
        <f>G141</f>
        <v>0</v>
      </c>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52"/>
      <c r="BL141" s="252"/>
      <c r="BM141" s="252"/>
      <c r="BN141" s="252"/>
      <c r="BO141" s="252"/>
      <c r="BP141" s="252"/>
      <c r="BQ141" s="252"/>
      <c r="BR141" s="252"/>
    </row>
    <row r="142" spans="1:70" ht="24" customHeight="1" x14ac:dyDescent="0.25">
      <c r="A142" s="2"/>
      <c r="B142" s="358" t="s">
        <v>270</v>
      </c>
      <c r="C142" s="358"/>
      <c r="D142" s="358"/>
      <c r="E142" s="105"/>
      <c r="F142" s="2"/>
      <c r="G142" s="2"/>
      <c r="H142" s="2"/>
      <c r="I142" s="2"/>
      <c r="J142" s="3"/>
      <c r="K142" s="3"/>
      <c r="L142" s="45"/>
    </row>
    <row r="143" spans="1:70" ht="30" x14ac:dyDescent="0.25">
      <c r="A143" s="60">
        <v>1</v>
      </c>
      <c r="B143" s="46" t="s">
        <v>271</v>
      </c>
      <c r="C143" s="118" t="s">
        <v>41</v>
      </c>
      <c r="D143" s="44"/>
      <c r="E143" s="44">
        <v>49</v>
      </c>
      <c r="F143" s="44"/>
      <c r="G143" s="55"/>
      <c r="H143" s="55"/>
      <c r="I143" s="310"/>
      <c r="J143" s="55"/>
      <c r="K143" s="55"/>
      <c r="L143" s="44"/>
    </row>
    <row r="144" spans="1:70" x14ac:dyDescent="0.25">
      <c r="A144" s="47">
        <f>A143+0.1</f>
        <v>1.1000000000000001</v>
      </c>
      <c r="B144" s="47" t="s">
        <v>38</v>
      </c>
      <c r="C144" s="47" t="s">
        <v>24</v>
      </c>
      <c r="D144" s="47">
        <v>1.99</v>
      </c>
      <c r="E144" s="45">
        <f>D144*E143</f>
        <v>97.51</v>
      </c>
      <c r="F144" s="55"/>
      <c r="G144" s="55"/>
      <c r="H144" s="45"/>
      <c r="I144" s="106">
        <f>E144*H144</f>
        <v>0</v>
      </c>
      <c r="J144" s="55"/>
      <c r="K144" s="55"/>
      <c r="L144" s="45">
        <f>I144</f>
        <v>0</v>
      </c>
    </row>
    <row r="145" spans="1:12" x14ac:dyDescent="0.25">
      <c r="A145" s="55">
        <f>A144+0.1</f>
        <v>1.2000000000000002</v>
      </c>
      <c r="B145" s="47" t="s">
        <v>72</v>
      </c>
      <c r="C145" s="47" t="s">
        <v>15</v>
      </c>
      <c r="D145" s="103">
        <v>8.3599999999999994E-2</v>
      </c>
      <c r="E145" s="45">
        <f>E143*D145</f>
        <v>4.0964</v>
      </c>
      <c r="F145" s="48"/>
      <c r="G145" s="48"/>
      <c r="H145" s="48"/>
      <c r="I145" s="63"/>
      <c r="J145" s="45"/>
      <c r="K145" s="45">
        <f>E145*J145</f>
        <v>0</v>
      </c>
      <c r="L145" s="48">
        <f>K145</f>
        <v>0</v>
      </c>
    </row>
    <row r="146" spans="1:12" ht="30" x14ac:dyDescent="0.25">
      <c r="A146" s="47">
        <f>A145+0.1</f>
        <v>1.3000000000000003</v>
      </c>
      <c r="B146" s="47" t="s">
        <v>272</v>
      </c>
      <c r="C146" s="47" t="s">
        <v>7</v>
      </c>
      <c r="D146" s="45">
        <v>1</v>
      </c>
      <c r="E146" s="45">
        <f>D146*E143</f>
        <v>49</v>
      </c>
      <c r="F146" s="45"/>
      <c r="G146" s="45">
        <f>E146*F146</f>
        <v>0</v>
      </c>
      <c r="H146" s="55"/>
      <c r="I146" s="310"/>
      <c r="J146" s="55"/>
      <c r="K146" s="55"/>
      <c r="L146" s="48">
        <f>G146</f>
        <v>0</v>
      </c>
    </row>
    <row r="147" spans="1:12" x14ac:dyDescent="0.25">
      <c r="A147" s="47">
        <f t="shared" ref="A147:A148" si="29">A146+0.1</f>
        <v>1.4000000000000004</v>
      </c>
      <c r="B147" s="47" t="s">
        <v>94</v>
      </c>
      <c r="C147" s="47" t="s">
        <v>47</v>
      </c>
      <c r="D147" s="103">
        <v>2.1899999999999999E-2</v>
      </c>
      <c r="E147" s="45">
        <f>D147*E143</f>
        <v>1.0730999999999999</v>
      </c>
      <c r="F147" s="45"/>
      <c r="G147" s="45">
        <f>F147*E147</f>
        <v>0</v>
      </c>
      <c r="H147" s="55"/>
      <c r="I147" s="310"/>
      <c r="J147" s="55"/>
      <c r="K147" s="55"/>
      <c r="L147" s="48">
        <f>G147</f>
        <v>0</v>
      </c>
    </row>
    <row r="148" spans="1:12" x14ac:dyDescent="0.25">
      <c r="A148" s="47">
        <f t="shared" si="29"/>
        <v>1.5000000000000004</v>
      </c>
      <c r="B148" s="10" t="s">
        <v>66</v>
      </c>
      <c r="C148" s="47" t="s">
        <v>4</v>
      </c>
      <c r="D148" s="45">
        <v>7.6899999999999996E-2</v>
      </c>
      <c r="E148" s="45">
        <f>D148*E143</f>
        <v>3.7681</v>
      </c>
      <c r="F148" s="45"/>
      <c r="G148" s="45">
        <f>F148*E148</f>
        <v>0</v>
      </c>
      <c r="H148" s="55"/>
      <c r="I148" s="310"/>
      <c r="J148" s="55"/>
      <c r="K148" s="55"/>
      <c r="L148" s="48">
        <f>G148</f>
        <v>0</v>
      </c>
    </row>
    <row r="149" spans="1:12" ht="15" customHeight="1" x14ac:dyDescent="0.25">
      <c r="A149" s="2"/>
      <c r="B149" s="355" t="s">
        <v>275</v>
      </c>
      <c r="C149" s="356"/>
      <c r="D149" s="356"/>
      <c r="E149" s="105"/>
      <c r="F149" s="2"/>
      <c r="G149" s="2"/>
      <c r="H149" s="2"/>
      <c r="I149" s="2"/>
      <c r="J149" s="3"/>
      <c r="K149" s="3"/>
      <c r="L149" s="45"/>
    </row>
    <row r="150" spans="1:12" x14ac:dyDescent="0.25">
      <c r="A150" s="60">
        <v>1</v>
      </c>
      <c r="B150" s="46" t="s">
        <v>67</v>
      </c>
      <c r="C150" s="46" t="s">
        <v>47</v>
      </c>
      <c r="D150" s="44"/>
      <c r="E150" s="159">
        <f>E152*0.07</f>
        <v>1.4000000000000001</v>
      </c>
      <c r="F150" s="44"/>
      <c r="G150" s="46"/>
      <c r="H150" s="46"/>
      <c r="I150" s="207"/>
      <c r="J150" s="46"/>
      <c r="K150" s="46"/>
      <c r="L150" s="44"/>
    </row>
    <row r="151" spans="1:12" x14ac:dyDescent="0.25">
      <c r="A151" s="47">
        <f>A150+0.1</f>
        <v>1.1000000000000001</v>
      </c>
      <c r="B151" s="47" t="s">
        <v>38</v>
      </c>
      <c r="C151" s="47" t="s">
        <v>24</v>
      </c>
      <c r="D151" s="45">
        <v>2.06</v>
      </c>
      <c r="E151" s="106">
        <f>E150*D151</f>
        <v>2.8840000000000003</v>
      </c>
      <c r="F151" s="343"/>
      <c r="G151" s="100"/>
      <c r="H151" s="45"/>
      <c r="I151" s="106">
        <f>H151*E151</f>
        <v>0</v>
      </c>
      <c r="J151" s="343"/>
      <c r="K151" s="343"/>
      <c r="L151" s="45">
        <f>K151+I151+G151</f>
        <v>0</v>
      </c>
    </row>
    <row r="152" spans="1:12" ht="30" x14ac:dyDescent="0.25">
      <c r="A152" s="60">
        <f>A150+1</f>
        <v>2</v>
      </c>
      <c r="B152" s="46" t="s">
        <v>68</v>
      </c>
      <c r="C152" s="46" t="s">
        <v>47</v>
      </c>
      <c r="D152" s="44"/>
      <c r="E152" s="44">
        <f>E180*0.4</f>
        <v>20</v>
      </c>
      <c r="F152" s="44"/>
      <c r="G152" s="44"/>
      <c r="H152" s="55"/>
      <c r="I152" s="310"/>
      <c r="J152" s="55"/>
      <c r="K152" s="55"/>
      <c r="L152" s="44"/>
    </row>
    <row r="153" spans="1:12" x14ac:dyDescent="0.25">
      <c r="A153" s="47">
        <f>A152+0.1</f>
        <v>2.1</v>
      </c>
      <c r="B153" s="47" t="s">
        <v>38</v>
      </c>
      <c r="C153" s="45" t="s">
        <v>24</v>
      </c>
      <c r="D153" s="103">
        <v>2.3800000000000002E-2</v>
      </c>
      <c r="E153" s="45">
        <f>D153*E152</f>
        <v>0.47600000000000003</v>
      </c>
      <c r="F153" s="55"/>
      <c r="G153" s="55"/>
      <c r="H153" s="45"/>
      <c r="I153" s="106">
        <f>H153*E153</f>
        <v>0</v>
      </c>
      <c r="J153" s="55"/>
      <c r="K153" s="55"/>
      <c r="L153" s="45">
        <f>I153</f>
        <v>0</v>
      </c>
    </row>
    <row r="154" spans="1:12" x14ac:dyDescent="0.25">
      <c r="A154" s="47">
        <f>A153+0.1</f>
        <v>2.2000000000000002</v>
      </c>
      <c r="B154" s="47" t="s">
        <v>69</v>
      </c>
      <c r="C154" s="47" t="s">
        <v>15</v>
      </c>
      <c r="D154" s="101">
        <v>0.112</v>
      </c>
      <c r="E154" s="45">
        <f>D154*E152</f>
        <v>2.2400000000000002</v>
      </c>
      <c r="F154" s="45"/>
      <c r="G154" s="45"/>
      <c r="H154" s="45"/>
      <c r="I154" s="106"/>
      <c r="J154" s="45"/>
      <c r="K154" s="45">
        <f>J154*E154</f>
        <v>0</v>
      </c>
      <c r="L154" s="45">
        <f>K154</f>
        <v>0</v>
      </c>
    </row>
    <row r="155" spans="1:12" x14ac:dyDescent="0.25">
      <c r="A155" s="60">
        <f>A152+1</f>
        <v>3</v>
      </c>
      <c r="B155" s="46" t="s">
        <v>70</v>
      </c>
      <c r="C155" s="46" t="s">
        <v>47</v>
      </c>
      <c r="D155" s="111"/>
      <c r="E155" s="44">
        <f>E152</f>
        <v>20</v>
      </c>
      <c r="F155" s="44"/>
      <c r="G155" s="343"/>
      <c r="H155" s="343"/>
      <c r="I155" s="155"/>
      <c r="J155" s="343"/>
      <c r="K155" s="343"/>
      <c r="L155" s="44"/>
    </row>
    <row r="156" spans="1:12" ht="15" customHeight="1" x14ac:dyDescent="0.25">
      <c r="A156" s="47">
        <f>A155+0.1</f>
        <v>3.1</v>
      </c>
      <c r="B156" s="47" t="s">
        <v>38</v>
      </c>
      <c r="C156" s="45" t="s">
        <v>24</v>
      </c>
      <c r="D156" s="101">
        <v>3.4000000000000002E-2</v>
      </c>
      <c r="E156" s="45">
        <f>E155*D156</f>
        <v>0.68</v>
      </c>
      <c r="F156" s="45"/>
      <c r="G156" s="45"/>
      <c r="H156" s="45"/>
      <c r="I156" s="106">
        <f>H156*E156</f>
        <v>0</v>
      </c>
      <c r="J156" s="45"/>
      <c r="K156" s="45"/>
      <c r="L156" s="45">
        <f>I156</f>
        <v>0</v>
      </c>
    </row>
    <row r="157" spans="1:12" x14ac:dyDescent="0.25">
      <c r="A157" s="47">
        <f>A156+0.1</f>
        <v>3.2</v>
      </c>
      <c r="B157" s="47" t="s">
        <v>71</v>
      </c>
      <c r="C157" s="47" t="s">
        <v>15</v>
      </c>
      <c r="D157" s="103">
        <v>8.0299999999999996E-2</v>
      </c>
      <c r="E157" s="45">
        <f>D157*E155</f>
        <v>1.6059999999999999</v>
      </c>
      <c r="F157" s="45"/>
      <c r="G157" s="45"/>
      <c r="H157" s="45"/>
      <c r="I157" s="106"/>
      <c r="J157" s="45"/>
      <c r="K157" s="45">
        <f>J157*E157</f>
        <v>0</v>
      </c>
      <c r="L157" s="45">
        <f>K157</f>
        <v>0</v>
      </c>
    </row>
    <row r="158" spans="1:12" x14ac:dyDescent="0.25">
      <c r="A158" s="47">
        <f>A157+0.1</f>
        <v>3.3000000000000003</v>
      </c>
      <c r="B158" s="47" t="s">
        <v>72</v>
      </c>
      <c r="C158" s="47" t="s">
        <v>15</v>
      </c>
      <c r="D158" s="101">
        <v>6.0000000000000001E-3</v>
      </c>
      <c r="E158" s="45">
        <f>D158*E155</f>
        <v>0.12</v>
      </c>
      <c r="F158" s="45"/>
      <c r="G158" s="45"/>
      <c r="H158" s="45"/>
      <c r="I158" s="106"/>
      <c r="J158" s="45"/>
      <c r="K158" s="45">
        <f>J158*E158</f>
        <v>0</v>
      </c>
      <c r="L158" s="45">
        <f>K158</f>
        <v>0</v>
      </c>
    </row>
    <row r="159" spans="1:12" ht="30" x14ac:dyDescent="0.25">
      <c r="A159" s="60">
        <f>A155+1</f>
        <v>4</v>
      </c>
      <c r="B159" s="46" t="s">
        <v>57</v>
      </c>
      <c r="C159" s="46" t="s">
        <v>58</v>
      </c>
      <c r="D159" s="44"/>
      <c r="E159" s="44">
        <f>E150</f>
        <v>1.4000000000000001</v>
      </c>
      <c r="F159" s="44"/>
      <c r="G159" s="343"/>
      <c r="H159" s="343"/>
      <c r="I159" s="155"/>
      <c r="J159" s="343"/>
      <c r="K159" s="343"/>
      <c r="L159" s="44"/>
    </row>
    <row r="160" spans="1:12" x14ac:dyDescent="0.25">
      <c r="A160" s="47">
        <f>A159+0.1</f>
        <v>4.0999999999999996</v>
      </c>
      <c r="B160" s="47" t="s">
        <v>38</v>
      </c>
      <c r="C160" s="45" t="s">
        <v>24</v>
      </c>
      <c r="D160" s="45">
        <v>0.87</v>
      </c>
      <c r="E160" s="45">
        <f>E159*D160</f>
        <v>1.2180000000000002</v>
      </c>
      <c r="F160" s="343"/>
      <c r="G160" s="343"/>
      <c r="H160" s="45"/>
      <c r="I160" s="106">
        <f>H160*E160</f>
        <v>0</v>
      </c>
      <c r="J160" s="45"/>
      <c r="K160" s="45"/>
      <c r="L160" s="45">
        <f>I160</f>
        <v>0</v>
      </c>
    </row>
    <row r="161" spans="1:12" x14ac:dyDescent="0.25">
      <c r="A161" s="60">
        <f>A159+1</f>
        <v>5</v>
      </c>
      <c r="B161" s="46" t="s">
        <v>59</v>
      </c>
      <c r="C161" s="46" t="s">
        <v>48</v>
      </c>
      <c r="D161" s="44"/>
      <c r="E161" s="44">
        <f>(E159+E155)*1.85</f>
        <v>39.589999999999996</v>
      </c>
      <c r="F161" s="44"/>
      <c r="G161" s="343"/>
      <c r="H161" s="343"/>
      <c r="I161" s="155"/>
      <c r="J161" s="343"/>
      <c r="K161" s="343"/>
      <c r="L161" s="44"/>
    </row>
    <row r="162" spans="1:12" x14ac:dyDescent="0.25">
      <c r="A162" s="47">
        <f>A161+0.1</f>
        <v>5.0999999999999996</v>
      </c>
      <c r="B162" s="47" t="s">
        <v>60</v>
      </c>
      <c r="C162" s="47" t="s">
        <v>48</v>
      </c>
      <c r="D162" s="45">
        <v>1</v>
      </c>
      <c r="E162" s="45">
        <f>E161*D162</f>
        <v>39.589999999999996</v>
      </c>
      <c r="F162" s="45"/>
      <c r="G162" s="45"/>
      <c r="H162" s="45"/>
      <c r="I162" s="106"/>
      <c r="J162" s="45"/>
      <c r="K162" s="45">
        <f>E162*J162</f>
        <v>0</v>
      </c>
      <c r="L162" s="45">
        <f>K162</f>
        <v>0</v>
      </c>
    </row>
    <row r="163" spans="1:12" x14ac:dyDescent="0.25">
      <c r="A163" s="60">
        <f>A161+1</f>
        <v>6</v>
      </c>
      <c r="B163" s="46" t="s">
        <v>73</v>
      </c>
      <c r="C163" s="46" t="s">
        <v>7</v>
      </c>
      <c r="D163" s="44"/>
      <c r="E163" s="44">
        <f>E180</f>
        <v>50</v>
      </c>
      <c r="F163" s="44"/>
      <c r="G163" s="343"/>
      <c r="H163" s="343"/>
      <c r="I163" s="155"/>
      <c r="J163" s="343"/>
      <c r="K163" s="343"/>
      <c r="L163" s="44"/>
    </row>
    <row r="164" spans="1:12" x14ac:dyDescent="0.25">
      <c r="A164" s="47">
        <f>A163+0.1</f>
        <v>6.1</v>
      </c>
      <c r="B164" s="47" t="s">
        <v>74</v>
      </c>
      <c r="C164" s="47" t="s">
        <v>15</v>
      </c>
      <c r="D164" s="103">
        <v>7.4999999999999997E-3</v>
      </c>
      <c r="E164" s="45">
        <f>D164*E163</f>
        <v>0.375</v>
      </c>
      <c r="F164" s="45"/>
      <c r="G164" s="45"/>
      <c r="H164" s="45"/>
      <c r="I164" s="106"/>
      <c r="J164" s="45"/>
      <c r="K164" s="45">
        <f>J164*E164</f>
        <v>0</v>
      </c>
      <c r="L164" s="45">
        <f>K164</f>
        <v>0</v>
      </c>
    </row>
    <row r="165" spans="1:12" ht="45" x14ac:dyDescent="0.25">
      <c r="A165" s="60">
        <f>A163+1</f>
        <v>7</v>
      </c>
      <c r="B165" s="46" t="s">
        <v>75</v>
      </c>
      <c r="C165" s="46" t="s">
        <v>47</v>
      </c>
      <c r="D165" s="44"/>
      <c r="E165" s="44">
        <f>E180*0.2</f>
        <v>10</v>
      </c>
      <c r="F165" s="45"/>
      <c r="G165" s="45"/>
      <c r="H165" s="44"/>
      <c r="I165" s="159"/>
      <c r="J165" s="44"/>
      <c r="K165" s="44"/>
      <c r="L165" s="44"/>
    </row>
    <row r="166" spans="1:12" x14ac:dyDescent="0.25">
      <c r="A166" s="55">
        <f t="shared" ref="A166:A168" si="30">A165+0.1</f>
        <v>7.1</v>
      </c>
      <c r="B166" s="47" t="s">
        <v>38</v>
      </c>
      <c r="C166" s="47" t="s">
        <v>24</v>
      </c>
      <c r="D166" s="45">
        <v>3.52</v>
      </c>
      <c r="E166" s="45">
        <f>D166*E165</f>
        <v>35.200000000000003</v>
      </c>
      <c r="F166" s="45"/>
      <c r="G166" s="45"/>
      <c r="H166" s="45"/>
      <c r="I166" s="106">
        <f>H166*E166</f>
        <v>0</v>
      </c>
      <c r="J166" s="45"/>
      <c r="K166" s="45"/>
      <c r="L166" s="45">
        <f>K166+I166+G166</f>
        <v>0</v>
      </c>
    </row>
    <row r="167" spans="1:12" x14ac:dyDescent="0.25">
      <c r="A167" s="47">
        <f>A166+0.1</f>
        <v>7.1999999999999993</v>
      </c>
      <c r="B167" s="47" t="s">
        <v>72</v>
      </c>
      <c r="C167" s="47" t="s">
        <v>15</v>
      </c>
      <c r="D167" s="45">
        <v>1.06</v>
      </c>
      <c r="E167" s="45">
        <f>D167*E165</f>
        <v>10.600000000000001</v>
      </c>
      <c r="F167" s="45"/>
      <c r="G167" s="45"/>
      <c r="H167" s="45"/>
      <c r="I167" s="106"/>
      <c r="J167" s="45"/>
      <c r="K167" s="45">
        <f>J167*E167</f>
        <v>0</v>
      </c>
      <c r="L167" s="45">
        <f>K167</f>
        <v>0</v>
      </c>
    </row>
    <row r="168" spans="1:12" x14ac:dyDescent="0.25">
      <c r="A168" s="47">
        <f t="shared" si="30"/>
        <v>7.2999999999999989</v>
      </c>
      <c r="B168" s="47" t="s">
        <v>76</v>
      </c>
      <c r="C168" s="47" t="s">
        <v>47</v>
      </c>
      <c r="D168" s="45">
        <v>1.24</v>
      </c>
      <c r="E168" s="45">
        <f>D168*E165</f>
        <v>12.4</v>
      </c>
      <c r="F168" s="45"/>
      <c r="G168" s="45">
        <f>F168*E168</f>
        <v>0</v>
      </c>
      <c r="H168" s="48"/>
      <c r="I168" s="63"/>
      <c r="J168" s="48"/>
      <c r="K168" s="48"/>
      <c r="L168" s="48">
        <f>K168+I168+G168</f>
        <v>0</v>
      </c>
    </row>
    <row r="169" spans="1:12" x14ac:dyDescent="0.25">
      <c r="A169" s="47">
        <f>A168+0.1</f>
        <v>7.3999999999999986</v>
      </c>
      <c r="B169" s="10" t="s">
        <v>66</v>
      </c>
      <c r="C169" s="47" t="s">
        <v>4</v>
      </c>
      <c r="D169" s="45">
        <v>0.02</v>
      </c>
      <c r="E169" s="45">
        <f>D169*E165</f>
        <v>0.2</v>
      </c>
      <c r="F169" s="45"/>
      <c r="G169" s="45">
        <f t="shared" ref="G169" si="31">F169*E169</f>
        <v>0</v>
      </c>
      <c r="H169" s="55"/>
      <c r="I169" s="310"/>
      <c r="J169" s="55"/>
      <c r="K169" s="55"/>
      <c r="L169" s="48">
        <f>G169</f>
        <v>0</v>
      </c>
    </row>
    <row r="170" spans="1:12" ht="45" x14ac:dyDescent="0.25">
      <c r="A170" s="162">
        <f>A165+1</f>
        <v>8</v>
      </c>
      <c r="B170" s="46" t="s">
        <v>77</v>
      </c>
      <c r="C170" s="46" t="s">
        <v>47</v>
      </c>
      <c r="D170" s="44"/>
      <c r="E170" s="44">
        <f>E180*0.1</f>
        <v>5</v>
      </c>
      <c r="F170" s="45"/>
      <c r="G170" s="45"/>
      <c r="H170" s="44"/>
      <c r="I170" s="159"/>
      <c r="J170" s="44"/>
      <c r="K170" s="44"/>
      <c r="L170" s="44"/>
    </row>
    <row r="171" spans="1:12" x14ac:dyDescent="0.25">
      <c r="A171" s="55">
        <f t="shared" ref="A171:A173" si="32">A170+0.1</f>
        <v>8.1</v>
      </c>
      <c r="B171" s="47" t="s">
        <v>38</v>
      </c>
      <c r="C171" s="47" t="s">
        <v>24</v>
      </c>
      <c r="D171" s="45">
        <v>3.52</v>
      </c>
      <c r="E171" s="45">
        <f>D171*E170</f>
        <v>17.600000000000001</v>
      </c>
      <c r="F171" s="45"/>
      <c r="G171" s="45"/>
      <c r="H171" s="45"/>
      <c r="I171" s="106">
        <f>H171*E171</f>
        <v>0</v>
      </c>
      <c r="J171" s="45"/>
      <c r="K171" s="45"/>
      <c r="L171" s="45">
        <f>K171+I171+G171</f>
        <v>0</v>
      </c>
    </row>
    <row r="172" spans="1:12" x14ac:dyDescent="0.25">
      <c r="A172" s="47">
        <f>A171+0.1</f>
        <v>8.1999999999999993</v>
      </c>
      <c r="B172" s="47" t="s">
        <v>72</v>
      </c>
      <c r="C172" s="47" t="s">
        <v>15</v>
      </c>
      <c r="D172" s="45">
        <v>1.06</v>
      </c>
      <c r="E172" s="45">
        <f>D172*E170</f>
        <v>5.3000000000000007</v>
      </c>
      <c r="F172" s="45"/>
      <c r="G172" s="45"/>
      <c r="H172" s="45"/>
      <c r="I172" s="106"/>
      <c r="J172" s="45"/>
      <c r="K172" s="45">
        <f>J172*E172</f>
        <v>0</v>
      </c>
      <c r="L172" s="45">
        <f>K172</f>
        <v>0</v>
      </c>
    </row>
    <row r="173" spans="1:12" x14ac:dyDescent="0.25">
      <c r="A173" s="47">
        <f t="shared" si="32"/>
        <v>8.2999999999999989</v>
      </c>
      <c r="B173" s="47" t="s">
        <v>78</v>
      </c>
      <c r="C173" s="47" t="s">
        <v>47</v>
      </c>
      <c r="D173" s="45">
        <v>1.22</v>
      </c>
      <c r="E173" s="45">
        <f>D173*E170</f>
        <v>6.1</v>
      </c>
      <c r="F173" s="45"/>
      <c r="G173" s="45">
        <f>F173*E173</f>
        <v>0</v>
      </c>
      <c r="H173" s="48"/>
      <c r="I173" s="63"/>
      <c r="J173" s="48"/>
      <c r="K173" s="48"/>
      <c r="L173" s="48">
        <f>K173+I173+G173</f>
        <v>0</v>
      </c>
    </row>
    <row r="174" spans="1:12" x14ac:dyDescent="0.25">
      <c r="A174" s="47">
        <f>A173+0.1</f>
        <v>8.3999999999999986</v>
      </c>
      <c r="B174" s="10" t="s">
        <v>66</v>
      </c>
      <c r="C174" s="47" t="s">
        <v>4</v>
      </c>
      <c r="D174" s="45">
        <v>0.02</v>
      </c>
      <c r="E174" s="45">
        <f>D174*E170</f>
        <v>0.1</v>
      </c>
      <c r="F174" s="45"/>
      <c r="G174" s="45">
        <f t="shared" ref="G174" si="33">F174*E174</f>
        <v>0</v>
      </c>
      <c r="H174" s="55"/>
      <c r="I174" s="310"/>
      <c r="J174" s="55"/>
      <c r="K174" s="55"/>
      <c r="L174" s="48">
        <f>G174</f>
        <v>0</v>
      </c>
    </row>
    <row r="175" spans="1:12" ht="30" x14ac:dyDescent="0.25">
      <c r="A175" s="60">
        <f>A170+1</f>
        <v>9</v>
      </c>
      <c r="B175" s="46" t="s">
        <v>79</v>
      </c>
      <c r="C175" s="46" t="s">
        <v>47</v>
      </c>
      <c r="D175" s="44"/>
      <c r="E175" s="44">
        <f>E180*0.05</f>
        <v>2.5</v>
      </c>
      <c r="F175" s="44"/>
      <c r="G175" s="55"/>
      <c r="H175" s="55"/>
      <c r="I175" s="310"/>
      <c r="J175" s="55"/>
      <c r="K175" s="55"/>
      <c r="L175" s="44"/>
    </row>
    <row r="176" spans="1:12" x14ac:dyDescent="0.25">
      <c r="A176" s="47">
        <f>A175+0.1</f>
        <v>9.1</v>
      </c>
      <c r="B176" s="47" t="s">
        <v>38</v>
      </c>
      <c r="C176" s="47" t="s">
        <v>24</v>
      </c>
      <c r="D176" s="45">
        <v>3</v>
      </c>
      <c r="E176" s="47">
        <f>D176*E175</f>
        <v>7.5</v>
      </c>
      <c r="F176" s="55"/>
      <c r="G176" s="55"/>
      <c r="H176" s="45"/>
      <c r="I176" s="106">
        <f>H176*E176</f>
        <v>0</v>
      </c>
      <c r="J176" s="55"/>
      <c r="K176" s="55"/>
      <c r="L176" s="45">
        <f>I176</f>
        <v>0</v>
      </c>
    </row>
    <row r="177" spans="1:12" x14ac:dyDescent="0.25">
      <c r="A177" s="47">
        <f t="shared" ref="A177:A179" si="34">A176+0.1</f>
        <v>9.1999999999999993</v>
      </c>
      <c r="B177" s="47" t="s">
        <v>80</v>
      </c>
      <c r="C177" s="47" t="s">
        <v>47</v>
      </c>
      <c r="D177" s="45" t="s">
        <v>81</v>
      </c>
      <c r="E177" s="45">
        <f>E175*0.7</f>
        <v>1.75</v>
      </c>
      <c r="F177" s="45"/>
      <c r="G177" s="45">
        <f>F177*E177</f>
        <v>0</v>
      </c>
      <c r="H177" s="55"/>
      <c r="I177" s="310"/>
      <c r="J177" s="55"/>
      <c r="K177" s="55"/>
      <c r="L177" s="48">
        <f t="shared" ref="L177:L178" si="35">G177</f>
        <v>0</v>
      </c>
    </row>
    <row r="178" spans="1:12" x14ac:dyDescent="0.25">
      <c r="A178" s="47">
        <f t="shared" si="34"/>
        <v>9.2999999999999989</v>
      </c>
      <c r="B178" s="47" t="s">
        <v>82</v>
      </c>
      <c r="C178" s="47" t="s">
        <v>48</v>
      </c>
      <c r="D178" s="45" t="s">
        <v>81</v>
      </c>
      <c r="E178" s="45">
        <f>E175*0.3</f>
        <v>0.75</v>
      </c>
      <c r="F178" s="45"/>
      <c r="G178" s="45">
        <f>F178*E178</f>
        <v>0</v>
      </c>
      <c r="H178" s="55"/>
      <c r="I178" s="310"/>
      <c r="J178" s="55"/>
      <c r="K178" s="55"/>
      <c r="L178" s="48">
        <f t="shared" si="35"/>
        <v>0</v>
      </c>
    </row>
    <row r="179" spans="1:12" x14ac:dyDescent="0.25">
      <c r="A179" s="47">
        <f t="shared" si="34"/>
        <v>9.3999999999999986</v>
      </c>
      <c r="B179" s="10" t="s">
        <v>66</v>
      </c>
      <c r="C179" s="47" t="s">
        <v>4</v>
      </c>
      <c r="D179" s="45">
        <v>0.01</v>
      </c>
      <c r="E179" s="101">
        <f>D179*E175</f>
        <v>2.5000000000000001E-2</v>
      </c>
      <c r="F179" s="45"/>
      <c r="G179" s="101">
        <f>F179*E179</f>
        <v>0</v>
      </c>
      <c r="H179" s="55"/>
      <c r="I179" s="310"/>
      <c r="J179" s="55"/>
      <c r="K179" s="55"/>
      <c r="L179" s="168">
        <f>G179</f>
        <v>0</v>
      </c>
    </row>
    <row r="180" spans="1:12" ht="30" x14ac:dyDescent="0.25">
      <c r="A180" s="60">
        <f>A175+1</f>
        <v>10</v>
      </c>
      <c r="B180" s="46" t="s">
        <v>277</v>
      </c>
      <c r="C180" s="118" t="s">
        <v>41</v>
      </c>
      <c r="D180" s="44"/>
      <c r="E180" s="44">
        <v>50</v>
      </c>
      <c r="F180" s="44"/>
      <c r="G180" s="55"/>
      <c r="H180" s="55"/>
      <c r="I180" s="310"/>
      <c r="J180" s="55"/>
      <c r="K180" s="55"/>
      <c r="L180" s="44"/>
    </row>
    <row r="181" spans="1:12" x14ac:dyDescent="0.25">
      <c r="A181" s="47">
        <f>A180+0.1</f>
        <v>10.1</v>
      </c>
      <c r="B181" s="47" t="s">
        <v>38</v>
      </c>
      <c r="C181" s="47" t="s">
        <v>24</v>
      </c>
      <c r="D181" s="47">
        <v>1.99</v>
      </c>
      <c r="E181" s="45">
        <f>D181*E180</f>
        <v>99.5</v>
      </c>
      <c r="F181" s="55"/>
      <c r="G181" s="55"/>
      <c r="H181" s="45"/>
      <c r="I181" s="106">
        <f>E181*H181</f>
        <v>0</v>
      </c>
      <c r="J181" s="55"/>
      <c r="K181" s="55"/>
      <c r="L181" s="45">
        <f>I181</f>
        <v>0</v>
      </c>
    </row>
    <row r="182" spans="1:12" x14ac:dyDescent="0.25">
      <c r="A182" s="55">
        <f>A181+0.1</f>
        <v>10.199999999999999</v>
      </c>
      <c r="B182" s="47" t="s">
        <v>72</v>
      </c>
      <c r="C182" s="47" t="s">
        <v>15</v>
      </c>
      <c r="D182" s="103">
        <v>8.3599999999999994E-2</v>
      </c>
      <c r="E182" s="45">
        <f>E180*D182</f>
        <v>4.18</v>
      </c>
      <c r="F182" s="48"/>
      <c r="G182" s="48"/>
      <c r="H182" s="48"/>
      <c r="I182" s="63"/>
      <c r="J182" s="45"/>
      <c r="K182" s="45">
        <f>E182*J182</f>
        <v>0</v>
      </c>
      <c r="L182" s="48">
        <f>K182</f>
        <v>0</v>
      </c>
    </row>
    <row r="183" spans="1:12" x14ac:dyDescent="0.25">
      <c r="A183" s="47">
        <f>A181+0.1</f>
        <v>10.199999999999999</v>
      </c>
      <c r="B183" s="47" t="s">
        <v>276</v>
      </c>
      <c r="C183" s="47" t="s">
        <v>7</v>
      </c>
      <c r="D183" s="45">
        <v>1</v>
      </c>
      <c r="E183" s="45">
        <f>D183*E180</f>
        <v>50</v>
      </c>
      <c r="F183" s="45"/>
      <c r="G183" s="45">
        <f>E183*F183</f>
        <v>0</v>
      </c>
      <c r="H183" s="55"/>
      <c r="I183" s="310"/>
      <c r="J183" s="55"/>
      <c r="K183" s="55"/>
      <c r="L183" s="48">
        <f>G183</f>
        <v>0</v>
      </c>
    </row>
    <row r="184" spans="1:12" x14ac:dyDescent="0.25">
      <c r="A184" s="47">
        <f>A182+0.1</f>
        <v>10.299999999999999</v>
      </c>
      <c r="B184" s="47" t="s">
        <v>94</v>
      </c>
      <c r="C184" s="47" t="s">
        <v>47</v>
      </c>
      <c r="D184" s="103">
        <v>2.1899999999999999E-2</v>
      </c>
      <c r="E184" s="45">
        <f>D184*E180</f>
        <v>1.095</v>
      </c>
      <c r="F184" s="45"/>
      <c r="G184" s="45">
        <f>F184*E184</f>
        <v>0</v>
      </c>
      <c r="H184" s="55"/>
      <c r="I184" s="310"/>
      <c r="J184" s="55"/>
      <c r="K184" s="55"/>
      <c r="L184" s="48">
        <f>G184</f>
        <v>0</v>
      </c>
    </row>
    <row r="185" spans="1:12" x14ac:dyDescent="0.25">
      <c r="A185" s="47">
        <f t="shared" ref="A185" si="36">A184+0.1</f>
        <v>10.399999999999999</v>
      </c>
      <c r="B185" s="10" t="s">
        <v>66</v>
      </c>
      <c r="C185" s="47" t="s">
        <v>4</v>
      </c>
      <c r="D185" s="45">
        <v>7.6899999999999996E-2</v>
      </c>
      <c r="E185" s="45">
        <f>D185*E180</f>
        <v>3.8449999999999998</v>
      </c>
      <c r="F185" s="45"/>
      <c r="G185" s="45">
        <f>F185*E185</f>
        <v>0</v>
      </c>
      <c r="H185" s="55"/>
      <c r="I185" s="310"/>
      <c r="J185" s="55"/>
      <c r="K185" s="55"/>
      <c r="L185" s="48">
        <f>G185</f>
        <v>0</v>
      </c>
    </row>
    <row r="186" spans="1:12" ht="15" customHeight="1" x14ac:dyDescent="0.25">
      <c r="A186" s="2"/>
      <c r="B186" s="355" t="s">
        <v>278</v>
      </c>
      <c r="C186" s="356"/>
      <c r="D186" s="356"/>
      <c r="E186" s="105"/>
      <c r="F186" s="2"/>
      <c r="G186" s="2"/>
      <c r="H186" s="2"/>
      <c r="I186" s="2"/>
      <c r="J186" s="3"/>
      <c r="K186" s="3"/>
      <c r="L186" s="45"/>
    </row>
    <row r="187" spans="1:12" x14ac:dyDescent="0.25">
      <c r="A187" s="60">
        <v>1</v>
      </c>
      <c r="B187" s="46" t="s">
        <v>67</v>
      </c>
      <c r="C187" s="46" t="s">
        <v>47</v>
      </c>
      <c r="D187" s="44"/>
      <c r="E187" s="159">
        <f>E189*0.07</f>
        <v>1.6800000000000002</v>
      </c>
      <c r="F187" s="44"/>
      <c r="G187" s="46"/>
      <c r="H187" s="46"/>
      <c r="I187" s="207"/>
      <c r="J187" s="46"/>
      <c r="K187" s="46"/>
      <c r="L187" s="44"/>
    </row>
    <row r="188" spans="1:12" x14ac:dyDescent="0.25">
      <c r="A188" s="47">
        <f>A187+0.1</f>
        <v>1.1000000000000001</v>
      </c>
      <c r="B188" s="47" t="s">
        <v>38</v>
      </c>
      <c r="C188" s="47" t="s">
        <v>24</v>
      </c>
      <c r="D188" s="45">
        <v>2.06</v>
      </c>
      <c r="E188" s="106">
        <f>E187*D188</f>
        <v>3.4608000000000003</v>
      </c>
      <c r="F188" s="343"/>
      <c r="G188" s="100"/>
      <c r="H188" s="45"/>
      <c r="I188" s="106">
        <f>H188*E188</f>
        <v>0</v>
      </c>
      <c r="J188" s="343"/>
      <c r="K188" s="343"/>
      <c r="L188" s="45">
        <f>K188+I188+G188</f>
        <v>0</v>
      </c>
    </row>
    <row r="189" spans="1:12" ht="30" x14ac:dyDescent="0.25">
      <c r="A189" s="60">
        <f>A187+1</f>
        <v>2</v>
      </c>
      <c r="B189" s="46" t="s">
        <v>68</v>
      </c>
      <c r="C189" s="46" t="s">
        <v>47</v>
      </c>
      <c r="D189" s="44"/>
      <c r="E189" s="44">
        <f>E222*0.4</f>
        <v>24</v>
      </c>
      <c r="F189" s="44"/>
      <c r="G189" s="44"/>
      <c r="H189" s="55"/>
      <c r="I189" s="310"/>
      <c r="J189" s="55"/>
      <c r="K189" s="55"/>
      <c r="L189" s="44"/>
    </row>
    <row r="190" spans="1:12" x14ac:dyDescent="0.25">
      <c r="A190" s="47">
        <f>A189+0.1</f>
        <v>2.1</v>
      </c>
      <c r="B190" s="47" t="s">
        <v>38</v>
      </c>
      <c r="C190" s="45" t="s">
        <v>24</v>
      </c>
      <c r="D190" s="103">
        <v>2.3800000000000002E-2</v>
      </c>
      <c r="E190" s="45">
        <f>D190*E189</f>
        <v>0.57120000000000004</v>
      </c>
      <c r="F190" s="55"/>
      <c r="G190" s="55"/>
      <c r="H190" s="45"/>
      <c r="I190" s="106">
        <f>H190*E190</f>
        <v>0</v>
      </c>
      <c r="J190" s="55"/>
      <c r="K190" s="55"/>
      <c r="L190" s="45">
        <f>I190</f>
        <v>0</v>
      </c>
    </row>
    <row r="191" spans="1:12" x14ac:dyDescent="0.25">
      <c r="A191" s="47">
        <f>A190+0.1</f>
        <v>2.2000000000000002</v>
      </c>
      <c r="B191" s="47" t="s">
        <v>69</v>
      </c>
      <c r="C191" s="47" t="s">
        <v>15</v>
      </c>
      <c r="D191" s="101">
        <v>0.112</v>
      </c>
      <c r="E191" s="45">
        <f>D191*E189</f>
        <v>2.6880000000000002</v>
      </c>
      <c r="F191" s="45"/>
      <c r="G191" s="45"/>
      <c r="H191" s="45"/>
      <c r="I191" s="106"/>
      <c r="J191" s="45"/>
      <c r="K191" s="45">
        <f>J191*E191</f>
        <v>0</v>
      </c>
      <c r="L191" s="45">
        <f>K191</f>
        <v>0</v>
      </c>
    </row>
    <row r="192" spans="1:12" x14ac:dyDescent="0.25">
      <c r="A192" s="60">
        <f>A189+1</f>
        <v>3</v>
      </c>
      <c r="B192" s="46" t="s">
        <v>70</v>
      </c>
      <c r="C192" s="46" t="s">
        <v>47</v>
      </c>
      <c r="D192" s="111"/>
      <c r="E192" s="44">
        <f>E189</f>
        <v>24</v>
      </c>
      <c r="F192" s="44"/>
      <c r="G192" s="343"/>
      <c r="H192" s="343"/>
      <c r="I192" s="155"/>
      <c r="J192" s="343"/>
      <c r="K192" s="343"/>
      <c r="L192" s="44"/>
    </row>
    <row r="193" spans="1:12" ht="15" customHeight="1" x14ac:dyDescent="0.25">
      <c r="A193" s="47">
        <f>A192+0.1</f>
        <v>3.1</v>
      </c>
      <c r="B193" s="47" t="s">
        <v>38</v>
      </c>
      <c r="C193" s="45" t="s">
        <v>24</v>
      </c>
      <c r="D193" s="101">
        <v>3.4000000000000002E-2</v>
      </c>
      <c r="E193" s="45">
        <f>E192*D193</f>
        <v>0.81600000000000006</v>
      </c>
      <c r="F193" s="45"/>
      <c r="G193" s="45"/>
      <c r="H193" s="45"/>
      <c r="I193" s="106">
        <f>H193*E193</f>
        <v>0</v>
      </c>
      <c r="J193" s="45"/>
      <c r="K193" s="45"/>
      <c r="L193" s="45">
        <f>I193</f>
        <v>0</v>
      </c>
    </row>
    <row r="194" spans="1:12" x14ac:dyDescent="0.25">
      <c r="A194" s="47">
        <f>A193+0.1</f>
        <v>3.2</v>
      </c>
      <c r="B194" s="47" t="s">
        <v>71</v>
      </c>
      <c r="C194" s="47" t="s">
        <v>15</v>
      </c>
      <c r="D194" s="103">
        <v>8.0299999999999996E-2</v>
      </c>
      <c r="E194" s="45">
        <f>D194*E192</f>
        <v>1.9272</v>
      </c>
      <c r="F194" s="45"/>
      <c r="G194" s="45"/>
      <c r="H194" s="45"/>
      <c r="I194" s="106"/>
      <c r="J194" s="45"/>
      <c r="K194" s="45">
        <f>J194*E194</f>
        <v>0</v>
      </c>
      <c r="L194" s="45">
        <f>K194</f>
        <v>0</v>
      </c>
    </row>
    <row r="195" spans="1:12" x14ac:dyDescent="0.25">
      <c r="A195" s="47">
        <f>A194+0.1</f>
        <v>3.3000000000000003</v>
      </c>
      <c r="B195" s="47" t="s">
        <v>72</v>
      </c>
      <c r="C195" s="47" t="s">
        <v>15</v>
      </c>
      <c r="D195" s="101">
        <v>6.0000000000000001E-3</v>
      </c>
      <c r="E195" s="45">
        <f>D195*E192</f>
        <v>0.14400000000000002</v>
      </c>
      <c r="F195" s="45"/>
      <c r="G195" s="45"/>
      <c r="H195" s="45"/>
      <c r="I195" s="106"/>
      <c r="J195" s="45"/>
      <c r="K195" s="45">
        <f>J195*E195</f>
        <v>0</v>
      </c>
      <c r="L195" s="45">
        <f>K195</f>
        <v>0</v>
      </c>
    </row>
    <row r="196" spans="1:12" ht="30" x14ac:dyDescent="0.25">
      <c r="A196" s="60">
        <f>A192+1</f>
        <v>4</v>
      </c>
      <c r="B196" s="46" t="s">
        <v>57</v>
      </c>
      <c r="C196" s="46" t="s">
        <v>47</v>
      </c>
      <c r="D196" s="44"/>
      <c r="E196" s="44">
        <f>E187</f>
        <v>1.6800000000000002</v>
      </c>
      <c r="F196" s="44"/>
      <c r="G196" s="343"/>
      <c r="H196" s="343"/>
      <c r="I196" s="155"/>
      <c r="J196" s="343"/>
      <c r="K196" s="343"/>
      <c r="L196" s="44"/>
    </row>
    <row r="197" spans="1:12" x14ac:dyDescent="0.25">
      <c r="A197" s="47">
        <f>A196+0.1</f>
        <v>4.0999999999999996</v>
      </c>
      <c r="B197" s="47" t="s">
        <v>38</v>
      </c>
      <c r="C197" s="45" t="s">
        <v>24</v>
      </c>
      <c r="D197" s="101">
        <v>0.87</v>
      </c>
      <c r="E197" s="45">
        <f>E196*D197</f>
        <v>1.4616000000000002</v>
      </c>
      <c r="F197" s="343"/>
      <c r="G197" s="343"/>
      <c r="H197" s="45"/>
      <c r="I197" s="106">
        <f>H197*E197</f>
        <v>0</v>
      </c>
      <c r="J197" s="45"/>
      <c r="K197" s="45"/>
      <c r="L197" s="45">
        <f>I197</f>
        <v>0</v>
      </c>
    </row>
    <row r="198" spans="1:12" x14ac:dyDescent="0.25">
      <c r="A198" s="60">
        <f>A196+1</f>
        <v>5</v>
      </c>
      <c r="B198" s="46" t="s">
        <v>59</v>
      </c>
      <c r="C198" s="46" t="s">
        <v>48</v>
      </c>
      <c r="D198" s="44"/>
      <c r="E198" s="44">
        <f>(E196+E192)*1.85</f>
        <v>47.508000000000003</v>
      </c>
      <c r="F198" s="44"/>
      <c r="G198" s="343"/>
      <c r="H198" s="343"/>
      <c r="I198" s="155"/>
      <c r="J198" s="343"/>
      <c r="K198" s="343"/>
      <c r="L198" s="44"/>
    </row>
    <row r="199" spans="1:12" x14ac:dyDescent="0.25">
      <c r="A199" s="47">
        <f>A198+0.1</f>
        <v>5.0999999999999996</v>
      </c>
      <c r="B199" s="47" t="s">
        <v>60</v>
      </c>
      <c r="C199" s="47" t="s">
        <v>48</v>
      </c>
      <c r="D199" s="45">
        <v>1</v>
      </c>
      <c r="E199" s="45">
        <f>E198*D199</f>
        <v>47.508000000000003</v>
      </c>
      <c r="F199" s="45"/>
      <c r="G199" s="45"/>
      <c r="H199" s="45"/>
      <c r="I199" s="106"/>
      <c r="J199" s="45"/>
      <c r="K199" s="45">
        <f>E199*J199</f>
        <v>0</v>
      </c>
      <c r="L199" s="45">
        <f>K199</f>
        <v>0</v>
      </c>
    </row>
    <row r="200" spans="1:12" x14ac:dyDescent="0.25">
      <c r="A200" s="60">
        <f>A198+1</f>
        <v>6</v>
      </c>
      <c r="B200" s="46" t="s">
        <v>73</v>
      </c>
      <c r="C200" s="160" t="s">
        <v>41</v>
      </c>
      <c r="D200" s="44"/>
      <c r="E200" s="44">
        <f>E222</f>
        <v>60</v>
      </c>
      <c r="F200" s="44"/>
      <c r="G200" s="343"/>
      <c r="H200" s="343"/>
      <c r="I200" s="155"/>
      <c r="J200" s="343"/>
      <c r="K200" s="343"/>
      <c r="L200" s="44"/>
    </row>
    <row r="201" spans="1:12" x14ac:dyDescent="0.25">
      <c r="A201" s="47">
        <f>A200+0.1</f>
        <v>6.1</v>
      </c>
      <c r="B201" s="47" t="s">
        <v>74</v>
      </c>
      <c r="C201" s="47" t="s">
        <v>15</v>
      </c>
      <c r="D201" s="103">
        <v>7.4999999999999997E-3</v>
      </c>
      <c r="E201" s="45">
        <f>D201*E200</f>
        <v>0.44999999999999996</v>
      </c>
      <c r="F201" s="45"/>
      <c r="G201" s="45"/>
      <c r="H201" s="45"/>
      <c r="I201" s="106"/>
      <c r="J201" s="45"/>
      <c r="K201" s="45">
        <f>J201*E201</f>
        <v>0</v>
      </c>
      <c r="L201" s="45">
        <f>K201</f>
        <v>0</v>
      </c>
    </row>
    <row r="202" spans="1:12" ht="45" x14ac:dyDescent="0.25">
      <c r="A202" s="60">
        <f>A200+1</f>
        <v>7</v>
      </c>
      <c r="B202" s="46" t="s">
        <v>75</v>
      </c>
      <c r="C202" s="46" t="s">
        <v>47</v>
      </c>
      <c r="D202" s="44"/>
      <c r="E202" s="44">
        <f>E222*0.2</f>
        <v>12</v>
      </c>
      <c r="F202" s="45"/>
      <c r="G202" s="45"/>
      <c r="H202" s="44"/>
      <c r="I202" s="159"/>
      <c r="J202" s="44"/>
      <c r="K202" s="44"/>
      <c r="L202" s="44"/>
    </row>
    <row r="203" spans="1:12" x14ac:dyDescent="0.25">
      <c r="A203" s="55">
        <f t="shared" ref="A203:A205" si="37">A202+0.1</f>
        <v>7.1</v>
      </c>
      <c r="B203" s="47" t="s">
        <v>38</v>
      </c>
      <c r="C203" s="47" t="s">
        <v>24</v>
      </c>
      <c r="D203" s="101">
        <v>3.52</v>
      </c>
      <c r="E203" s="45">
        <f>D203*E202</f>
        <v>42.24</v>
      </c>
      <c r="F203" s="45"/>
      <c r="G203" s="45"/>
      <c r="H203" s="45"/>
      <c r="I203" s="106">
        <f>H203*E203</f>
        <v>0</v>
      </c>
      <c r="J203" s="45"/>
      <c r="K203" s="45"/>
      <c r="L203" s="45">
        <f>K203+I203+G203</f>
        <v>0</v>
      </c>
    </row>
    <row r="204" spans="1:12" x14ac:dyDescent="0.25">
      <c r="A204" s="47">
        <f>A203+0.1</f>
        <v>7.1999999999999993</v>
      </c>
      <c r="B204" s="47" t="s">
        <v>72</v>
      </c>
      <c r="C204" s="47" t="s">
        <v>15</v>
      </c>
      <c r="D204" s="103">
        <v>1.06</v>
      </c>
      <c r="E204" s="45">
        <f>D204*E202</f>
        <v>12.72</v>
      </c>
      <c r="F204" s="45"/>
      <c r="G204" s="45"/>
      <c r="H204" s="45"/>
      <c r="I204" s="106"/>
      <c r="J204" s="45"/>
      <c r="K204" s="45">
        <f>J204*E204</f>
        <v>0</v>
      </c>
      <c r="L204" s="45">
        <f>K204</f>
        <v>0</v>
      </c>
    </row>
    <row r="205" spans="1:12" x14ac:dyDescent="0.25">
      <c r="A205" s="47">
        <f t="shared" si="37"/>
        <v>7.2999999999999989</v>
      </c>
      <c r="B205" s="47" t="s">
        <v>76</v>
      </c>
      <c r="C205" s="47" t="s">
        <v>47</v>
      </c>
      <c r="D205" s="45">
        <v>1.24</v>
      </c>
      <c r="E205" s="45">
        <f>D205*E202</f>
        <v>14.879999999999999</v>
      </c>
      <c r="F205" s="45"/>
      <c r="G205" s="45">
        <f>F205*E205</f>
        <v>0</v>
      </c>
      <c r="H205" s="48"/>
      <c r="I205" s="63"/>
      <c r="J205" s="48"/>
      <c r="K205" s="48"/>
      <c r="L205" s="48">
        <f>K205+I205+G205</f>
        <v>0</v>
      </c>
    </row>
    <row r="206" spans="1:12" x14ac:dyDescent="0.25">
      <c r="A206" s="47">
        <f>A205+0.1</f>
        <v>7.3999999999999986</v>
      </c>
      <c r="B206" s="10" t="s">
        <v>66</v>
      </c>
      <c r="C206" s="47" t="s">
        <v>4</v>
      </c>
      <c r="D206" s="101">
        <v>0.02</v>
      </c>
      <c r="E206" s="45">
        <f>D206*E202</f>
        <v>0.24</v>
      </c>
      <c r="F206" s="45"/>
      <c r="G206" s="45">
        <f t="shared" ref="G206" si="38">F206*E206</f>
        <v>0</v>
      </c>
      <c r="H206" s="55"/>
      <c r="I206" s="310"/>
      <c r="J206" s="55"/>
      <c r="K206" s="55"/>
      <c r="L206" s="48">
        <f>G206</f>
        <v>0</v>
      </c>
    </row>
    <row r="207" spans="1:12" ht="45" x14ac:dyDescent="0.25">
      <c r="A207" s="162">
        <f>A202+1</f>
        <v>8</v>
      </c>
      <c r="B207" s="46" t="s">
        <v>77</v>
      </c>
      <c r="C207" s="46" t="s">
        <v>47</v>
      </c>
      <c r="D207" s="44"/>
      <c r="E207" s="44">
        <f>E222*0.1</f>
        <v>6</v>
      </c>
      <c r="F207" s="45"/>
      <c r="G207" s="45"/>
      <c r="H207" s="44"/>
      <c r="I207" s="159"/>
      <c r="J207" s="44"/>
      <c r="K207" s="44"/>
      <c r="L207" s="44"/>
    </row>
    <row r="208" spans="1:12" x14ac:dyDescent="0.25">
      <c r="A208" s="55">
        <f t="shared" ref="A208:A210" si="39">A207+0.1</f>
        <v>8.1</v>
      </c>
      <c r="B208" s="47" t="s">
        <v>38</v>
      </c>
      <c r="C208" s="47" t="s">
        <v>24</v>
      </c>
      <c r="D208" s="101">
        <v>3.52</v>
      </c>
      <c r="E208" s="45">
        <f>D208*E207</f>
        <v>21.12</v>
      </c>
      <c r="F208" s="45"/>
      <c r="G208" s="45"/>
      <c r="H208" s="45"/>
      <c r="I208" s="106">
        <f>H208*E208</f>
        <v>0</v>
      </c>
      <c r="J208" s="45"/>
      <c r="K208" s="45"/>
      <c r="L208" s="45">
        <f>K208+I208+G208</f>
        <v>0</v>
      </c>
    </row>
    <row r="209" spans="1:12" x14ac:dyDescent="0.25">
      <c r="A209" s="47">
        <f>A208+0.1</f>
        <v>8.1999999999999993</v>
      </c>
      <c r="B209" s="47" t="s">
        <v>72</v>
      </c>
      <c r="C209" s="47" t="s">
        <v>15</v>
      </c>
      <c r="D209" s="103">
        <v>1.06</v>
      </c>
      <c r="E209" s="45">
        <f>D209*E207</f>
        <v>6.36</v>
      </c>
      <c r="F209" s="45"/>
      <c r="G209" s="45"/>
      <c r="H209" s="45"/>
      <c r="I209" s="106"/>
      <c r="J209" s="45"/>
      <c r="K209" s="45">
        <f>J209*E209</f>
        <v>0</v>
      </c>
      <c r="L209" s="45">
        <f>K209</f>
        <v>0</v>
      </c>
    </row>
    <row r="210" spans="1:12" x14ac:dyDescent="0.25">
      <c r="A210" s="47">
        <f t="shared" si="39"/>
        <v>8.2999999999999989</v>
      </c>
      <c r="B210" s="47" t="s">
        <v>78</v>
      </c>
      <c r="C210" s="47" t="s">
        <v>47</v>
      </c>
      <c r="D210" s="45">
        <v>1.22</v>
      </c>
      <c r="E210" s="45">
        <f>D210*E207</f>
        <v>7.32</v>
      </c>
      <c r="F210" s="45"/>
      <c r="G210" s="45">
        <f>F210*E210</f>
        <v>0</v>
      </c>
      <c r="H210" s="48"/>
      <c r="I210" s="63"/>
      <c r="J210" s="48"/>
      <c r="K210" s="48"/>
      <c r="L210" s="48">
        <f>K210+I210+G210</f>
        <v>0</v>
      </c>
    </row>
    <row r="211" spans="1:12" x14ac:dyDescent="0.25">
      <c r="A211" s="47">
        <f>A210+0.1</f>
        <v>8.3999999999999986</v>
      </c>
      <c r="B211" s="10" t="s">
        <v>66</v>
      </c>
      <c r="C211" s="47" t="s">
        <v>4</v>
      </c>
      <c r="D211" s="101">
        <v>0.02</v>
      </c>
      <c r="E211" s="45">
        <f>D211*E207</f>
        <v>0.12</v>
      </c>
      <c r="F211" s="45"/>
      <c r="G211" s="45">
        <f t="shared" ref="G211" si="40">F211*E211</f>
        <v>0</v>
      </c>
      <c r="H211" s="55"/>
      <c r="I211" s="310"/>
      <c r="J211" s="55"/>
      <c r="K211" s="55"/>
      <c r="L211" s="48">
        <f>G211</f>
        <v>0</v>
      </c>
    </row>
    <row r="212" spans="1:12" x14ac:dyDescent="0.25">
      <c r="A212" s="162">
        <f>A207+1</f>
        <v>9</v>
      </c>
      <c r="B212" s="46" t="s">
        <v>83</v>
      </c>
      <c r="C212" s="46" t="s">
        <v>84</v>
      </c>
      <c r="D212" s="44"/>
      <c r="E212" s="44">
        <f>E215*0.05/1000</f>
        <v>3.3000000000000002E-2</v>
      </c>
      <c r="F212" s="44"/>
      <c r="G212" s="48"/>
      <c r="H212" s="48"/>
      <c r="I212" s="63"/>
      <c r="J212" s="48"/>
      <c r="K212" s="48"/>
      <c r="L212" s="44"/>
    </row>
    <row r="213" spans="1:12" x14ac:dyDescent="0.25">
      <c r="A213" s="55">
        <f>A212+0.1</f>
        <v>9.1</v>
      </c>
      <c r="B213" s="47" t="s">
        <v>38</v>
      </c>
      <c r="C213" s="47" t="s">
        <v>24</v>
      </c>
      <c r="D213" s="45">
        <v>12.3</v>
      </c>
      <c r="E213" s="45">
        <f>D213*E212</f>
        <v>0.40590000000000004</v>
      </c>
      <c r="F213" s="48"/>
      <c r="G213" s="48"/>
      <c r="H213" s="45"/>
      <c r="I213" s="106">
        <f>H213*E213</f>
        <v>0</v>
      </c>
      <c r="J213" s="48"/>
      <c r="K213" s="48"/>
      <c r="L213" s="45">
        <f t="shared" ref="L213:L214" si="41">K213+I213+G213</f>
        <v>0</v>
      </c>
    </row>
    <row r="214" spans="1:12" x14ac:dyDescent="0.25">
      <c r="A214" s="55">
        <f>A213+0.1</f>
        <v>9.1999999999999993</v>
      </c>
      <c r="B214" s="47" t="s">
        <v>72</v>
      </c>
      <c r="C214" s="47" t="s">
        <v>15</v>
      </c>
      <c r="D214" s="45">
        <v>1.4</v>
      </c>
      <c r="E214" s="45">
        <f>D214*E212</f>
        <v>4.6199999999999998E-2</v>
      </c>
      <c r="F214" s="48"/>
      <c r="G214" s="48"/>
      <c r="H214" s="48"/>
      <c r="I214" s="63"/>
      <c r="J214" s="45"/>
      <c r="K214" s="45">
        <f>J214*E214</f>
        <v>0</v>
      </c>
      <c r="L214" s="48">
        <f t="shared" si="41"/>
        <v>0</v>
      </c>
    </row>
    <row r="215" spans="1:12" x14ac:dyDescent="0.25">
      <c r="A215" s="163">
        <f t="shared" ref="A215:A216" si="42">A214+0.1</f>
        <v>9.2999999999999989</v>
      </c>
      <c r="B215" s="23" t="s">
        <v>219</v>
      </c>
      <c r="C215" s="113" t="s">
        <v>90</v>
      </c>
      <c r="D215" s="102" t="s">
        <v>17</v>
      </c>
      <c r="E215" s="102">
        <f>E222*10*1.1</f>
        <v>660</v>
      </c>
      <c r="F215" s="102"/>
      <c r="G215" s="102">
        <f t="shared" ref="G215" si="43">F215*E215</f>
        <v>0</v>
      </c>
      <c r="H215" s="343"/>
      <c r="I215" s="155"/>
      <c r="J215" s="343"/>
      <c r="K215" s="343"/>
      <c r="L215" s="45">
        <f t="shared" ref="L215" si="44">G215</f>
        <v>0</v>
      </c>
    </row>
    <row r="216" spans="1:12" x14ac:dyDescent="0.25">
      <c r="A216" s="55">
        <f t="shared" si="42"/>
        <v>9.3999999999999986</v>
      </c>
      <c r="B216" s="10" t="s">
        <v>66</v>
      </c>
      <c r="C216" s="47" t="s">
        <v>4</v>
      </c>
      <c r="D216" s="45">
        <v>7.15</v>
      </c>
      <c r="E216" s="45">
        <f>D216*E212</f>
        <v>0.23595000000000002</v>
      </c>
      <c r="F216" s="45"/>
      <c r="G216" s="45">
        <f>F216*E216</f>
        <v>0</v>
      </c>
      <c r="H216" s="48"/>
      <c r="I216" s="63"/>
      <c r="J216" s="48"/>
      <c r="K216" s="48"/>
      <c r="L216" s="48">
        <f t="shared" ref="L216" si="45">K216+I216+G216</f>
        <v>0</v>
      </c>
    </row>
    <row r="217" spans="1:12" x14ac:dyDescent="0.25">
      <c r="A217" s="162">
        <f>A212+1</f>
        <v>10</v>
      </c>
      <c r="B217" s="46" t="s">
        <v>86</v>
      </c>
      <c r="C217" s="46" t="s">
        <v>47</v>
      </c>
      <c r="D217" s="44"/>
      <c r="E217" s="44">
        <f>E222*0.1</f>
        <v>6</v>
      </c>
      <c r="F217" s="44"/>
      <c r="G217" s="48"/>
      <c r="H217" s="48"/>
      <c r="I217" s="63"/>
      <c r="J217" s="48"/>
      <c r="K217" s="48"/>
      <c r="L217" s="44"/>
    </row>
    <row r="218" spans="1:12" x14ac:dyDescent="0.25">
      <c r="A218" s="55">
        <f>A217+0.1</f>
        <v>10.1</v>
      </c>
      <c r="B218" s="47" t="s">
        <v>38</v>
      </c>
      <c r="C218" s="47" t="s">
        <v>24</v>
      </c>
      <c r="D218" s="45">
        <v>1.37</v>
      </c>
      <c r="E218" s="45">
        <f>D218*E217</f>
        <v>8.2200000000000006</v>
      </c>
      <c r="F218" s="48"/>
      <c r="G218" s="48"/>
      <c r="H218" s="45"/>
      <c r="I218" s="106">
        <f>H218*E218</f>
        <v>0</v>
      </c>
      <c r="J218" s="48"/>
      <c r="K218" s="48"/>
      <c r="L218" s="45">
        <f t="shared" ref="L218:L221" si="46">K218+I218+G218</f>
        <v>0</v>
      </c>
    </row>
    <row r="219" spans="1:12" x14ac:dyDescent="0.25">
      <c r="A219" s="55">
        <f>A218+0.1</f>
        <v>10.199999999999999</v>
      </c>
      <c r="B219" s="47" t="s">
        <v>72</v>
      </c>
      <c r="C219" s="47" t="s">
        <v>15</v>
      </c>
      <c r="D219" s="45">
        <v>0.28000000000000003</v>
      </c>
      <c r="E219" s="45">
        <f>D219*E217</f>
        <v>1.6800000000000002</v>
      </c>
      <c r="F219" s="48"/>
      <c r="G219" s="48"/>
      <c r="H219" s="48"/>
      <c r="I219" s="63"/>
      <c r="J219" s="45"/>
      <c r="K219" s="45">
        <f>J219*E219</f>
        <v>0</v>
      </c>
      <c r="L219" s="48">
        <f t="shared" si="46"/>
        <v>0</v>
      </c>
    </row>
    <row r="220" spans="1:12" x14ac:dyDescent="0.25">
      <c r="A220" s="55">
        <f>A219+0.1</f>
        <v>10.299999999999999</v>
      </c>
      <c r="B220" s="47" t="s">
        <v>87</v>
      </c>
      <c r="C220" s="47" t="s">
        <v>47</v>
      </c>
      <c r="D220" s="45">
        <v>1.02</v>
      </c>
      <c r="E220" s="45">
        <f>D220*E217</f>
        <v>6.12</v>
      </c>
      <c r="F220" s="45"/>
      <c r="G220" s="45">
        <f>F220*E220</f>
        <v>0</v>
      </c>
      <c r="H220" s="48"/>
      <c r="I220" s="63"/>
      <c r="J220" s="48"/>
      <c r="K220" s="48"/>
      <c r="L220" s="48">
        <f t="shared" si="46"/>
        <v>0</v>
      </c>
    </row>
    <row r="221" spans="1:12" x14ac:dyDescent="0.25">
      <c r="A221" s="55">
        <f>A220+0.1</f>
        <v>10.399999999999999</v>
      </c>
      <c r="B221" s="10" t="s">
        <v>66</v>
      </c>
      <c r="C221" s="47" t="s">
        <v>4</v>
      </c>
      <c r="D221" s="45">
        <v>0.62</v>
      </c>
      <c r="E221" s="45">
        <f>D221*E217</f>
        <v>3.7199999999999998</v>
      </c>
      <c r="F221" s="45"/>
      <c r="G221" s="45">
        <f>F221*E221</f>
        <v>0</v>
      </c>
      <c r="H221" s="48"/>
      <c r="I221" s="63"/>
      <c r="J221" s="48"/>
      <c r="K221" s="48"/>
      <c r="L221" s="48">
        <f t="shared" si="46"/>
        <v>0</v>
      </c>
    </row>
    <row r="222" spans="1:12" ht="30" x14ac:dyDescent="0.25">
      <c r="A222" s="60">
        <f>A217+1</f>
        <v>11</v>
      </c>
      <c r="B222" s="13" t="s">
        <v>88</v>
      </c>
      <c r="C222" s="160" t="s">
        <v>41</v>
      </c>
      <c r="D222" s="164"/>
      <c r="E222" s="44">
        <f>E228</f>
        <v>60</v>
      </c>
      <c r="F222" s="44"/>
      <c r="G222" s="55"/>
      <c r="H222" s="55"/>
      <c r="I222" s="310"/>
      <c r="J222" s="55"/>
      <c r="K222" s="55"/>
      <c r="L222" s="44"/>
    </row>
    <row r="223" spans="1:12" x14ac:dyDescent="0.25">
      <c r="A223" s="47">
        <f t="shared" ref="A223" si="47">A222+0.1</f>
        <v>11.1</v>
      </c>
      <c r="B223" s="47" t="s">
        <v>38</v>
      </c>
      <c r="C223" s="47" t="s">
        <v>24</v>
      </c>
      <c r="D223" s="165">
        <v>0.81</v>
      </c>
      <c r="E223" s="45">
        <f>D223*E222</f>
        <v>48.6</v>
      </c>
      <c r="F223" s="55"/>
      <c r="G223" s="55"/>
      <c r="H223" s="45"/>
      <c r="I223" s="106">
        <f>H223*E223</f>
        <v>0</v>
      </c>
      <c r="J223" s="55"/>
      <c r="K223" s="55"/>
      <c r="L223" s="45">
        <f>I223</f>
        <v>0</v>
      </c>
    </row>
    <row r="224" spans="1:12" x14ac:dyDescent="0.25">
      <c r="A224" s="55">
        <f>A223+0.1</f>
        <v>11.2</v>
      </c>
      <c r="B224" s="47" t="s">
        <v>72</v>
      </c>
      <c r="C224" s="47" t="s">
        <v>15</v>
      </c>
      <c r="D224" s="101">
        <v>1.2999999999999999E-2</v>
      </c>
      <c r="E224" s="45">
        <f>D224*E222</f>
        <v>0.77999999999999992</v>
      </c>
      <c r="F224" s="48"/>
      <c r="G224" s="48"/>
      <c r="H224" s="48"/>
      <c r="I224" s="63"/>
      <c r="J224" s="45"/>
      <c r="K224" s="45">
        <f>J224*E224</f>
        <v>0</v>
      </c>
      <c r="L224" s="48">
        <f t="shared" ref="L224" si="48">K224+I224+G224</f>
        <v>0</v>
      </c>
    </row>
    <row r="225" spans="1:12" x14ac:dyDescent="0.25">
      <c r="A225" s="47">
        <f>A224+0.1</f>
        <v>11.299999999999999</v>
      </c>
      <c r="B225" s="28" t="s">
        <v>89</v>
      </c>
      <c r="C225" s="113" t="s">
        <v>90</v>
      </c>
      <c r="D225" s="103">
        <v>0.186</v>
      </c>
      <c r="E225" s="45">
        <f>D225*E222</f>
        <v>11.16</v>
      </c>
      <c r="F225" s="45"/>
      <c r="G225" s="45">
        <f>F225*E225</f>
        <v>0</v>
      </c>
      <c r="H225" s="55"/>
      <c r="I225" s="310"/>
      <c r="J225" s="55"/>
      <c r="K225" s="55"/>
      <c r="L225" s="48">
        <f>G225</f>
        <v>0</v>
      </c>
    </row>
    <row r="226" spans="1:12" x14ac:dyDescent="0.25">
      <c r="A226" s="47">
        <f t="shared" ref="A226:A227" si="49">A225+0.1</f>
        <v>11.399999999999999</v>
      </c>
      <c r="B226" s="120" t="s">
        <v>91</v>
      </c>
      <c r="C226" s="113" t="s">
        <v>90</v>
      </c>
      <c r="D226" s="166">
        <v>0.5</v>
      </c>
      <c r="E226" s="45">
        <f>D226*E222</f>
        <v>30</v>
      </c>
      <c r="F226" s="45"/>
      <c r="G226" s="45">
        <f>F226*E226</f>
        <v>0</v>
      </c>
      <c r="H226" s="55"/>
      <c r="I226" s="310"/>
      <c r="J226" s="55"/>
      <c r="K226" s="55"/>
      <c r="L226" s="48">
        <f>G226</f>
        <v>0</v>
      </c>
    </row>
    <row r="227" spans="1:12" x14ac:dyDescent="0.25">
      <c r="A227" s="47">
        <f t="shared" si="49"/>
        <v>11.499999999999998</v>
      </c>
      <c r="B227" s="10" t="s">
        <v>66</v>
      </c>
      <c r="C227" s="47" t="s">
        <v>4</v>
      </c>
      <c r="D227" s="167">
        <v>0.18</v>
      </c>
      <c r="E227" s="45">
        <f>E222*D227</f>
        <v>10.799999999999999</v>
      </c>
      <c r="F227" s="45"/>
      <c r="G227" s="45">
        <f>F227*E227</f>
        <v>0</v>
      </c>
      <c r="H227" s="55"/>
      <c r="I227" s="310"/>
      <c r="J227" s="55"/>
      <c r="K227" s="55"/>
      <c r="L227" s="48">
        <f>G227</f>
        <v>0</v>
      </c>
    </row>
    <row r="228" spans="1:12" x14ac:dyDescent="0.25">
      <c r="A228" s="4">
        <f>A222+1</f>
        <v>12</v>
      </c>
      <c r="B228" s="57" t="s">
        <v>279</v>
      </c>
      <c r="C228" s="6" t="s">
        <v>41</v>
      </c>
      <c r="D228" s="58"/>
      <c r="E228" s="58">
        <v>60</v>
      </c>
      <c r="F228" s="58"/>
      <c r="G228" s="52"/>
      <c r="H228" s="52"/>
      <c r="I228" s="311"/>
      <c r="J228" s="52"/>
      <c r="K228" s="52"/>
      <c r="L228" s="58"/>
    </row>
    <row r="229" spans="1:12" x14ac:dyDescent="0.25">
      <c r="A229" s="112">
        <f t="shared" ref="A229" si="50">A228+0.1</f>
        <v>12.1</v>
      </c>
      <c r="B229" s="23" t="s">
        <v>38</v>
      </c>
      <c r="C229" s="31" t="s">
        <v>7</v>
      </c>
      <c r="D229" s="32">
        <v>1</v>
      </c>
      <c r="E229" s="34">
        <f>D229*E228</f>
        <v>60</v>
      </c>
      <c r="F229" s="52"/>
      <c r="G229" s="52"/>
      <c r="H229" s="8"/>
      <c r="I229" s="209">
        <f>H229*E229</f>
        <v>0</v>
      </c>
      <c r="J229" s="52"/>
      <c r="K229" s="52"/>
      <c r="L229" s="8">
        <f>K229+I229+G229</f>
        <v>0</v>
      </c>
    </row>
    <row r="230" spans="1:12" ht="30" x14ac:dyDescent="0.25">
      <c r="A230" s="59">
        <f>A229+0.1</f>
        <v>12.2</v>
      </c>
      <c r="B230" s="33" t="s">
        <v>280</v>
      </c>
      <c r="C230" s="33" t="s">
        <v>7</v>
      </c>
      <c r="D230" s="94">
        <v>1</v>
      </c>
      <c r="E230" s="34">
        <f>D230*E228</f>
        <v>60</v>
      </c>
      <c r="F230" s="34"/>
      <c r="G230" s="34">
        <f>F230*E230</f>
        <v>0</v>
      </c>
      <c r="H230" s="169"/>
      <c r="I230" s="312"/>
      <c r="J230" s="169"/>
      <c r="K230" s="169"/>
      <c r="L230" s="325">
        <f>K230+I230+G230</f>
        <v>0</v>
      </c>
    </row>
    <row r="231" spans="1:12" x14ac:dyDescent="0.25">
      <c r="A231" s="170">
        <f>A228+1</f>
        <v>13</v>
      </c>
      <c r="B231" s="46" t="s">
        <v>133</v>
      </c>
      <c r="C231" s="46" t="s">
        <v>7</v>
      </c>
      <c r="D231" s="46"/>
      <c r="E231" s="70">
        <f>E228*2</f>
        <v>120</v>
      </c>
      <c r="F231" s="90"/>
      <c r="G231" s="70"/>
      <c r="H231" s="68"/>
      <c r="I231" s="259"/>
      <c r="J231" s="68"/>
      <c r="K231" s="70"/>
      <c r="L231" s="70"/>
    </row>
    <row r="232" spans="1:12" x14ac:dyDescent="0.25">
      <c r="A232" s="155">
        <f>A231+0.1</f>
        <v>13.1</v>
      </c>
      <c r="B232" s="47" t="s">
        <v>38</v>
      </c>
      <c r="C232" s="47" t="s">
        <v>24</v>
      </c>
      <c r="D232" s="47">
        <v>1.2</v>
      </c>
      <c r="E232" s="93">
        <f>E231*D232</f>
        <v>144</v>
      </c>
      <c r="F232" s="96"/>
      <c r="G232" s="96"/>
      <c r="H232" s="171"/>
      <c r="I232" s="260">
        <f>E232*H232</f>
        <v>0</v>
      </c>
      <c r="J232" s="96"/>
      <c r="K232" s="96"/>
      <c r="L232" s="94">
        <f>G232+I232+K232</f>
        <v>0</v>
      </c>
    </row>
    <row r="233" spans="1:12" x14ac:dyDescent="0.25">
      <c r="A233" s="155">
        <f>A232+0.1</f>
        <v>13.2</v>
      </c>
      <c r="B233" s="47" t="s">
        <v>134</v>
      </c>
      <c r="C233" s="47" t="s">
        <v>90</v>
      </c>
      <c r="D233" s="47">
        <v>0.5</v>
      </c>
      <c r="E233" s="94">
        <f>D233*E231</f>
        <v>60</v>
      </c>
      <c r="F233" s="94"/>
      <c r="G233" s="94">
        <f>E233*F233</f>
        <v>0</v>
      </c>
      <c r="H233" s="93"/>
      <c r="I233" s="260"/>
      <c r="J233" s="93"/>
      <c r="K233" s="94"/>
      <c r="L233" s="94">
        <f>G233+I233+K233</f>
        <v>0</v>
      </c>
    </row>
    <row r="234" spans="1:12" x14ac:dyDescent="0.25">
      <c r="A234" s="155">
        <f>A233+0.1</f>
        <v>13.299999999999999</v>
      </c>
      <c r="B234" s="10" t="s">
        <v>66</v>
      </c>
      <c r="C234" s="47" t="s">
        <v>4</v>
      </c>
      <c r="D234" s="47">
        <v>0.8</v>
      </c>
      <c r="E234" s="94">
        <f>D234*E231</f>
        <v>96</v>
      </c>
      <c r="F234" s="94"/>
      <c r="G234" s="94">
        <f>E234*F234</f>
        <v>0</v>
      </c>
      <c r="H234" s="93"/>
      <c r="I234" s="260"/>
      <c r="J234" s="93"/>
      <c r="K234" s="94"/>
      <c r="L234" s="94">
        <f>G234+I234+K234</f>
        <v>0</v>
      </c>
    </row>
    <row r="235" spans="1:12" x14ac:dyDescent="0.25">
      <c r="A235" s="2"/>
      <c r="B235" s="355" t="s">
        <v>96</v>
      </c>
      <c r="C235" s="356"/>
      <c r="D235" s="356"/>
      <c r="E235" s="105"/>
      <c r="F235" s="2"/>
      <c r="G235" s="2"/>
      <c r="H235" s="2"/>
      <c r="I235" s="2"/>
      <c r="J235" s="3"/>
      <c r="K235" s="3"/>
      <c r="L235" s="45"/>
    </row>
    <row r="236" spans="1:12" x14ac:dyDescent="0.25">
      <c r="A236" s="60">
        <v>1</v>
      </c>
      <c r="B236" s="46" t="s">
        <v>67</v>
      </c>
      <c r="C236" s="46" t="s">
        <v>47</v>
      </c>
      <c r="D236" s="44"/>
      <c r="E236" s="159">
        <f>E238*0.07</f>
        <v>7.1960000000000015</v>
      </c>
      <c r="F236" s="44"/>
      <c r="G236" s="46"/>
      <c r="H236" s="46"/>
      <c r="I236" s="207"/>
      <c r="J236" s="46"/>
      <c r="K236" s="46"/>
      <c r="L236" s="44"/>
    </row>
    <row r="237" spans="1:12" x14ac:dyDescent="0.25">
      <c r="A237" s="47">
        <f>A236+0.1</f>
        <v>1.1000000000000001</v>
      </c>
      <c r="B237" s="47" t="s">
        <v>38</v>
      </c>
      <c r="C237" s="47" t="s">
        <v>24</v>
      </c>
      <c r="D237" s="45">
        <v>2.06</v>
      </c>
      <c r="E237" s="106">
        <f>E236*D237</f>
        <v>14.823760000000004</v>
      </c>
      <c r="F237" s="343"/>
      <c r="G237" s="100"/>
      <c r="H237" s="45"/>
      <c r="I237" s="106">
        <f>H237*E237</f>
        <v>0</v>
      </c>
      <c r="J237" s="343"/>
      <c r="K237" s="343"/>
      <c r="L237" s="45">
        <f>K237+I237+G237</f>
        <v>0</v>
      </c>
    </row>
    <row r="238" spans="1:12" ht="30" x14ac:dyDescent="0.25">
      <c r="A238" s="60">
        <f>A236+1</f>
        <v>2</v>
      </c>
      <c r="B238" s="46" t="s">
        <v>68</v>
      </c>
      <c r="C238" s="46" t="s">
        <v>47</v>
      </c>
      <c r="D238" s="44"/>
      <c r="E238" s="44">
        <f>E271*0.4</f>
        <v>102.80000000000001</v>
      </c>
      <c r="F238" s="44"/>
      <c r="G238" s="44"/>
      <c r="H238" s="55"/>
      <c r="I238" s="310"/>
      <c r="J238" s="55"/>
      <c r="K238" s="55"/>
      <c r="L238" s="44"/>
    </row>
    <row r="239" spans="1:12" x14ac:dyDescent="0.25">
      <c r="A239" s="47">
        <f>A238+0.1</f>
        <v>2.1</v>
      </c>
      <c r="B239" s="47" t="s">
        <v>38</v>
      </c>
      <c r="C239" s="45" t="s">
        <v>24</v>
      </c>
      <c r="D239" s="103">
        <v>2.3800000000000002E-2</v>
      </c>
      <c r="E239" s="45">
        <f>D239*E238</f>
        <v>2.4466400000000004</v>
      </c>
      <c r="F239" s="55"/>
      <c r="G239" s="55"/>
      <c r="H239" s="45"/>
      <c r="I239" s="106">
        <f>H239*E239</f>
        <v>0</v>
      </c>
      <c r="J239" s="55"/>
      <c r="K239" s="55"/>
      <c r="L239" s="45">
        <f>I239</f>
        <v>0</v>
      </c>
    </row>
    <row r="240" spans="1:12" x14ac:dyDescent="0.25">
      <c r="A240" s="47">
        <f>A239+0.1</f>
        <v>2.2000000000000002</v>
      </c>
      <c r="B240" s="47" t="s">
        <v>69</v>
      </c>
      <c r="C240" s="47" t="s">
        <v>15</v>
      </c>
      <c r="D240" s="101">
        <v>0.112</v>
      </c>
      <c r="E240" s="45">
        <f>D240*E238</f>
        <v>11.513600000000002</v>
      </c>
      <c r="F240" s="45"/>
      <c r="G240" s="45"/>
      <c r="H240" s="45"/>
      <c r="I240" s="106"/>
      <c r="J240" s="45"/>
      <c r="K240" s="45">
        <f>J240*E240</f>
        <v>0</v>
      </c>
      <c r="L240" s="45">
        <f>K240</f>
        <v>0</v>
      </c>
    </row>
    <row r="241" spans="1:12" x14ac:dyDescent="0.25">
      <c r="A241" s="60">
        <f>A238+1</f>
        <v>3</v>
      </c>
      <c r="B241" s="46" t="s">
        <v>70</v>
      </c>
      <c r="C241" s="46" t="s">
        <v>47</v>
      </c>
      <c r="D241" s="111"/>
      <c r="E241" s="44">
        <f>E238</f>
        <v>102.80000000000001</v>
      </c>
      <c r="F241" s="44"/>
      <c r="G241" s="343"/>
      <c r="H241" s="343"/>
      <c r="I241" s="155"/>
      <c r="J241" s="343"/>
      <c r="K241" s="343"/>
      <c r="L241" s="44"/>
    </row>
    <row r="242" spans="1:12" ht="15" customHeight="1" x14ac:dyDescent="0.25">
      <c r="A242" s="47">
        <f>A241+0.1</f>
        <v>3.1</v>
      </c>
      <c r="B242" s="47" t="s">
        <v>38</v>
      </c>
      <c r="C242" s="45" t="s">
        <v>24</v>
      </c>
      <c r="D242" s="101">
        <v>3.4000000000000002E-2</v>
      </c>
      <c r="E242" s="45">
        <f>E241*D242</f>
        <v>3.4952000000000005</v>
      </c>
      <c r="F242" s="45"/>
      <c r="G242" s="45"/>
      <c r="H242" s="45"/>
      <c r="I242" s="106">
        <f>H242*E242</f>
        <v>0</v>
      </c>
      <c r="J242" s="45"/>
      <c r="K242" s="45"/>
      <c r="L242" s="45">
        <f>I242</f>
        <v>0</v>
      </c>
    </row>
    <row r="243" spans="1:12" x14ac:dyDescent="0.25">
      <c r="A243" s="47">
        <f>A242+0.1</f>
        <v>3.2</v>
      </c>
      <c r="B243" s="47" t="s">
        <v>71</v>
      </c>
      <c r="C243" s="47" t="s">
        <v>15</v>
      </c>
      <c r="D243" s="103">
        <v>8.0299999999999996E-2</v>
      </c>
      <c r="E243" s="45">
        <f>D243*E241</f>
        <v>8.2548399999999997</v>
      </c>
      <c r="F243" s="45"/>
      <c r="G243" s="45"/>
      <c r="H243" s="45"/>
      <c r="I243" s="106"/>
      <c r="J243" s="45"/>
      <c r="K243" s="45">
        <f>J243*E243</f>
        <v>0</v>
      </c>
      <c r="L243" s="45">
        <f>K243</f>
        <v>0</v>
      </c>
    </row>
    <row r="244" spans="1:12" x14ac:dyDescent="0.25">
      <c r="A244" s="47">
        <f>A243+0.1</f>
        <v>3.3000000000000003</v>
      </c>
      <c r="B244" s="47" t="s">
        <v>72</v>
      </c>
      <c r="C244" s="47" t="s">
        <v>15</v>
      </c>
      <c r="D244" s="101">
        <v>6.0000000000000001E-3</v>
      </c>
      <c r="E244" s="45">
        <f>D244*E241</f>
        <v>0.61680000000000013</v>
      </c>
      <c r="F244" s="45"/>
      <c r="G244" s="45"/>
      <c r="H244" s="45"/>
      <c r="I244" s="106"/>
      <c r="J244" s="45"/>
      <c r="K244" s="45">
        <f>J244*E244</f>
        <v>0</v>
      </c>
      <c r="L244" s="45">
        <f>K244</f>
        <v>0</v>
      </c>
    </row>
    <row r="245" spans="1:12" ht="30" x14ac:dyDescent="0.25">
      <c r="A245" s="60">
        <f>A241+1</f>
        <v>4</v>
      </c>
      <c r="B245" s="46" t="s">
        <v>57</v>
      </c>
      <c r="C245" s="46" t="s">
        <v>47</v>
      </c>
      <c r="D245" s="44"/>
      <c r="E245" s="44">
        <f>E236</f>
        <v>7.1960000000000015</v>
      </c>
      <c r="F245" s="44"/>
      <c r="G245" s="343"/>
      <c r="H245" s="343"/>
      <c r="I245" s="155"/>
      <c r="J245" s="343"/>
      <c r="K245" s="343"/>
      <c r="L245" s="44"/>
    </row>
    <row r="246" spans="1:12" x14ac:dyDescent="0.25">
      <c r="A246" s="47">
        <f>A245+0.1</f>
        <v>4.0999999999999996</v>
      </c>
      <c r="B246" s="47" t="s">
        <v>38</v>
      </c>
      <c r="C246" s="45" t="s">
        <v>24</v>
      </c>
      <c r="D246" s="101">
        <v>0.87</v>
      </c>
      <c r="E246" s="45">
        <f>E245*D246</f>
        <v>6.2605200000000014</v>
      </c>
      <c r="F246" s="343"/>
      <c r="G246" s="343"/>
      <c r="H246" s="45"/>
      <c r="I246" s="106">
        <f>H246*E246</f>
        <v>0</v>
      </c>
      <c r="J246" s="45"/>
      <c r="K246" s="45"/>
      <c r="L246" s="45">
        <f>I246</f>
        <v>0</v>
      </c>
    </row>
    <row r="247" spans="1:12" x14ac:dyDescent="0.25">
      <c r="A247" s="60">
        <f>A245+1</f>
        <v>5</v>
      </c>
      <c r="B247" s="46" t="s">
        <v>59</v>
      </c>
      <c r="C247" s="46" t="s">
        <v>48</v>
      </c>
      <c r="D247" s="44"/>
      <c r="E247" s="44">
        <f>(E245+E241)*1.85</f>
        <v>203.49260000000004</v>
      </c>
      <c r="F247" s="44"/>
      <c r="G247" s="343"/>
      <c r="H247" s="343"/>
      <c r="I247" s="155"/>
      <c r="J247" s="343"/>
      <c r="K247" s="343"/>
      <c r="L247" s="44"/>
    </row>
    <row r="248" spans="1:12" x14ac:dyDescent="0.25">
      <c r="A248" s="47">
        <f>A247+0.1</f>
        <v>5.0999999999999996</v>
      </c>
      <c r="B248" s="47" t="s">
        <v>60</v>
      </c>
      <c r="C248" s="47" t="s">
        <v>48</v>
      </c>
      <c r="D248" s="45">
        <v>1</v>
      </c>
      <c r="E248" s="45">
        <f>E247*D248</f>
        <v>203.49260000000004</v>
      </c>
      <c r="F248" s="45"/>
      <c r="G248" s="45"/>
      <c r="H248" s="45"/>
      <c r="I248" s="106"/>
      <c r="J248" s="45"/>
      <c r="K248" s="45">
        <f>E248*J248</f>
        <v>0</v>
      </c>
      <c r="L248" s="45">
        <f>K248</f>
        <v>0</v>
      </c>
    </row>
    <row r="249" spans="1:12" x14ac:dyDescent="0.25">
      <c r="A249" s="60">
        <f>A247+1</f>
        <v>6</v>
      </c>
      <c r="B249" s="46" t="s">
        <v>73</v>
      </c>
      <c r="C249" s="160" t="s">
        <v>41</v>
      </c>
      <c r="D249" s="44"/>
      <c r="E249" s="44">
        <f>E271</f>
        <v>257</v>
      </c>
      <c r="F249" s="44"/>
      <c r="G249" s="343"/>
      <c r="H249" s="343"/>
      <c r="I249" s="155"/>
      <c r="J249" s="343"/>
      <c r="K249" s="343"/>
      <c r="L249" s="44"/>
    </row>
    <row r="250" spans="1:12" x14ac:dyDescent="0.25">
      <c r="A250" s="47">
        <f>A249+0.1</f>
        <v>6.1</v>
      </c>
      <c r="B250" s="47" t="s">
        <v>74</v>
      </c>
      <c r="C250" s="47" t="s">
        <v>15</v>
      </c>
      <c r="D250" s="103">
        <v>7.4999999999999997E-3</v>
      </c>
      <c r="E250" s="45">
        <f>D250*E249</f>
        <v>1.9275</v>
      </c>
      <c r="F250" s="45"/>
      <c r="G250" s="45"/>
      <c r="H250" s="45"/>
      <c r="I250" s="106"/>
      <c r="J250" s="45"/>
      <c r="K250" s="45">
        <f>J250*E250</f>
        <v>0</v>
      </c>
      <c r="L250" s="45">
        <f>K250</f>
        <v>0</v>
      </c>
    </row>
    <row r="251" spans="1:12" ht="45" x14ac:dyDescent="0.25">
      <c r="A251" s="60">
        <f>A249+1</f>
        <v>7</v>
      </c>
      <c r="B251" s="46" t="s">
        <v>75</v>
      </c>
      <c r="C251" s="46" t="s">
        <v>47</v>
      </c>
      <c r="D251" s="44"/>
      <c r="E251" s="44">
        <f>E271*0.2</f>
        <v>51.400000000000006</v>
      </c>
      <c r="F251" s="45"/>
      <c r="G251" s="45"/>
      <c r="H251" s="44"/>
      <c r="I251" s="159"/>
      <c r="J251" s="44"/>
      <c r="K251" s="44"/>
      <c r="L251" s="44"/>
    </row>
    <row r="252" spans="1:12" x14ac:dyDescent="0.25">
      <c r="A252" s="55">
        <f t="shared" ref="A252:A254" si="51">A251+0.1</f>
        <v>7.1</v>
      </c>
      <c r="B252" s="47" t="s">
        <v>38</v>
      </c>
      <c r="C252" s="47" t="s">
        <v>24</v>
      </c>
      <c r="D252" s="101">
        <v>3.52</v>
      </c>
      <c r="E252" s="45">
        <f>D252*E251</f>
        <v>180.92800000000003</v>
      </c>
      <c r="F252" s="45"/>
      <c r="G252" s="45"/>
      <c r="H252" s="45"/>
      <c r="I252" s="106">
        <f>H252*E252</f>
        <v>0</v>
      </c>
      <c r="J252" s="45"/>
      <c r="K252" s="45"/>
      <c r="L252" s="45">
        <f>K252+I252+G252</f>
        <v>0</v>
      </c>
    </row>
    <row r="253" spans="1:12" x14ac:dyDescent="0.25">
      <c r="A253" s="47">
        <f>A252+0.1</f>
        <v>7.1999999999999993</v>
      </c>
      <c r="B253" s="47" t="s">
        <v>72</v>
      </c>
      <c r="C253" s="47" t="s">
        <v>15</v>
      </c>
      <c r="D253" s="103">
        <v>1.06</v>
      </c>
      <c r="E253" s="45">
        <f>D253*E251</f>
        <v>54.484000000000009</v>
      </c>
      <c r="F253" s="45"/>
      <c r="G253" s="45"/>
      <c r="H253" s="45"/>
      <c r="I253" s="106"/>
      <c r="J253" s="45"/>
      <c r="K253" s="45">
        <f>J253*E253</f>
        <v>0</v>
      </c>
      <c r="L253" s="45">
        <f>K253</f>
        <v>0</v>
      </c>
    </row>
    <row r="254" spans="1:12" x14ac:dyDescent="0.25">
      <c r="A254" s="47">
        <f t="shared" si="51"/>
        <v>7.2999999999999989</v>
      </c>
      <c r="B254" s="47" t="s">
        <v>76</v>
      </c>
      <c r="C254" s="47" t="s">
        <v>47</v>
      </c>
      <c r="D254" s="45">
        <v>1.24</v>
      </c>
      <c r="E254" s="45">
        <f>D254*E251</f>
        <v>63.736000000000004</v>
      </c>
      <c r="F254" s="45"/>
      <c r="G254" s="45">
        <f>F254*E254</f>
        <v>0</v>
      </c>
      <c r="H254" s="48"/>
      <c r="I254" s="63"/>
      <c r="J254" s="48"/>
      <c r="K254" s="48"/>
      <c r="L254" s="48">
        <f>K254+I254+G254</f>
        <v>0</v>
      </c>
    </row>
    <row r="255" spans="1:12" x14ac:dyDescent="0.25">
      <c r="A255" s="47">
        <f>A254+0.1</f>
        <v>7.3999999999999986</v>
      </c>
      <c r="B255" s="10" t="s">
        <v>66</v>
      </c>
      <c r="C255" s="47" t="s">
        <v>4</v>
      </c>
      <c r="D255" s="101">
        <v>0.02</v>
      </c>
      <c r="E255" s="45">
        <f>D255*E251</f>
        <v>1.028</v>
      </c>
      <c r="F255" s="45"/>
      <c r="G255" s="45">
        <f t="shared" ref="G255" si="52">F255*E255</f>
        <v>0</v>
      </c>
      <c r="H255" s="55"/>
      <c r="I255" s="310"/>
      <c r="J255" s="55"/>
      <c r="K255" s="55"/>
      <c r="L255" s="48">
        <f>G255</f>
        <v>0</v>
      </c>
    </row>
    <row r="256" spans="1:12" ht="45" x14ac:dyDescent="0.25">
      <c r="A256" s="162">
        <f>A251+1</f>
        <v>8</v>
      </c>
      <c r="B256" s="46" t="s">
        <v>77</v>
      </c>
      <c r="C256" s="46" t="s">
        <v>47</v>
      </c>
      <c r="D256" s="44"/>
      <c r="E256" s="44">
        <f>E271*0.1</f>
        <v>25.700000000000003</v>
      </c>
      <c r="F256" s="45"/>
      <c r="G256" s="45"/>
      <c r="H256" s="44"/>
      <c r="I256" s="159"/>
      <c r="J256" s="44"/>
      <c r="K256" s="44"/>
      <c r="L256" s="44"/>
    </row>
    <row r="257" spans="1:70" x14ac:dyDescent="0.25">
      <c r="A257" s="55">
        <f t="shared" ref="A257:A259" si="53">A256+0.1</f>
        <v>8.1</v>
      </c>
      <c r="B257" s="47" t="s">
        <v>38</v>
      </c>
      <c r="C257" s="47" t="s">
        <v>24</v>
      </c>
      <c r="D257" s="101">
        <v>3.52</v>
      </c>
      <c r="E257" s="45">
        <f>D257*E256</f>
        <v>90.464000000000013</v>
      </c>
      <c r="F257" s="45"/>
      <c r="G257" s="45"/>
      <c r="H257" s="45"/>
      <c r="I257" s="106">
        <f>H257*E257</f>
        <v>0</v>
      </c>
      <c r="J257" s="45"/>
      <c r="K257" s="45"/>
      <c r="L257" s="45">
        <f>K257+I257+G257</f>
        <v>0</v>
      </c>
    </row>
    <row r="258" spans="1:70" x14ac:dyDescent="0.25">
      <c r="A258" s="47">
        <f>A257+0.1</f>
        <v>8.1999999999999993</v>
      </c>
      <c r="B258" s="47" t="s">
        <v>72</v>
      </c>
      <c r="C258" s="47" t="s">
        <v>15</v>
      </c>
      <c r="D258" s="103">
        <v>1.06</v>
      </c>
      <c r="E258" s="45">
        <f>D258*E256</f>
        <v>27.242000000000004</v>
      </c>
      <c r="F258" s="45"/>
      <c r="G258" s="45"/>
      <c r="H258" s="45"/>
      <c r="I258" s="106"/>
      <c r="J258" s="45"/>
      <c r="K258" s="45">
        <f>J258*E258</f>
        <v>0</v>
      </c>
      <c r="L258" s="45">
        <f>K258</f>
        <v>0</v>
      </c>
    </row>
    <row r="259" spans="1:70" x14ac:dyDescent="0.25">
      <c r="A259" s="47">
        <f t="shared" si="53"/>
        <v>8.2999999999999989</v>
      </c>
      <c r="B259" s="47" t="s">
        <v>78</v>
      </c>
      <c r="C259" s="47" t="s">
        <v>47</v>
      </c>
      <c r="D259" s="45">
        <v>1.22</v>
      </c>
      <c r="E259" s="45">
        <f>D259*E256</f>
        <v>31.354000000000003</v>
      </c>
      <c r="F259" s="45"/>
      <c r="G259" s="45">
        <f>F259*E259</f>
        <v>0</v>
      </c>
      <c r="H259" s="48"/>
      <c r="I259" s="63"/>
      <c r="J259" s="48"/>
      <c r="K259" s="48"/>
      <c r="L259" s="48">
        <f>K259+I259+G259</f>
        <v>0</v>
      </c>
    </row>
    <row r="260" spans="1:70" x14ac:dyDescent="0.25">
      <c r="A260" s="47">
        <f>A259+0.1</f>
        <v>8.3999999999999986</v>
      </c>
      <c r="B260" s="10" t="s">
        <v>66</v>
      </c>
      <c r="C260" s="47" t="s">
        <v>4</v>
      </c>
      <c r="D260" s="101">
        <v>0.02</v>
      </c>
      <c r="E260" s="45">
        <f>D260*E256</f>
        <v>0.51400000000000001</v>
      </c>
      <c r="F260" s="45"/>
      <c r="G260" s="45">
        <f t="shared" ref="G260" si="54">F260*E260</f>
        <v>0</v>
      </c>
      <c r="H260" s="55"/>
      <c r="I260" s="310"/>
      <c r="J260" s="55"/>
      <c r="K260" s="55"/>
      <c r="L260" s="48">
        <f>G260</f>
        <v>0</v>
      </c>
    </row>
    <row r="261" spans="1:70" x14ac:dyDescent="0.25">
      <c r="A261" s="162">
        <f>A256+1</f>
        <v>9</v>
      </c>
      <c r="B261" s="46" t="s">
        <v>83</v>
      </c>
      <c r="C261" s="46" t="s">
        <v>84</v>
      </c>
      <c r="D261" s="44"/>
      <c r="E261" s="44">
        <f>E264/1000</f>
        <v>1.1308000000000002</v>
      </c>
      <c r="F261" s="44"/>
      <c r="G261" s="48"/>
      <c r="H261" s="48"/>
      <c r="I261" s="63"/>
      <c r="J261" s="48"/>
      <c r="K261" s="48"/>
      <c r="L261" s="44"/>
    </row>
    <row r="262" spans="1:70" x14ac:dyDescent="0.25">
      <c r="A262" s="55">
        <f>A261+0.1</f>
        <v>9.1</v>
      </c>
      <c r="B262" s="47" t="s">
        <v>38</v>
      </c>
      <c r="C262" s="47" t="s">
        <v>24</v>
      </c>
      <c r="D262" s="45">
        <v>12.3</v>
      </c>
      <c r="E262" s="45">
        <f>D262*E261</f>
        <v>13.908840000000003</v>
      </c>
      <c r="F262" s="48"/>
      <c r="G262" s="48"/>
      <c r="H262" s="45"/>
      <c r="I262" s="106">
        <f>H262*E262</f>
        <v>0</v>
      </c>
      <c r="J262" s="48"/>
      <c r="K262" s="48"/>
      <c r="L262" s="45">
        <f t="shared" ref="L262:L265" si="55">K262+I262+G262</f>
        <v>0</v>
      </c>
    </row>
    <row r="263" spans="1:70" x14ac:dyDescent="0.25">
      <c r="A263" s="55">
        <f>A262+0.1</f>
        <v>9.1999999999999993</v>
      </c>
      <c r="B263" s="47" t="s">
        <v>72</v>
      </c>
      <c r="C263" s="47" t="s">
        <v>15</v>
      </c>
      <c r="D263" s="45">
        <v>1.4</v>
      </c>
      <c r="E263" s="45">
        <f>D263*E261</f>
        <v>1.5831200000000003</v>
      </c>
      <c r="F263" s="48"/>
      <c r="G263" s="48"/>
      <c r="H263" s="48"/>
      <c r="I263" s="63"/>
      <c r="J263" s="45"/>
      <c r="K263" s="45">
        <f>J263*E263</f>
        <v>0</v>
      </c>
      <c r="L263" s="48">
        <f t="shared" si="55"/>
        <v>0</v>
      </c>
    </row>
    <row r="264" spans="1:70" s="239" customFormat="1" ht="18" customHeight="1" x14ac:dyDescent="0.25">
      <c r="A264" s="24">
        <f t="shared" ref="A264:A265" si="56">A263+0.1</f>
        <v>9.2999999999999989</v>
      </c>
      <c r="B264" s="23" t="s">
        <v>219</v>
      </c>
      <c r="C264" s="93" t="s">
        <v>95</v>
      </c>
      <c r="D264" s="94" t="s">
        <v>81</v>
      </c>
      <c r="E264" s="34">
        <f>E271*1.1*10*0.4</f>
        <v>1130.8000000000002</v>
      </c>
      <c r="F264" s="102"/>
      <c r="G264" s="94">
        <f t="shared" ref="G264" si="57">F264*E264</f>
        <v>0</v>
      </c>
      <c r="H264" s="172"/>
      <c r="I264" s="313"/>
      <c r="J264" s="173"/>
      <c r="K264" s="173"/>
      <c r="L264" s="94">
        <f t="shared" si="55"/>
        <v>0</v>
      </c>
      <c r="M264" s="290"/>
      <c r="N264" s="290"/>
      <c r="O264" s="290"/>
      <c r="P264" s="290"/>
      <c r="Q264" s="290"/>
      <c r="R264" s="290"/>
      <c r="S264" s="290"/>
      <c r="T264" s="290"/>
      <c r="U264" s="290"/>
      <c r="V264" s="290"/>
      <c r="W264" s="290"/>
      <c r="X264" s="290"/>
      <c r="Y264" s="290"/>
      <c r="Z264" s="290"/>
      <c r="AA264" s="290"/>
      <c r="AB264" s="290"/>
      <c r="AC264" s="290"/>
      <c r="AD264" s="290"/>
      <c r="AE264" s="290"/>
      <c r="AF264" s="290"/>
      <c r="AG264" s="290"/>
      <c r="AH264" s="290"/>
      <c r="AI264" s="290"/>
      <c r="AJ264" s="290"/>
      <c r="AK264" s="290"/>
      <c r="AL264" s="290"/>
      <c r="AM264" s="290"/>
      <c r="AN264" s="290"/>
      <c r="AO264" s="290"/>
      <c r="AP264" s="290"/>
      <c r="AQ264" s="290"/>
      <c r="AR264" s="290"/>
      <c r="AS264" s="290"/>
      <c r="AT264" s="290"/>
      <c r="AU264" s="290"/>
      <c r="AV264" s="290"/>
      <c r="AW264" s="290"/>
      <c r="AX264" s="290"/>
      <c r="AY264" s="290"/>
      <c r="AZ264" s="290"/>
      <c r="BA264" s="290"/>
      <c r="BB264" s="290"/>
      <c r="BC264" s="290"/>
      <c r="BD264" s="290"/>
      <c r="BE264" s="290"/>
      <c r="BF264" s="290"/>
      <c r="BG264" s="290"/>
      <c r="BH264" s="290"/>
      <c r="BI264" s="290"/>
      <c r="BJ264" s="290"/>
      <c r="BK264" s="290"/>
      <c r="BL264" s="290"/>
      <c r="BM264" s="290"/>
      <c r="BN264" s="290"/>
      <c r="BO264" s="290"/>
      <c r="BP264" s="290"/>
      <c r="BQ264" s="290"/>
      <c r="BR264" s="290"/>
    </row>
    <row r="265" spans="1:70" x14ac:dyDescent="0.25">
      <c r="A265" s="24">
        <f t="shared" si="56"/>
        <v>9.3999999999999986</v>
      </c>
      <c r="B265" s="10" t="s">
        <v>66</v>
      </c>
      <c r="C265" s="47" t="s">
        <v>4</v>
      </c>
      <c r="D265" s="45">
        <v>7.15</v>
      </c>
      <c r="E265" s="45">
        <f>D265*E261</f>
        <v>8.0852200000000014</v>
      </c>
      <c r="F265" s="45"/>
      <c r="G265" s="45">
        <f>F265*E265</f>
        <v>0</v>
      </c>
      <c r="H265" s="48"/>
      <c r="I265" s="63"/>
      <c r="J265" s="48"/>
      <c r="K265" s="48"/>
      <c r="L265" s="48">
        <f t="shared" si="55"/>
        <v>0</v>
      </c>
    </row>
    <row r="266" spans="1:70" x14ac:dyDescent="0.25">
      <c r="A266" s="162">
        <f>A261+1</f>
        <v>10</v>
      </c>
      <c r="B266" s="46" t="s">
        <v>93</v>
      </c>
      <c r="C266" s="46" t="s">
        <v>47</v>
      </c>
      <c r="D266" s="44"/>
      <c r="E266" s="44">
        <f>E271*0.08</f>
        <v>20.56</v>
      </c>
      <c r="F266" s="44"/>
      <c r="G266" s="48"/>
      <c r="H266" s="48"/>
      <c r="I266" s="63"/>
      <c r="J266" s="48"/>
      <c r="K266" s="48"/>
      <c r="L266" s="44"/>
    </row>
    <row r="267" spans="1:70" x14ac:dyDescent="0.25">
      <c r="A267" s="55">
        <f>A266+0.1</f>
        <v>10.1</v>
      </c>
      <c r="B267" s="47" t="s">
        <v>38</v>
      </c>
      <c r="C267" s="47" t="s">
        <v>24</v>
      </c>
      <c r="D267" s="45">
        <v>1.37</v>
      </c>
      <c r="E267" s="45">
        <f>D267*E266</f>
        <v>28.167200000000001</v>
      </c>
      <c r="F267" s="48"/>
      <c r="G267" s="48"/>
      <c r="H267" s="45"/>
      <c r="I267" s="106">
        <f>H267*E267</f>
        <v>0</v>
      </c>
      <c r="J267" s="48"/>
      <c r="K267" s="48"/>
      <c r="L267" s="45">
        <f t="shared" ref="L267:L270" si="58">K267+I267+G267</f>
        <v>0</v>
      </c>
    </row>
    <row r="268" spans="1:70" x14ac:dyDescent="0.25">
      <c r="A268" s="55">
        <f>A267+0.1</f>
        <v>10.199999999999999</v>
      </c>
      <c r="B268" s="47" t="s">
        <v>72</v>
      </c>
      <c r="C268" s="47" t="s">
        <v>15</v>
      </c>
      <c r="D268" s="45">
        <v>0.28000000000000003</v>
      </c>
      <c r="E268" s="45">
        <f>D268*E266</f>
        <v>5.7568000000000001</v>
      </c>
      <c r="F268" s="48"/>
      <c r="G268" s="48"/>
      <c r="H268" s="48"/>
      <c r="I268" s="63"/>
      <c r="J268" s="45"/>
      <c r="K268" s="45">
        <f>J268*E268</f>
        <v>0</v>
      </c>
      <c r="L268" s="48">
        <f t="shared" si="58"/>
        <v>0</v>
      </c>
    </row>
    <row r="269" spans="1:70" x14ac:dyDescent="0.25">
      <c r="A269" s="55">
        <f>A268+0.1</f>
        <v>10.299999999999999</v>
      </c>
      <c r="B269" s="47" t="s">
        <v>87</v>
      </c>
      <c r="C269" s="47" t="s">
        <v>47</v>
      </c>
      <c r="D269" s="45">
        <v>1.02</v>
      </c>
      <c r="E269" s="45">
        <f>D269*E266</f>
        <v>20.9712</v>
      </c>
      <c r="F269" s="45"/>
      <c r="G269" s="45">
        <f>F269*E269</f>
        <v>0</v>
      </c>
      <c r="H269" s="48"/>
      <c r="I269" s="63"/>
      <c r="J269" s="48"/>
      <c r="K269" s="48"/>
      <c r="L269" s="48">
        <f t="shared" si="58"/>
        <v>0</v>
      </c>
    </row>
    <row r="270" spans="1:70" x14ac:dyDescent="0.25">
      <c r="A270" s="55">
        <f>A269+0.1</f>
        <v>10.399999999999999</v>
      </c>
      <c r="B270" s="10" t="s">
        <v>66</v>
      </c>
      <c r="C270" s="47" t="s">
        <v>4</v>
      </c>
      <c r="D270" s="45">
        <v>0.62</v>
      </c>
      <c r="E270" s="45">
        <f>D270*E266</f>
        <v>12.747199999999999</v>
      </c>
      <c r="F270" s="45"/>
      <c r="G270" s="45">
        <f>F270*E270</f>
        <v>0</v>
      </c>
      <c r="H270" s="48"/>
      <c r="I270" s="63"/>
      <c r="J270" s="48"/>
      <c r="K270" s="48"/>
      <c r="L270" s="48">
        <f t="shared" si="58"/>
        <v>0</v>
      </c>
    </row>
    <row r="271" spans="1:70" ht="45" x14ac:dyDescent="0.25">
      <c r="A271" s="60">
        <f>A266+1</f>
        <v>11</v>
      </c>
      <c r="B271" s="174" t="s">
        <v>97</v>
      </c>
      <c r="C271" s="160" t="s">
        <v>41</v>
      </c>
      <c r="D271" s="164"/>
      <c r="E271" s="44">
        <v>257</v>
      </c>
      <c r="F271" s="44"/>
      <c r="G271" s="55"/>
      <c r="H271" s="55"/>
      <c r="I271" s="310"/>
      <c r="J271" s="55"/>
      <c r="K271" s="55"/>
      <c r="L271" s="44"/>
    </row>
    <row r="272" spans="1:70" x14ac:dyDescent="0.25">
      <c r="A272" s="47">
        <f t="shared" ref="A272:A275" si="59">A271+0.1</f>
        <v>11.1</v>
      </c>
      <c r="B272" s="175" t="s">
        <v>98</v>
      </c>
      <c r="C272" s="47" t="s">
        <v>24</v>
      </c>
      <c r="D272" s="165">
        <v>0.6</v>
      </c>
      <c r="E272" s="45">
        <f>D272*E271</f>
        <v>154.19999999999999</v>
      </c>
      <c r="F272" s="55"/>
      <c r="G272" s="55"/>
      <c r="H272" s="45"/>
      <c r="I272" s="106">
        <f>H272*E272</f>
        <v>0</v>
      </c>
      <c r="J272" s="55"/>
      <c r="K272" s="55"/>
      <c r="L272" s="45">
        <f>I272</f>
        <v>0</v>
      </c>
    </row>
    <row r="273" spans="1:12" x14ac:dyDescent="0.25">
      <c r="A273" s="55">
        <f>A272+0.1</f>
        <v>11.2</v>
      </c>
      <c r="B273" s="47" t="s">
        <v>99</v>
      </c>
      <c r="C273" s="47" t="s">
        <v>15</v>
      </c>
      <c r="D273" s="101">
        <v>0.23599999999999999</v>
      </c>
      <c r="E273" s="45">
        <f>D273*E271</f>
        <v>60.651999999999994</v>
      </c>
      <c r="F273" s="48"/>
      <c r="G273" s="48"/>
      <c r="H273" s="48"/>
      <c r="I273" s="63"/>
      <c r="J273" s="45"/>
      <c r="K273" s="45">
        <f>J273*E273</f>
        <v>0</v>
      </c>
      <c r="L273" s="48">
        <f t="shared" ref="L273" si="60">K273+I273+G273</f>
        <v>0</v>
      </c>
    </row>
    <row r="274" spans="1:12" ht="120" x14ac:dyDescent="0.25">
      <c r="A274" s="47">
        <f>A272+0.1</f>
        <v>11.2</v>
      </c>
      <c r="B274" s="120" t="s">
        <v>259</v>
      </c>
      <c r="C274" s="120" t="s">
        <v>5</v>
      </c>
      <c r="D274" s="45">
        <v>1.02</v>
      </c>
      <c r="E274" s="45">
        <f>D274*E271</f>
        <v>262.14</v>
      </c>
      <c r="F274" s="45"/>
      <c r="G274" s="45">
        <f>F274*E274</f>
        <v>0</v>
      </c>
      <c r="H274" s="55"/>
      <c r="I274" s="310"/>
      <c r="J274" s="55"/>
      <c r="K274" s="55"/>
      <c r="L274" s="48">
        <f>G274</f>
        <v>0</v>
      </c>
    </row>
    <row r="275" spans="1:12" x14ac:dyDescent="0.25">
      <c r="A275" s="47">
        <f t="shared" si="59"/>
        <v>11.299999999999999</v>
      </c>
      <c r="B275" s="120" t="s">
        <v>100</v>
      </c>
      <c r="C275" s="120" t="s">
        <v>92</v>
      </c>
      <c r="D275" s="103">
        <v>3.5999999999999999E-3</v>
      </c>
      <c r="E275" s="45">
        <f>E271*D275</f>
        <v>0.92520000000000002</v>
      </c>
      <c r="F275" s="45"/>
      <c r="G275" s="45">
        <f>F275*E275</f>
        <v>0</v>
      </c>
      <c r="H275" s="55"/>
      <c r="I275" s="310"/>
      <c r="J275" s="55"/>
      <c r="K275" s="55"/>
      <c r="L275" s="48">
        <f>G275</f>
        <v>0</v>
      </c>
    </row>
    <row r="276" spans="1:12" x14ac:dyDescent="0.25">
      <c r="A276" s="2"/>
      <c r="B276" s="355" t="s">
        <v>281</v>
      </c>
      <c r="C276" s="356"/>
      <c r="D276" s="356"/>
      <c r="E276" s="105"/>
      <c r="F276" s="2"/>
      <c r="G276" s="2"/>
      <c r="H276" s="2"/>
      <c r="I276" s="2"/>
      <c r="J276" s="3"/>
      <c r="K276" s="3"/>
      <c r="L276" s="45"/>
    </row>
    <row r="277" spans="1:12" x14ac:dyDescent="0.25">
      <c r="A277" s="60">
        <v>1</v>
      </c>
      <c r="B277" s="46" t="s">
        <v>67</v>
      </c>
      <c r="C277" s="46" t="s">
        <v>47</v>
      </c>
      <c r="D277" s="44"/>
      <c r="E277" s="159">
        <f>E279*0.07</f>
        <v>1.5680000000000003</v>
      </c>
      <c r="F277" s="44"/>
      <c r="G277" s="46"/>
      <c r="H277" s="46"/>
      <c r="I277" s="207"/>
      <c r="J277" s="46"/>
      <c r="K277" s="46"/>
      <c r="L277" s="44"/>
    </row>
    <row r="278" spans="1:12" x14ac:dyDescent="0.25">
      <c r="A278" s="47">
        <f>A277+0.1</f>
        <v>1.1000000000000001</v>
      </c>
      <c r="B278" s="47" t="s">
        <v>38</v>
      </c>
      <c r="C278" s="47" t="s">
        <v>24</v>
      </c>
      <c r="D278" s="45">
        <v>2.06</v>
      </c>
      <c r="E278" s="106">
        <f>E277*D278</f>
        <v>3.2300800000000005</v>
      </c>
      <c r="F278" s="343"/>
      <c r="G278" s="100"/>
      <c r="H278" s="45"/>
      <c r="I278" s="106">
        <f>H278*E278</f>
        <v>0</v>
      </c>
      <c r="J278" s="343"/>
      <c r="K278" s="343"/>
      <c r="L278" s="45">
        <f>K278+I278+G278</f>
        <v>0</v>
      </c>
    </row>
    <row r="279" spans="1:12" ht="30" x14ac:dyDescent="0.25">
      <c r="A279" s="60">
        <f>A277+1</f>
        <v>2</v>
      </c>
      <c r="B279" s="46" t="s">
        <v>68</v>
      </c>
      <c r="C279" s="46" t="s">
        <v>47</v>
      </c>
      <c r="D279" s="44"/>
      <c r="E279" s="44">
        <f>E312*0.4</f>
        <v>22.400000000000002</v>
      </c>
      <c r="F279" s="44"/>
      <c r="G279" s="44"/>
      <c r="H279" s="55"/>
      <c r="I279" s="310"/>
      <c r="J279" s="55"/>
      <c r="K279" s="55"/>
      <c r="L279" s="44"/>
    </row>
    <row r="280" spans="1:12" x14ac:dyDescent="0.25">
      <c r="A280" s="47">
        <f>A279+0.1</f>
        <v>2.1</v>
      </c>
      <c r="B280" s="47" t="s">
        <v>38</v>
      </c>
      <c r="C280" s="45" t="s">
        <v>24</v>
      </c>
      <c r="D280" s="103">
        <v>2.3800000000000002E-2</v>
      </c>
      <c r="E280" s="45">
        <f>D280*E279</f>
        <v>0.53312000000000004</v>
      </c>
      <c r="F280" s="55"/>
      <c r="G280" s="55"/>
      <c r="H280" s="45"/>
      <c r="I280" s="106">
        <f>H280*E280</f>
        <v>0</v>
      </c>
      <c r="J280" s="55"/>
      <c r="K280" s="55"/>
      <c r="L280" s="45">
        <f>I280</f>
        <v>0</v>
      </c>
    </row>
    <row r="281" spans="1:12" x14ac:dyDescent="0.25">
      <c r="A281" s="47">
        <f>A280+0.1</f>
        <v>2.2000000000000002</v>
      </c>
      <c r="B281" s="47" t="s">
        <v>69</v>
      </c>
      <c r="C281" s="47" t="s">
        <v>15</v>
      </c>
      <c r="D281" s="101">
        <v>0.112</v>
      </c>
      <c r="E281" s="45">
        <f>D281*E279</f>
        <v>2.5088000000000004</v>
      </c>
      <c r="F281" s="45"/>
      <c r="G281" s="45"/>
      <c r="H281" s="45"/>
      <c r="I281" s="106"/>
      <c r="J281" s="45"/>
      <c r="K281" s="45">
        <f>J281*E281</f>
        <v>0</v>
      </c>
      <c r="L281" s="45">
        <f>K281</f>
        <v>0</v>
      </c>
    </row>
    <row r="282" spans="1:12" x14ac:dyDescent="0.25">
      <c r="A282" s="60">
        <f>A279+1</f>
        <v>3</v>
      </c>
      <c r="B282" s="46" t="s">
        <v>70</v>
      </c>
      <c r="C282" s="46" t="s">
        <v>47</v>
      </c>
      <c r="D282" s="111"/>
      <c r="E282" s="44">
        <f>E279</f>
        <v>22.400000000000002</v>
      </c>
      <c r="F282" s="44"/>
      <c r="G282" s="343"/>
      <c r="H282" s="343"/>
      <c r="I282" s="155"/>
      <c r="J282" s="343"/>
      <c r="K282" s="343"/>
      <c r="L282" s="44"/>
    </row>
    <row r="283" spans="1:12" ht="15" customHeight="1" x14ac:dyDescent="0.25">
      <c r="A283" s="47">
        <f>A282+0.1</f>
        <v>3.1</v>
      </c>
      <c r="B283" s="47" t="s">
        <v>38</v>
      </c>
      <c r="C283" s="45" t="s">
        <v>24</v>
      </c>
      <c r="D283" s="101">
        <v>3.4000000000000002E-2</v>
      </c>
      <c r="E283" s="45">
        <f>E282*D283</f>
        <v>0.76160000000000017</v>
      </c>
      <c r="F283" s="45"/>
      <c r="G283" s="45"/>
      <c r="H283" s="45"/>
      <c r="I283" s="106">
        <f>H283*E283</f>
        <v>0</v>
      </c>
      <c r="J283" s="45"/>
      <c r="K283" s="45"/>
      <c r="L283" s="45">
        <f>I283</f>
        <v>0</v>
      </c>
    </row>
    <row r="284" spans="1:12" x14ac:dyDescent="0.25">
      <c r="A284" s="47">
        <f>A283+0.1</f>
        <v>3.2</v>
      </c>
      <c r="B284" s="47" t="s">
        <v>71</v>
      </c>
      <c r="C284" s="47" t="s">
        <v>15</v>
      </c>
      <c r="D284" s="103">
        <v>8.0299999999999996E-2</v>
      </c>
      <c r="E284" s="45">
        <f>D284*E282</f>
        <v>1.7987200000000001</v>
      </c>
      <c r="F284" s="45"/>
      <c r="G284" s="45"/>
      <c r="H284" s="45"/>
      <c r="I284" s="106"/>
      <c r="J284" s="45"/>
      <c r="K284" s="45">
        <f>J284*E284</f>
        <v>0</v>
      </c>
      <c r="L284" s="45">
        <f>K284</f>
        <v>0</v>
      </c>
    </row>
    <row r="285" spans="1:12" x14ac:dyDescent="0.25">
      <c r="A285" s="47">
        <f>A284+0.1</f>
        <v>3.3000000000000003</v>
      </c>
      <c r="B285" s="47" t="s">
        <v>72</v>
      </c>
      <c r="C285" s="47" t="s">
        <v>15</v>
      </c>
      <c r="D285" s="101">
        <v>6.0000000000000001E-3</v>
      </c>
      <c r="E285" s="45">
        <f>D285*E282</f>
        <v>0.13440000000000002</v>
      </c>
      <c r="F285" s="45"/>
      <c r="G285" s="45"/>
      <c r="H285" s="45"/>
      <c r="I285" s="106"/>
      <c r="J285" s="45"/>
      <c r="K285" s="45">
        <f>J285*E285</f>
        <v>0</v>
      </c>
      <c r="L285" s="45">
        <f>K285</f>
        <v>0</v>
      </c>
    </row>
    <row r="286" spans="1:12" ht="30" x14ac:dyDescent="0.25">
      <c r="A286" s="60">
        <f>A282+1</f>
        <v>4</v>
      </c>
      <c r="B286" s="46" t="s">
        <v>57</v>
      </c>
      <c r="C286" s="46" t="s">
        <v>47</v>
      </c>
      <c r="D286" s="44"/>
      <c r="E286" s="44">
        <f>E277</f>
        <v>1.5680000000000003</v>
      </c>
      <c r="F286" s="44"/>
      <c r="G286" s="343"/>
      <c r="H286" s="343"/>
      <c r="I286" s="155"/>
      <c r="J286" s="343"/>
      <c r="K286" s="343"/>
      <c r="L286" s="44"/>
    </row>
    <row r="287" spans="1:12" x14ac:dyDescent="0.25">
      <c r="A287" s="47">
        <f>A286+0.1</f>
        <v>4.0999999999999996</v>
      </c>
      <c r="B287" s="47" t="s">
        <v>38</v>
      </c>
      <c r="C287" s="45" t="s">
        <v>24</v>
      </c>
      <c r="D287" s="101">
        <v>0.87</v>
      </c>
      <c r="E287" s="45">
        <f>E286*D287</f>
        <v>1.3641600000000003</v>
      </c>
      <c r="F287" s="343"/>
      <c r="G287" s="343"/>
      <c r="H287" s="45"/>
      <c r="I287" s="106">
        <f>H287*E287</f>
        <v>0</v>
      </c>
      <c r="J287" s="45"/>
      <c r="K287" s="45"/>
      <c r="L287" s="45">
        <f>I287</f>
        <v>0</v>
      </c>
    </row>
    <row r="288" spans="1:12" x14ac:dyDescent="0.25">
      <c r="A288" s="60">
        <f>A286+1</f>
        <v>5</v>
      </c>
      <c r="B288" s="46" t="s">
        <v>59</v>
      </c>
      <c r="C288" s="46" t="s">
        <v>48</v>
      </c>
      <c r="D288" s="44"/>
      <c r="E288" s="44">
        <f>(E286+E282)*1.85</f>
        <v>44.340800000000009</v>
      </c>
      <c r="F288" s="44"/>
      <c r="G288" s="343"/>
      <c r="H288" s="343"/>
      <c r="I288" s="155"/>
      <c r="J288" s="343"/>
      <c r="K288" s="343"/>
      <c r="L288" s="44"/>
    </row>
    <row r="289" spans="1:12" x14ac:dyDescent="0.25">
      <c r="A289" s="47">
        <f>A288+0.1</f>
        <v>5.0999999999999996</v>
      </c>
      <c r="B289" s="47" t="s">
        <v>60</v>
      </c>
      <c r="C289" s="47" t="s">
        <v>48</v>
      </c>
      <c r="D289" s="45">
        <v>1</v>
      </c>
      <c r="E289" s="45">
        <f>E288*D289</f>
        <v>44.340800000000009</v>
      </c>
      <c r="F289" s="45"/>
      <c r="G289" s="45"/>
      <c r="H289" s="45"/>
      <c r="I289" s="106"/>
      <c r="J289" s="45"/>
      <c r="K289" s="45">
        <f>E289*J289</f>
        <v>0</v>
      </c>
      <c r="L289" s="45">
        <f>K289</f>
        <v>0</v>
      </c>
    </row>
    <row r="290" spans="1:12" x14ac:dyDescent="0.25">
      <c r="A290" s="60">
        <f>A288+1</f>
        <v>6</v>
      </c>
      <c r="B290" s="46" t="s">
        <v>73</v>
      </c>
      <c r="C290" s="160" t="s">
        <v>41</v>
      </c>
      <c r="D290" s="44"/>
      <c r="E290" s="44">
        <f>E312</f>
        <v>56</v>
      </c>
      <c r="F290" s="44"/>
      <c r="G290" s="343"/>
      <c r="H290" s="343"/>
      <c r="I290" s="155"/>
      <c r="J290" s="343"/>
      <c r="K290" s="343"/>
      <c r="L290" s="44"/>
    </row>
    <row r="291" spans="1:12" x14ac:dyDescent="0.25">
      <c r="A291" s="47">
        <f>A290+0.1</f>
        <v>6.1</v>
      </c>
      <c r="B291" s="47" t="s">
        <v>74</v>
      </c>
      <c r="C291" s="47" t="s">
        <v>15</v>
      </c>
      <c r="D291" s="103">
        <v>7.4999999999999997E-3</v>
      </c>
      <c r="E291" s="45">
        <f>D291*E290</f>
        <v>0.42</v>
      </c>
      <c r="F291" s="45"/>
      <c r="G291" s="45"/>
      <c r="H291" s="45"/>
      <c r="I291" s="106"/>
      <c r="J291" s="45"/>
      <c r="K291" s="45">
        <f>J291*E291</f>
        <v>0</v>
      </c>
      <c r="L291" s="45">
        <f>K291</f>
        <v>0</v>
      </c>
    </row>
    <row r="292" spans="1:12" ht="45" x14ac:dyDescent="0.25">
      <c r="A292" s="60">
        <f>A290+1</f>
        <v>7</v>
      </c>
      <c r="B292" s="46" t="s">
        <v>75</v>
      </c>
      <c r="C292" s="46" t="s">
        <v>47</v>
      </c>
      <c r="D292" s="44"/>
      <c r="E292" s="44">
        <f>E312*0.2</f>
        <v>11.200000000000001</v>
      </c>
      <c r="F292" s="45"/>
      <c r="G292" s="45"/>
      <c r="H292" s="44"/>
      <c r="I292" s="159"/>
      <c r="J292" s="44"/>
      <c r="K292" s="44"/>
      <c r="L292" s="44"/>
    </row>
    <row r="293" spans="1:12" x14ac:dyDescent="0.25">
      <c r="A293" s="55">
        <f t="shared" ref="A293:A295" si="61">A292+0.1</f>
        <v>7.1</v>
      </c>
      <c r="B293" s="47" t="s">
        <v>38</v>
      </c>
      <c r="C293" s="47" t="s">
        <v>24</v>
      </c>
      <c r="D293" s="101">
        <v>3.52</v>
      </c>
      <c r="E293" s="45">
        <f>D293*E292</f>
        <v>39.424000000000007</v>
      </c>
      <c r="F293" s="45"/>
      <c r="G293" s="45"/>
      <c r="H293" s="45"/>
      <c r="I293" s="106">
        <f>H293*E293</f>
        <v>0</v>
      </c>
      <c r="J293" s="45"/>
      <c r="K293" s="45"/>
      <c r="L293" s="45">
        <f>K293+I293+G293</f>
        <v>0</v>
      </c>
    </row>
    <row r="294" spans="1:12" x14ac:dyDescent="0.25">
      <c r="A294" s="47">
        <f>A293+0.1</f>
        <v>7.1999999999999993</v>
      </c>
      <c r="B294" s="47" t="s">
        <v>72</v>
      </c>
      <c r="C294" s="47" t="s">
        <v>15</v>
      </c>
      <c r="D294" s="103">
        <v>1.06</v>
      </c>
      <c r="E294" s="45">
        <f>D294*E292</f>
        <v>11.872000000000002</v>
      </c>
      <c r="F294" s="45"/>
      <c r="G294" s="45"/>
      <c r="H294" s="45"/>
      <c r="I294" s="106"/>
      <c r="J294" s="45"/>
      <c r="K294" s="45">
        <f>J294*E294</f>
        <v>0</v>
      </c>
      <c r="L294" s="45">
        <f>K294</f>
        <v>0</v>
      </c>
    </row>
    <row r="295" spans="1:12" x14ac:dyDescent="0.25">
      <c r="A295" s="47">
        <f t="shared" si="61"/>
        <v>7.2999999999999989</v>
      </c>
      <c r="B295" s="47" t="s">
        <v>76</v>
      </c>
      <c r="C295" s="47" t="s">
        <v>47</v>
      </c>
      <c r="D295" s="45">
        <v>1.24</v>
      </c>
      <c r="E295" s="45">
        <f>D295*E292</f>
        <v>13.888000000000002</v>
      </c>
      <c r="F295" s="45"/>
      <c r="G295" s="45">
        <f>F295*E295</f>
        <v>0</v>
      </c>
      <c r="H295" s="48"/>
      <c r="I295" s="63"/>
      <c r="J295" s="48"/>
      <c r="K295" s="48"/>
      <c r="L295" s="48">
        <f>K295+I295+G295</f>
        <v>0</v>
      </c>
    </row>
    <row r="296" spans="1:12" x14ac:dyDescent="0.25">
      <c r="A296" s="47">
        <f>A295+0.1</f>
        <v>7.3999999999999986</v>
      </c>
      <c r="B296" s="10" t="s">
        <v>66</v>
      </c>
      <c r="C296" s="47" t="s">
        <v>4</v>
      </c>
      <c r="D296" s="101">
        <v>0.02</v>
      </c>
      <c r="E296" s="45">
        <f>D296*E292</f>
        <v>0.22400000000000003</v>
      </c>
      <c r="F296" s="45"/>
      <c r="G296" s="45">
        <f t="shared" ref="G296" si="62">F296*E296</f>
        <v>0</v>
      </c>
      <c r="H296" s="55"/>
      <c r="I296" s="310"/>
      <c r="J296" s="55"/>
      <c r="K296" s="55"/>
      <c r="L296" s="48">
        <f>G296</f>
        <v>0</v>
      </c>
    </row>
    <row r="297" spans="1:12" ht="45" x14ac:dyDescent="0.25">
      <c r="A297" s="162">
        <f>A292+1</f>
        <v>8</v>
      </c>
      <c r="B297" s="46" t="s">
        <v>77</v>
      </c>
      <c r="C297" s="46" t="s">
        <v>47</v>
      </c>
      <c r="D297" s="44"/>
      <c r="E297" s="44">
        <f>E312*0.1</f>
        <v>5.6000000000000005</v>
      </c>
      <c r="F297" s="45"/>
      <c r="G297" s="45"/>
      <c r="H297" s="44"/>
      <c r="I297" s="159"/>
      <c r="J297" s="44"/>
      <c r="K297" s="44"/>
      <c r="L297" s="44"/>
    </row>
    <row r="298" spans="1:12" x14ac:dyDescent="0.25">
      <c r="A298" s="55">
        <f t="shared" ref="A298:A300" si="63">A297+0.1</f>
        <v>8.1</v>
      </c>
      <c r="B298" s="47" t="s">
        <v>38</v>
      </c>
      <c r="C298" s="47" t="s">
        <v>24</v>
      </c>
      <c r="D298" s="101">
        <v>3.52</v>
      </c>
      <c r="E298" s="45">
        <f>D298*E297</f>
        <v>19.712000000000003</v>
      </c>
      <c r="F298" s="45"/>
      <c r="G298" s="45"/>
      <c r="H298" s="45"/>
      <c r="I298" s="106">
        <f>H298*E298</f>
        <v>0</v>
      </c>
      <c r="J298" s="45"/>
      <c r="K298" s="45"/>
      <c r="L298" s="45">
        <f>K298+I298+G298</f>
        <v>0</v>
      </c>
    </row>
    <row r="299" spans="1:12" x14ac:dyDescent="0.25">
      <c r="A299" s="47">
        <f>A298+0.1</f>
        <v>8.1999999999999993</v>
      </c>
      <c r="B299" s="47" t="s">
        <v>72</v>
      </c>
      <c r="C299" s="47" t="s">
        <v>15</v>
      </c>
      <c r="D299" s="103">
        <v>1.06</v>
      </c>
      <c r="E299" s="45">
        <f>D299*E297</f>
        <v>5.9360000000000008</v>
      </c>
      <c r="F299" s="45"/>
      <c r="G299" s="45"/>
      <c r="H299" s="45"/>
      <c r="I299" s="106"/>
      <c r="J299" s="45"/>
      <c r="K299" s="45">
        <f>J299*E299</f>
        <v>0</v>
      </c>
      <c r="L299" s="45">
        <f>K299</f>
        <v>0</v>
      </c>
    </row>
    <row r="300" spans="1:12" x14ac:dyDescent="0.25">
      <c r="A300" s="47">
        <f t="shared" si="63"/>
        <v>8.2999999999999989</v>
      </c>
      <c r="B300" s="47" t="s">
        <v>78</v>
      </c>
      <c r="C300" s="47" t="s">
        <v>47</v>
      </c>
      <c r="D300" s="45">
        <v>1.22</v>
      </c>
      <c r="E300" s="45">
        <f>D300*E297</f>
        <v>6.8320000000000007</v>
      </c>
      <c r="F300" s="45"/>
      <c r="G300" s="45">
        <f>F300*E300</f>
        <v>0</v>
      </c>
      <c r="H300" s="48"/>
      <c r="I300" s="63"/>
      <c r="J300" s="48"/>
      <c r="K300" s="48"/>
      <c r="L300" s="48">
        <f>K300+I300+G300</f>
        <v>0</v>
      </c>
    </row>
    <row r="301" spans="1:12" x14ac:dyDescent="0.25">
      <c r="A301" s="47">
        <f>A300+0.1</f>
        <v>8.3999999999999986</v>
      </c>
      <c r="B301" s="10" t="s">
        <v>66</v>
      </c>
      <c r="C301" s="47" t="s">
        <v>4</v>
      </c>
      <c r="D301" s="101">
        <v>0.02</v>
      </c>
      <c r="E301" s="45">
        <f>D301*E297</f>
        <v>0.11200000000000002</v>
      </c>
      <c r="F301" s="45"/>
      <c r="G301" s="45">
        <f t="shared" ref="G301" si="64">F301*E301</f>
        <v>0</v>
      </c>
      <c r="H301" s="55"/>
      <c r="I301" s="310"/>
      <c r="J301" s="55"/>
      <c r="K301" s="55"/>
      <c r="L301" s="48">
        <f>G301</f>
        <v>0</v>
      </c>
    </row>
    <row r="302" spans="1:12" x14ac:dyDescent="0.25">
      <c r="A302" s="162">
        <f>A297+1</f>
        <v>9</v>
      </c>
      <c r="B302" s="46" t="s">
        <v>83</v>
      </c>
      <c r="C302" s="46" t="s">
        <v>84</v>
      </c>
      <c r="D302" s="44"/>
      <c r="E302" s="44">
        <f>E305/1000</f>
        <v>0.24640000000000006</v>
      </c>
      <c r="F302" s="44"/>
      <c r="G302" s="48"/>
      <c r="H302" s="48"/>
      <c r="I302" s="63"/>
      <c r="J302" s="48"/>
      <c r="K302" s="48"/>
      <c r="L302" s="44"/>
    </row>
    <row r="303" spans="1:12" x14ac:dyDescent="0.25">
      <c r="A303" s="55">
        <f>A302+0.1</f>
        <v>9.1</v>
      </c>
      <c r="B303" s="47" t="s">
        <v>38</v>
      </c>
      <c r="C303" s="47" t="s">
        <v>24</v>
      </c>
      <c r="D303" s="45">
        <v>12.3</v>
      </c>
      <c r="E303" s="45">
        <f>D303*E302</f>
        <v>3.030720000000001</v>
      </c>
      <c r="F303" s="48"/>
      <c r="G303" s="48"/>
      <c r="H303" s="45"/>
      <c r="I303" s="106">
        <f>H303*E303</f>
        <v>0</v>
      </c>
      <c r="J303" s="48"/>
      <c r="K303" s="48"/>
      <c r="L303" s="45">
        <f t="shared" ref="L303:L306" si="65">K303+I303+G303</f>
        <v>0</v>
      </c>
    </row>
    <row r="304" spans="1:12" x14ac:dyDescent="0.25">
      <c r="A304" s="55">
        <f>A303+0.1</f>
        <v>9.1999999999999993</v>
      </c>
      <c r="B304" s="47" t="s">
        <v>72</v>
      </c>
      <c r="C304" s="47" t="s">
        <v>15</v>
      </c>
      <c r="D304" s="45">
        <v>1.4</v>
      </c>
      <c r="E304" s="45">
        <f>D304*E302</f>
        <v>0.34496000000000004</v>
      </c>
      <c r="F304" s="48"/>
      <c r="G304" s="48"/>
      <c r="H304" s="48"/>
      <c r="I304" s="63"/>
      <c r="J304" s="45"/>
      <c r="K304" s="45">
        <f>J304*E304</f>
        <v>0</v>
      </c>
      <c r="L304" s="48">
        <f t="shared" si="65"/>
        <v>0</v>
      </c>
    </row>
    <row r="305" spans="1:70" s="239" customFormat="1" ht="18" customHeight="1" x14ac:dyDescent="0.25">
      <c r="A305" s="24">
        <f t="shared" ref="A305:A306" si="66">A304+0.1</f>
        <v>9.2999999999999989</v>
      </c>
      <c r="B305" s="23" t="s">
        <v>219</v>
      </c>
      <c r="C305" s="93" t="s">
        <v>95</v>
      </c>
      <c r="D305" s="94" t="s">
        <v>81</v>
      </c>
      <c r="E305" s="34">
        <f>E312*1.1*10*0.4</f>
        <v>246.40000000000006</v>
      </c>
      <c r="F305" s="102"/>
      <c r="G305" s="94">
        <f t="shared" ref="G305" si="67">F305*E305</f>
        <v>0</v>
      </c>
      <c r="H305" s="172"/>
      <c r="I305" s="313"/>
      <c r="J305" s="173"/>
      <c r="K305" s="173"/>
      <c r="L305" s="94">
        <f t="shared" si="65"/>
        <v>0</v>
      </c>
      <c r="M305" s="290"/>
      <c r="N305" s="290"/>
      <c r="O305" s="290"/>
      <c r="P305" s="290"/>
      <c r="Q305" s="290"/>
      <c r="R305" s="290"/>
      <c r="S305" s="290"/>
      <c r="T305" s="290"/>
      <c r="U305" s="290"/>
      <c r="V305" s="290"/>
      <c r="W305" s="290"/>
      <c r="X305" s="290"/>
      <c r="Y305" s="290"/>
      <c r="Z305" s="290"/>
      <c r="AA305" s="290"/>
      <c r="AB305" s="290"/>
      <c r="AC305" s="290"/>
      <c r="AD305" s="290"/>
      <c r="AE305" s="290"/>
      <c r="AF305" s="290"/>
      <c r="AG305" s="290"/>
      <c r="AH305" s="290"/>
      <c r="AI305" s="290"/>
      <c r="AJ305" s="290"/>
      <c r="AK305" s="290"/>
      <c r="AL305" s="290"/>
      <c r="AM305" s="290"/>
      <c r="AN305" s="290"/>
      <c r="AO305" s="290"/>
      <c r="AP305" s="290"/>
      <c r="AQ305" s="290"/>
      <c r="AR305" s="290"/>
      <c r="AS305" s="290"/>
      <c r="AT305" s="290"/>
      <c r="AU305" s="290"/>
      <c r="AV305" s="290"/>
      <c r="AW305" s="290"/>
      <c r="AX305" s="290"/>
      <c r="AY305" s="290"/>
      <c r="AZ305" s="290"/>
      <c r="BA305" s="290"/>
      <c r="BB305" s="290"/>
      <c r="BC305" s="290"/>
      <c r="BD305" s="290"/>
      <c r="BE305" s="290"/>
      <c r="BF305" s="290"/>
      <c r="BG305" s="290"/>
      <c r="BH305" s="290"/>
      <c r="BI305" s="290"/>
      <c r="BJ305" s="290"/>
      <c r="BK305" s="290"/>
      <c r="BL305" s="290"/>
      <c r="BM305" s="290"/>
      <c r="BN305" s="290"/>
      <c r="BO305" s="290"/>
      <c r="BP305" s="290"/>
      <c r="BQ305" s="290"/>
      <c r="BR305" s="290"/>
    </row>
    <row r="306" spans="1:70" x14ac:dyDescent="0.25">
      <c r="A306" s="24">
        <f t="shared" si="66"/>
        <v>9.3999999999999986</v>
      </c>
      <c r="B306" s="10" t="s">
        <v>66</v>
      </c>
      <c r="C306" s="47" t="s">
        <v>4</v>
      </c>
      <c r="D306" s="45">
        <v>7.15</v>
      </c>
      <c r="E306" s="45">
        <f>D306*E302</f>
        <v>1.7617600000000004</v>
      </c>
      <c r="F306" s="45"/>
      <c r="G306" s="45">
        <f>F306*E306</f>
        <v>0</v>
      </c>
      <c r="H306" s="48"/>
      <c r="I306" s="63"/>
      <c r="J306" s="48"/>
      <c r="K306" s="48"/>
      <c r="L306" s="48">
        <f t="shared" si="65"/>
        <v>0</v>
      </c>
    </row>
    <row r="307" spans="1:70" x14ac:dyDescent="0.25">
      <c r="A307" s="162">
        <f>A302+1</f>
        <v>10</v>
      </c>
      <c r="B307" s="46" t="s">
        <v>93</v>
      </c>
      <c r="C307" s="46" t="s">
        <v>47</v>
      </c>
      <c r="D307" s="44"/>
      <c r="E307" s="44">
        <f>E312*0.08</f>
        <v>4.4800000000000004</v>
      </c>
      <c r="F307" s="44"/>
      <c r="G307" s="48"/>
      <c r="H307" s="48"/>
      <c r="I307" s="63"/>
      <c r="J307" s="48"/>
      <c r="K307" s="48"/>
      <c r="L307" s="44"/>
    </row>
    <row r="308" spans="1:70" x14ac:dyDescent="0.25">
      <c r="A308" s="55">
        <f>A307+0.1</f>
        <v>10.1</v>
      </c>
      <c r="B308" s="47" t="s">
        <v>38</v>
      </c>
      <c r="C308" s="47" t="s">
        <v>24</v>
      </c>
      <c r="D308" s="45">
        <v>1.37</v>
      </c>
      <c r="E308" s="45">
        <f>D308*E307</f>
        <v>6.1376000000000008</v>
      </c>
      <c r="F308" s="48"/>
      <c r="G308" s="48"/>
      <c r="H308" s="45"/>
      <c r="I308" s="106">
        <f>H308*E308</f>
        <v>0</v>
      </c>
      <c r="J308" s="48"/>
      <c r="K308" s="48"/>
      <c r="L308" s="45">
        <f t="shared" ref="L308:L311" si="68">K308+I308+G308</f>
        <v>0</v>
      </c>
    </row>
    <row r="309" spans="1:70" x14ac:dyDescent="0.25">
      <c r="A309" s="55">
        <f>A308+0.1</f>
        <v>10.199999999999999</v>
      </c>
      <c r="B309" s="47" t="s">
        <v>72</v>
      </c>
      <c r="C309" s="47" t="s">
        <v>15</v>
      </c>
      <c r="D309" s="45">
        <v>0.28000000000000003</v>
      </c>
      <c r="E309" s="45">
        <f>D309*E307</f>
        <v>1.2544000000000002</v>
      </c>
      <c r="F309" s="48"/>
      <c r="G309" s="48"/>
      <c r="H309" s="48"/>
      <c r="I309" s="63"/>
      <c r="J309" s="45"/>
      <c r="K309" s="45">
        <f>J309*E309</f>
        <v>0</v>
      </c>
      <c r="L309" s="48">
        <f t="shared" si="68"/>
        <v>0</v>
      </c>
    </row>
    <row r="310" spans="1:70" x14ac:dyDescent="0.25">
      <c r="A310" s="55">
        <f>A309+0.1</f>
        <v>10.299999999999999</v>
      </c>
      <c r="B310" s="47" t="s">
        <v>87</v>
      </c>
      <c r="C310" s="47" t="s">
        <v>47</v>
      </c>
      <c r="D310" s="45">
        <v>1.02</v>
      </c>
      <c r="E310" s="45">
        <f>D310*E307</f>
        <v>4.5696000000000003</v>
      </c>
      <c r="F310" s="45"/>
      <c r="G310" s="45">
        <f>F310*E310</f>
        <v>0</v>
      </c>
      <c r="H310" s="48"/>
      <c r="I310" s="63"/>
      <c r="J310" s="48"/>
      <c r="K310" s="48"/>
      <c r="L310" s="48">
        <f t="shared" si="68"/>
        <v>0</v>
      </c>
    </row>
    <row r="311" spans="1:70" x14ac:dyDescent="0.25">
      <c r="A311" s="55">
        <f>A310+0.1</f>
        <v>10.399999999999999</v>
      </c>
      <c r="B311" s="10" t="s">
        <v>66</v>
      </c>
      <c r="C311" s="47" t="s">
        <v>4</v>
      </c>
      <c r="D311" s="45">
        <v>0.62</v>
      </c>
      <c r="E311" s="45">
        <f>D311*E307</f>
        <v>2.7776000000000001</v>
      </c>
      <c r="F311" s="45"/>
      <c r="G311" s="45">
        <f>F311*E311</f>
        <v>0</v>
      </c>
      <c r="H311" s="48"/>
      <c r="I311" s="63"/>
      <c r="J311" s="48"/>
      <c r="K311" s="48"/>
      <c r="L311" s="48">
        <f t="shared" si="68"/>
        <v>0</v>
      </c>
    </row>
    <row r="312" spans="1:70" x14ac:dyDescent="0.25">
      <c r="A312" s="4">
        <f>A307+1</f>
        <v>11</v>
      </c>
      <c r="B312" s="57" t="s">
        <v>282</v>
      </c>
      <c r="C312" s="6" t="s">
        <v>41</v>
      </c>
      <c r="D312" s="58"/>
      <c r="E312" s="58">
        <v>56</v>
      </c>
      <c r="F312" s="58"/>
      <c r="G312" s="52"/>
      <c r="H312" s="52"/>
      <c r="I312" s="311"/>
      <c r="J312" s="52"/>
      <c r="K312" s="52"/>
      <c r="L312" s="58"/>
    </row>
    <row r="313" spans="1:70" x14ac:dyDescent="0.25">
      <c r="A313" s="112">
        <f t="shared" ref="A313" si="69">A312+0.1</f>
        <v>11.1</v>
      </c>
      <c r="B313" s="23" t="s">
        <v>38</v>
      </c>
      <c r="C313" s="31" t="s">
        <v>7</v>
      </c>
      <c r="D313" s="32">
        <v>1</v>
      </c>
      <c r="E313" s="34">
        <f>D313*E312</f>
        <v>56</v>
      </c>
      <c r="F313" s="52"/>
      <c r="G313" s="52"/>
      <c r="H313" s="8"/>
      <c r="I313" s="209">
        <f>H313*E313</f>
        <v>0</v>
      </c>
      <c r="J313" s="52"/>
      <c r="K313" s="52"/>
      <c r="L313" s="8">
        <f>K313+I313+G313</f>
        <v>0</v>
      </c>
    </row>
    <row r="314" spans="1:70" x14ac:dyDescent="0.25">
      <c r="A314" s="59">
        <f>A313+0.1</f>
        <v>11.2</v>
      </c>
      <c r="B314" s="33" t="s">
        <v>283</v>
      </c>
      <c r="C314" s="33" t="s">
        <v>7</v>
      </c>
      <c r="D314" s="94">
        <v>1</v>
      </c>
      <c r="E314" s="34">
        <f>D314*E312</f>
        <v>56</v>
      </c>
      <c r="F314" s="34"/>
      <c r="G314" s="34">
        <f>F314*E314</f>
        <v>0</v>
      </c>
      <c r="H314" s="169"/>
      <c r="I314" s="312"/>
      <c r="J314" s="169"/>
      <c r="K314" s="169"/>
      <c r="L314" s="325">
        <f>K314+I314+G314</f>
        <v>0</v>
      </c>
    </row>
    <row r="315" spans="1:70" ht="15" customHeight="1" x14ac:dyDescent="0.25">
      <c r="A315" s="2"/>
      <c r="B315" s="358" t="s">
        <v>115</v>
      </c>
      <c r="C315" s="358"/>
      <c r="D315" s="358"/>
      <c r="E315" s="105"/>
      <c r="F315" s="2"/>
      <c r="G315" s="2"/>
      <c r="H315" s="2"/>
      <c r="I315" s="2"/>
      <c r="J315" s="3"/>
      <c r="K315" s="3"/>
      <c r="L315" s="45"/>
    </row>
    <row r="316" spans="1:70" x14ac:dyDescent="0.25">
      <c r="A316" s="60">
        <v>1</v>
      </c>
      <c r="B316" s="46" t="s">
        <v>67</v>
      </c>
      <c r="C316" s="46" t="s">
        <v>47</v>
      </c>
      <c r="D316" s="44"/>
      <c r="E316" s="44">
        <f>E327+E322</f>
        <v>2</v>
      </c>
      <c r="F316" s="44"/>
      <c r="G316" s="46"/>
      <c r="H316" s="46"/>
      <c r="I316" s="207"/>
      <c r="J316" s="46"/>
      <c r="K316" s="46"/>
      <c r="L316" s="44"/>
    </row>
    <row r="317" spans="1:70" x14ac:dyDescent="0.25">
      <c r="A317" s="47">
        <f>A316+0.1</f>
        <v>1.1000000000000001</v>
      </c>
      <c r="B317" s="47" t="s">
        <v>38</v>
      </c>
      <c r="C317" s="47" t="s">
        <v>24</v>
      </c>
      <c r="D317" s="45">
        <v>2.06</v>
      </c>
      <c r="E317" s="106">
        <f>E316*D317</f>
        <v>4.12</v>
      </c>
      <c r="F317" s="343"/>
      <c r="G317" s="100"/>
      <c r="H317" s="45"/>
      <c r="I317" s="106">
        <f>H317*E317</f>
        <v>0</v>
      </c>
      <c r="J317" s="343"/>
      <c r="K317" s="343"/>
      <c r="L317" s="45">
        <f>K317+I317+G317</f>
        <v>0</v>
      </c>
    </row>
    <row r="318" spans="1:70" ht="30" x14ac:dyDescent="0.25">
      <c r="A318" s="60">
        <f>A316+1</f>
        <v>2</v>
      </c>
      <c r="B318" s="46" t="s">
        <v>57</v>
      </c>
      <c r="C318" s="46" t="s">
        <v>58</v>
      </c>
      <c r="D318" s="44"/>
      <c r="E318" s="44">
        <f>E316</f>
        <v>2</v>
      </c>
      <c r="F318" s="44"/>
      <c r="G318" s="343"/>
      <c r="H318" s="343"/>
      <c r="I318" s="155"/>
      <c r="J318" s="343"/>
      <c r="K318" s="343"/>
      <c r="L318" s="44"/>
    </row>
    <row r="319" spans="1:70" x14ac:dyDescent="0.25">
      <c r="A319" s="47">
        <f>A318+0.1</f>
        <v>2.1</v>
      </c>
      <c r="B319" s="47" t="s">
        <v>38</v>
      </c>
      <c r="C319" s="45" t="s">
        <v>24</v>
      </c>
      <c r="D319" s="101">
        <v>0.87</v>
      </c>
      <c r="E319" s="45">
        <f>E318*D319</f>
        <v>1.74</v>
      </c>
      <c r="F319" s="343"/>
      <c r="G319" s="343"/>
      <c r="H319" s="45"/>
      <c r="I319" s="106">
        <f>H319*E319</f>
        <v>0</v>
      </c>
      <c r="J319" s="45"/>
      <c r="K319" s="45"/>
      <c r="L319" s="45">
        <f>I319</f>
        <v>0</v>
      </c>
    </row>
    <row r="320" spans="1:70" x14ac:dyDescent="0.25">
      <c r="A320" s="60">
        <f>A318+1</f>
        <v>3</v>
      </c>
      <c r="B320" s="46" t="s">
        <v>59</v>
      </c>
      <c r="C320" s="46" t="s">
        <v>48</v>
      </c>
      <c r="D320" s="44"/>
      <c r="E320" s="44">
        <f>E318*1.85</f>
        <v>3.7</v>
      </c>
      <c r="F320" s="44"/>
      <c r="G320" s="343"/>
      <c r="H320" s="343"/>
      <c r="I320" s="155"/>
      <c r="J320" s="343"/>
      <c r="K320" s="343"/>
      <c r="L320" s="44"/>
    </row>
    <row r="321" spans="1:70" x14ac:dyDescent="0.25">
      <c r="A321" s="47">
        <f>A320+0.1</f>
        <v>3.1</v>
      </c>
      <c r="B321" s="47" t="s">
        <v>60</v>
      </c>
      <c r="C321" s="47" t="s">
        <v>48</v>
      </c>
      <c r="D321" s="45">
        <v>1</v>
      </c>
      <c r="E321" s="45">
        <f>E320*D321</f>
        <v>3.7</v>
      </c>
      <c r="F321" s="45"/>
      <c r="G321" s="45"/>
      <c r="H321" s="61"/>
      <c r="I321" s="106"/>
      <c r="J321" s="45"/>
      <c r="K321" s="45">
        <f>E321*J321</f>
        <v>0</v>
      </c>
      <c r="L321" s="45">
        <f>K321</f>
        <v>0</v>
      </c>
    </row>
    <row r="322" spans="1:70" ht="60" customHeight="1" x14ac:dyDescent="0.25">
      <c r="A322" s="60">
        <f>A320+1</f>
        <v>4</v>
      </c>
      <c r="B322" s="46" t="s">
        <v>116</v>
      </c>
      <c r="C322" s="46" t="s">
        <v>47</v>
      </c>
      <c r="D322" s="44"/>
      <c r="E322" s="111">
        <v>1</v>
      </c>
      <c r="F322" s="107"/>
      <c r="G322" s="108"/>
      <c r="H322" s="108"/>
      <c r="I322" s="262"/>
      <c r="J322" s="108"/>
      <c r="K322" s="108"/>
      <c r="L322" s="44"/>
    </row>
    <row r="323" spans="1:70" x14ac:dyDescent="0.25">
      <c r="A323" s="47">
        <f>A322+0.1</f>
        <v>4.0999999999999996</v>
      </c>
      <c r="B323" s="47" t="s">
        <v>38</v>
      </c>
      <c r="C323" s="45" t="s">
        <v>24</v>
      </c>
      <c r="D323" s="45">
        <v>0.89</v>
      </c>
      <c r="E323" s="45">
        <f>D323*E322</f>
        <v>0.89</v>
      </c>
      <c r="F323" s="108"/>
      <c r="G323" s="108"/>
      <c r="H323" s="109"/>
      <c r="I323" s="269">
        <f>E323*H323</f>
        <v>0</v>
      </c>
      <c r="J323" s="108"/>
      <c r="K323" s="108"/>
      <c r="L323" s="108">
        <f>I323</f>
        <v>0</v>
      </c>
    </row>
    <row r="324" spans="1:70" x14ac:dyDescent="0.25">
      <c r="A324" s="47">
        <f>A323+0.1</f>
        <v>4.1999999999999993</v>
      </c>
      <c r="B324" s="47" t="s">
        <v>72</v>
      </c>
      <c r="C324" s="47" t="s">
        <v>15</v>
      </c>
      <c r="D324" s="45">
        <v>0.37</v>
      </c>
      <c r="E324" s="45">
        <f>D324*E322</f>
        <v>0.37</v>
      </c>
      <c r="F324" s="48"/>
      <c r="G324" s="48"/>
      <c r="H324" s="48"/>
      <c r="I324" s="63"/>
      <c r="J324" s="45"/>
      <c r="K324" s="45">
        <f>J324*E324</f>
        <v>0</v>
      </c>
      <c r="L324" s="48">
        <f>K324+I324+G324</f>
        <v>0</v>
      </c>
    </row>
    <row r="325" spans="1:70" s="29" customFormat="1" x14ac:dyDescent="0.25">
      <c r="A325" s="17">
        <f>A324+0.1</f>
        <v>4.2999999999999989</v>
      </c>
      <c r="B325" s="18" t="s">
        <v>62</v>
      </c>
      <c r="C325" s="18" t="s">
        <v>47</v>
      </c>
      <c r="D325" s="19">
        <v>1.1499999999999999</v>
      </c>
      <c r="E325" s="86">
        <f>D325*E322</f>
        <v>1.1499999999999999</v>
      </c>
      <c r="F325" s="19"/>
      <c r="G325" s="19">
        <f>F325*E325</f>
        <v>0</v>
      </c>
      <c r="H325" s="19"/>
      <c r="I325" s="86"/>
      <c r="J325" s="28"/>
      <c r="K325" s="28"/>
      <c r="L325" s="26">
        <f>K325+I325+G325</f>
        <v>0</v>
      </c>
      <c r="M325" s="286"/>
      <c r="N325" s="286"/>
      <c r="O325" s="286"/>
      <c r="P325" s="286"/>
      <c r="Q325" s="286"/>
      <c r="R325" s="286"/>
      <c r="S325" s="286"/>
      <c r="T325" s="286"/>
      <c r="U325" s="286"/>
      <c r="V325" s="286"/>
      <c r="W325" s="286"/>
      <c r="X325" s="286"/>
      <c r="Y325" s="286"/>
      <c r="Z325" s="286"/>
      <c r="AA325" s="286"/>
      <c r="AB325" s="286"/>
      <c r="AC325" s="286"/>
      <c r="AD325" s="286"/>
      <c r="AE325" s="286"/>
      <c r="AF325" s="286"/>
      <c r="AG325" s="286"/>
      <c r="AH325" s="286"/>
      <c r="AI325" s="286"/>
      <c r="AJ325" s="286"/>
      <c r="AK325" s="286"/>
      <c r="AL325" s="286"/>
      <c r="AM325" s="286"/>
      <c r="AN325" s="286"/>
      <c r="AO325" s="286"/>
      <c r="AP325" s="286"/>
      <c r="AQ325" s="286"/>
      <c r="AR325" s="286"/>
      <c r="AS325" s="286"/>
      <c r="AT325" s="286"/>
      <c r="AU325" s="286"/>
      <c r="AV325" s="286"/>
      <c r="AW325" s="286"/>
      <c r="AX325" s="286"/>
      <c r="AY325" s="286"/>
      <c r="AZ325" s="286"/>
      <c r="BA325" s="286"/>
      <c r="BB325" s="286"/>
      <c r="BC325" s="286"/>
      <c r="BD325" s="286"/>
      <c r="BE325" s="286"/>
      <c r="BF325" s="286"/>
      <c r="BG325" s="286"/>
      <c r="BH325" s="286"/>
      <c r="BI325" s="286"/>
      <c r="BJ325" s="286"/>
      <c r="BK325" s="286"/>
      <c r="BL325" s="286"/>
      <c r="BM325" s="286"/>
      <c r="BN325" s="286"/>
      <c r="BO325" s="286"/>
      <c r="BP325" s="286"/>
      <c r="BQ325" s="286"/>
      <c r="BR325" s="286"/>
    </row>
    <row r="326" spans="1:70" x14ac:dyDescent="0.25">
      <c r="A326" s="17">
        <f>A325+0.1</f>
        <v>4.3999999999999986</v>
      </c>
      <c r="B326" s="10" t="s">
        <v>66</v>
      </c>
      <c r="C326" s="47" t="s">
        <v>4</v>
      </c>
      <c r="D326" s="45">
        <v>0.02</v>
      </c>
      <c r="E326" s="45">
        <f>D326*E322</f>
        <v>0.02</v>
      </c>
      <c r="F326" s="45"/>
      <c r="G326" s="45">
        <f>F326*E326</f>
        <v>0</v>
      </c>
      <c r="H326" s="45"/>
      <c r="I326" s="106"/>
      <c r="J326" s="45"/>
      <c r="K326" s="45"/>
      <c r="L326" s="45">
        <f>K326+I326+G326</f>
        <v>0</v>
      </c>
    </row>
    <row r="327" spans="1:70" x14ac:dyDescent="0.25">
      <c r="A327" s="60">
        <f>A322+1</f>
        <v>5</v>
      </c>
      <c r="B327" s="46" t="s">
        <v>118</v>
      </c>
      <c r="C327" s="46" t="s">
        <v>119</v>
      </c>
      <c r="D327" s="46"/>
      <c r="E327" s="44">
        <v>1</v>
      </c>
      <c r="F327" s="46"/>
      <c r="G327" s="44"/>
      <c r="H327" s="46"/>
      <c r="I327" s="159"/>
      <c r="J327" s="46"/>
      <c r="K327" s="44"/>
      <c r="L327" s="44"/>
    </row>
    <row r="328" spans="1:70" x14ac:dyDescent="0.25">
      <c r="A328" s="47">
        <f>A327+0.1</f>
        <v>5.0999999999999996</v>
      </c>
      <c r="B328" s="47" t="s">
        <v>38</v>
      </c>
      <c r="C328" s="176" t="s">
        <v>24</v>
      </c>
      <c r="D328" s="45">
        <v>4.5</v>
      </c>
      <c r="E328" s="45">
        <f>D328*E327</f>
        <v>4.5</v>
      </c>
      <c r="F328" s="48"/>
      <c r="G328" s="48"/>
      <c r="H328" s="45"/>
      <c r="I328" s="106">
        <f>H328*E328</f>
        <v>0</v>
      </c>
      <c r="J328" s="48"/>
      <c r="K328" s="48"/>
      <c r="L328" s="45">
        <f>K328+I328+G328</f>
        <v>0</v>
      </c>
    </row>
    <row r="329" spans="1:70" x14ac:dyDescent="0.25">
      <c r="A329" s="47">
        <f>A328+0.1</f>
        <v>5.1999999999999993</v>
      </c>
      <c r="B329" s="47" t="s">
        <v>72</v>
      </c>
      <c r="C329" s="47" t="s">
        <v>15</v>
      </c>
      <c r="D329" s="45">
        <v>0.37</v>
      </c>
      <c r="E329" s="45">
        <f>D329*E327</f>
        <v>0.37</v>
      </c>
      <c r="F329" s="48"/>
      <c r="G329" s="48"/>
      <c r="H329" s="48"/>
      <c r="I329" s="63"/>
      <c r="J329" s="45"/>
      <c r="K329" s="45">
        <f>J329*E329</f>
        <v>0</v>
      </c>
      <c r="L329" s="45">
        <f t="shared" ref="L329:L333" si="70">K329+I329+G329</f>
        <v>0</v>
      </c>
    </row>
    <row r="330" spans="1:70" x14ac:dyDescent="0.25">
      <c r="A330" s="47">
        <f>A329+0.1</f>
        <v>5.2999999999999989</v>
      </c>
      <c r="B330" s="47" t="s">
        <v>102</v>
      </c>
      <c r="C330" s="47" t="s">
        <v>47</v>
      </c>
      <c r="D330" s="45">
        <v>1.02</v>
      </c>
      <c r="E330" s="45">
        <f>D330*E327</f>
        <v>1.02</v>
      </c>
      <c r="F330" s="27"/>
      <c r="G330" s="45">
        <f>F330*E330</f>
        <v>0</v>
      </c>
      <c r="H330" s="48"/>
      <c r="I330" s="63"/>
      <c r="J330" s="48"/>
      <c r="K330" s="48"/>
      <c r="L330" s="45">
        <f t="shared" si="70"/>
        <v>0</v>
      </c>
    </row>
    <row r="331" spans="1:70" x14ac:dyDescent="0.25">
      <c r="A331" s="47">
        <f t="shared" ref="A331:A333" si="71">A330+0.1</f>
        <v>5.3999999999999986</v>
      </c>
      <c r="B331" s="18" t="s">
        <v>103</v>
      </c>
      <c r="C331" s="47" t="s">
        <v>7</v>
      </c>
      <c r="D331" s="45">
        <v>1.61</v>
      </c>
      <c r="E331" s="45">
        <f>D331*E327</f>
        <v>1.61</v>
      </c>
      <c r="F331" s="26"/>
      <c r="G331" s="45">
        <f t="shared" ref="G331:G333" si="72">F331*E331</f>
        <v>0</v>
      </c>
      <c r="H331" s="48"/>
      <c r="I331" s="63"/>
      <c r="J331" s="48"/>
      <c r="K331" s="48"/>
      <c r="L331" s="45">
        <f t="shared" si="70"/>
        <v>0</v>
      </c>
    </row>
    <row r="332" spans="1:70" x14ac:dyDescent="0.25">
      <c r="A332" s="47">
        <f t="shared" si="71"/>
        <v>5.4999999999999982</v>
      </c>
      <c r="B332" s="47" t="s">
        <v>120</v>
      </c>
      <c r="C332" s="47" t="s">
        <v>47</v>
      </c>
      <c r="D332" s="45">
        <v>0.02</v>
      </c>
      <c r="E332" s="45">
        <f>D332*E327</f>
        <v>0.02</v>
      </c>
      <c r="F332" s="45"/>
      <c r="G332" s="45">
        <f t="shared" si="72"/>
        <v>0</v>
      </c>
      <c r="H332" s="48"/>
      <c r="I332" s="63"/>
      <c r="J332" s="48"/>
      <c r="K332" s="48"/>
      <c r="L332" s="45">
        <f t="shared" si="70"/>
        <v>0</v>
      </c>
    </row>
    <row r="333" spans="1:70" x14ac:dyDescent="0.25">
      <c r="A333" s="47">
        <f t="shared" si="71"/>
        <v>5.5999999999999979</v>
      </c>
      <c r="B333" s="10" t="s">
        <v>66</v>
      </c>
      <c r="C333" s="47" t="s">
        <v>4</v>
      </c>
      <c r="D333" s="45">
        <v>0.28000000000000003</v>
      </c>
      <c r="E333" s="45">
        <f>D333*E327</f>
        <v>0.28000000000000003</v>
      </c>
      <c r="F333" s="45"/>
      <c r="G333" s="45">
        <f t="shared" si="72"/>
        <v>0</v>
      </c>
      <c r="H333" s="48"/>
      <c r="I333" s="63"/>
      <c r="J333" s="48"/>
      <c r="K333" s="48"/>
      <c r="L333" s="45">
        <f t="shared" si="70"/>
        <v>0</v>
      </c>
    </row>
    <row r="334" spans="1:70" x14ac:dyDescent="0.25">
      <c r="A334" s="60">
        <f>A327+1</f>
        <v>6</v>
      </c>
      <c r="B334" s="30" t="s">
        <v>109</v>
      </c>
      <c r="C334" s="30" t="s">
        <v>84</v>
      </c>
      <c r="D334" s="110"/>
      <c r="E334" s="111">
        <v>6.0100669500000006</v>
      </c>
      <c r="F334" s="110"/>
      <c r="G334" s="55"/>
      <c r="H334" s="55"/>
      <c r="I334" s="310"/>
      <c r="J334" s="55"/>
      <c r="K334" s="55"/>
      <c r="L334" s="110"/>
    </row>
    <row r="335" spans="1:70" x14ac:dyDescent="0.25">
      <c r="A335" s="112">
        <f t="shared" ref="A335:A341" si="73">A334+0.1</f>
        <v>6.1</v>
      </c>
      <c r="B335" s="47" t="s">
        <v>38</v>
      </c>
      <c r="C335" s="31" t="s">
        <v>24</v>
      </c>
      <c r="D335" s="32">
        <v>22.6</v>
      </c>
      <c r="E335" s="32">
        <f>D335*E334</f>
        <v>135.82751307000001</v>
      </c>
      <c r="F335" s="82"/>
      <c r="G335" s="82"/>
      <c r="H335" s="26"/>
      <c r="I335" s="263">
        <f>H335*E335</f>
        <v>0</v>
      </c>
      <c r="J335" s="82"/>
      <c r="K335" s="82"/>
      <c r="L335" s="26">
        <f>K335+I335+G335</f>
        <v>0</v>
      </c>
    </row>
    <row r="336" spans="1:70" x14ac:dyDescent="0.25">
      <c r="A336" s="112">
        <f t="shared" si="73"/>
        <v>6.1999999999999993</v>
      </c>
      <c r="B336" s="47" t="s">
        <v>72</v>
      </c>
      <c r="C336" s="47" t="s">
        <v>15</v>
      </c>
      <c r="D336" s="32">
        <v>1.33</v>
      </c>
      <c r="E336" s="32">
        <f>D336*E334</f>
        <v>7.9933890435000015</v>
      </c>
      <c r="F336" s="55"/>
      <c r="G336" s="55"/>
      <c r="H336" s="45"/>
      <c r="I336" s="106"/>
      <c r="J336" s="32"/>
      <c r="K336" s="32">
        <f>J336*E336</f>
        <v>0</v>
      </c>
      <c r="L336" s="48">
        <f>K336+I336+G336</f>
        <v>0</v>
      </c>
    </row>
    <row r="337" spans="1:70" x14ac:dyDescent="0.25">
      <c r="A337" s="83">
        <f t="shared" si="73"/>
        <v>6.2999999999999989</v>
      </c>
      <c r="B337" s="31" t="s">
        <v>110</v>
      </c>
      <c r="C337" s="47" t="s">
        <v>15</v>
      </c>
      <c r="D337" s="32">
        <v>5.45</v>
      </c>
      <c r="E337" s="32">
        <f>D337*E334</f>
        <v>32.754864877500005</v>
      </c>
      <c r="F337" s="55"/>
      <c r="G337" s="55"/>
      <c r="H337" s="55"/>
      <c r="I337" s="310"/>
      <c r="J337" s="32"/>
      <c r="K337" s="32">
        <f>J337*E337</f>
        <v>0</v>
      </c>
      <c r="L337" s="48">
        <f>K337+I337+G337</f>
        <v>0</v>
      </c>
    </row>
    <row r="338" spans="1:70" s="240" customFormat="1" ht="16.5" customHeight="1" x14ac:dyDescent="0.25">
      <c r="A338" s="83">
        <f t="shared" si="73"/>
        <v>6.3999999999999986</v>
      </c>
      <c r="B338" s="93" t="s">
        <v>111</v>
      </c>
      <c r="C338" s="33" t="s">
        <v>106</v>
      </c>
      <c r="D338" s="94" t="s">
        <v>81</v>
      </c>
      <c r="E338" s="34">
        <v>2637.5</v>
      </c>
      <c r="F338" s="94"/>
      <c r="G338" s="94">
        <f>E338*F338</f>
        <v>0</v>
      </c>
      <c r="H338" s="97"/>
      <c r="I338" s="279"/>
      <c r="J338" s="97"/>
      <c r="K338" s="97"/>
      <c r="L338" s="94">
        <f>G338+I338+K338</f>
        <v>0</v>
      </c>
      <c r="M338" s="291"/>
      <c r="N338" s="291"/>
      <c r="O338" s="291"/>
      <c r="P338" s="291"/>
      <c r="Q338" s="291"/>
      <c r="R338" s="291"/>
      <c r="S338" s="291"/>
      <c r="T338" s="291"/>
      <c r="U338" s="291"/>
      <c r="V338" s="291"/>
      <c r="W338" s="291"/>
      <c r="X338" s="291"/>
      <c r="Y338" s="291"/>
      <c r="Z338" s="291"/>
      <c r="AA338" s="291"/>
      <c r="AB338" s="291"/>
      <c r="AC338" s="291"/>
      <c r="AD338" s="291"/>
      <c r="AE338" s="291"/>
      <c r="AF338" s="291"/>
      <c r="AG338" s="291"/>
      <c r="AH338" s="291"/>
      <c r="AI338" s="291"/>
      <c r="AJ338" s="291"/>
      <c r="AK338" s="291"/>
      <c r="AL338" s="291"/>
      <c r="AM338" s="291"/>
      <c r="AN338" s="291"/>
      <c r="AO338" s="291"/>
      <c r="AP338" s="291"/>
      <c r="AQ338" s="291"/>
      <c r="AR338" s="291"/>
      <c r="AS338" s="291"/>
      <c r="AT338" s="291"/>
      <c r="AU338" s="291"/>
      <c r="AV338" s="291"/>
      <c r="AW338" s="291"/>
      <c r="AX338" s="291"/>
      <c r="AY338" s="291"/>
      <c r="AZ338" s="291"/>
      <c r="BA338" s="291"/>
      <c r="BB338" s="291"/>
      <c r="BC338" s="291"/>
      <c r="BD338" s="291"/>
      <c r="BE338" s="291"/>
      <c r="BF338" s="291"/>
      <c r="BG338" s="291"/>
      <c r="BH338" s="291"/>
      <c r="BI338" s="291"/>
      <c r="BJ338" s="291"/>
      <c r="BK338" s="291"/>
      <c r="BL338" s="291"/>
      <c r="BM338" s="291"/>
      <c r="BN338" s="291"/>
      <c r="BO338" s="291"/>
      <c r="BP338" s="291"/>
      <c r="BQ338" s="291"/>
      <c r="BR338" s="291"/>
    </row>
    <row r="339" spans="1:70" s="240" customFormat="1" ht="16.5" customHeight="1" x14ac:dyDescent="0.25">
      <c r="A339" s="83">
        <f t="shared" si="73"/>
        <v>6.4999999999999982</v>
      </c>
      <c r="B339" s="33" t="s">
        <v>105</v>
      </c>
      <c r="C339" s="33" t="s">
        <v>106</v>
      </c>
      <c r="D339" s="94" t="s">
        <v>81</v>
      </c>
      <c r="E339" s="34">
        <v>926.8</v>
      </c>
      <c r="F339" s="34"/>
      <c r="G339" s="34">
        <f>F339*E339</f>
        <v>0</v>
      </c>
      <c r="H339" s="98"/>
      <c r="I339" s="314"/>
      <c r="J339" s="98"/>
      <c r="K339" s="98"/>
      <c r="L339" s="94">
        <f>K339+I339+G339</f>
        <v>0</v>
      </c>
      <c r="M339" s="291"/>
      <c r="N339" s="291"/>
      <c r="O339" s="291"/>
      <c r="P339" s="291"/>
      <c r="Q339" s="291"/>
      <c r="R339" s="291"/>
      <c r="S339" s="291"/>
      <c r="T339" s="291"/>
      <c r="U339" s="291"/>
      <c r="V339" s="291"/>
      <c r="W339" s="291"/>
      <c r="X339" s="291"/>
      <c r="Y339" s="291"/>
      <c r="Z339" s="291"/>
      <c r="AA339" s="291"/>
      <c r="AB339" s="291"/>
      <c r="AC339" s="291"/>
      <c r="AD339" s="291"/>
      <c r="AE339" s="291"/>
      <c r="AF339" s="291"/>
      <c r="AG339" s="291"/>
      <c r="AH339" s="291"/>
      <c r="AI339" s="291"/>
      <c r="AJ339" s="291"/>
      <c r="AK339" s="291"/>
      <c r="AL339" s="291"/>
      <c r="AM339" s="291"/>
      <c r="AN339" s="291"/>
      <c r="AO339" s="291"/>
      <c r="AP339" s="291"/>
      <c r="AQ339" s="291"/>
      <c r="AR339" s="291"/>
      <c r="AS339" s="291"/>
      <c r="AT339" s="291"/>
      <c r="AU339" s="291"/>
      <c r="AV339" s="291"/>
      <c r="AW339" s="291"/>
      <c r="AX339" s="291"/>
      <c r="AY339" s="291"/>
      <c r="AZ339" s="291"/>
      <c r="BA339" s="291"/>
      <c r="BB339" s="291"/>
      <c r="BC339" s="291"/>
      <c r="BD339" s="291"/>
      <c r="BE339" s="291"/>
      <c r="BF339" s="291"/>
      <c r="BG339" s="291"/>
      <c r="BH339" s="291"/>
      <c r="BI339" s="291"/>
      <c r="BJ339" s="291"/>
      <c r="BK339" s="291"/>
      <c r="BL339" s="291"/>
      <c r="BM339" s="291"/>
      <c r="BN339" s="291"/>
      <c r="BO339" s="291"/>
      <c r="BP339" s="291"/>
      <c r="BQ339" s="291"/>
      <c r="BR339" s="291"/>
    </row>
    <row r="340" spans="1:70" s="1" customFormat="1" x14ac:dyDescent="0.25">
      <c r="A340" s="83">
        <f t="shared" si="73"/>
        <v>6.5999999999999979</v>
      </c>
      <c r="B340" s="31" t="s">
        <v>112</v>
      </c>
      <c r="C340" s="47" t="s">
        <v>5</v>
      </c>
      <c r="D340" s="45" t="s">
        <v>81</v>
      </c>
      <c r="E340" s="32">
        <v>0.34899999999999998</v>
      </c>
      <c r="F340" s="32"/>
      <c r="G340" s="32">
        <f t="shared" ref="G340:G341" si="74">F340*E340</f>
        <v>0</v>
      </c>
      <c r="H340" s="55"/>
      <c r="I340" s="310"/>
      <c r="J340" s="55"/>
      <c r="K340" s="55"/>
      <c r="L340" s="45">
        <f t="shared" ref="L340:L341" si="75">K340+I340+G340</f>
        <v>0</v>
      </c>
      <c r="M340" s="252"/>
      <c r="N340" s="252"/>
      <c r="O340" s="252"/>
      <c r="P340" s="252"/>
      <c r="Q340" s="252"/>
      <c r="R340" s="252"/>
      <c r="S340" s="252"/>
      <c r="T340" s="252"/>
      <c r="U340" s="252"/>
      <c r="V340" s="252"/>
      <c r="W340" s="252"/>
      <c r="X340" s="252"/>
      <c r="Y340" s="252"/>
      <c r="Z340" s="252"/>
      <c r="AA340" s="252"/>
      <c r="AB340" s="252"/>
      <c r="AC340" s="252"/>
      <c r="AD340" s="252"/>
      <c r="AE340" s="252"/>
      <c r="AF340" s="252"/>
      <c r="AG340" s="252"/>
      <c r="AH340" s="252"/>
      <c r="AI340" s="252"/>
      <c r="AJ340" s="252"/>
      <c r="AK340" s="252"/>
      <c r="AL340" s="252"/>
      <c r="AM340" s="252"/>
      <c r="AN340" s="252"/>
      <c r="AO340" s="252"/>
      <c r="AP340" s="252"/>
      <c r="AQ340" s="252"/>
      <c r="AR340" s="252"/>
      <c r="AS340" s="252"/>
      <c r="AT340" s="252"/>
      <c r="AU340" s="252"/>
      <c r="AV340" s="252"/>
      <c r="AW340" s="252"/>
      <c r="AX340" s="252"/>
      <c r="AY340" s="252"/>
      <c r="AZ340" s="252"/>
      <c r="BA340" s="252"/>
      <c r="BB340" s="252"/>
      <c r="BC340" s="252"/>
      <c r="BD340" s="252"/>
      <c r="BE340" s="252"/>
      <c r="BF340" s="252"/>
      <c r="BG340" s="252"/>
      <c r="BH340" s="252"/>
      <c r="BI340" s="252"/>
      <c r="BJ340" s="252"/>
      <c r="BK340" s="252"/>
      <c r="BL340" s="252"/>
      <c r="BM340" s="252"/>
      <c r="BN340" s="252"/>
      <c r="BO340" s="252"/>
      <c r="BP340" s="252"/>
      <c r="BQ340" s="252"/>
      <c r="BR340" s="252"/>
    </row>
    <row r="341" spans="1:70" s="1" customFormat="1" x14ac:dyDescent="0.25">
      <c r="A341" s="83">
        <f t="shared" si="73"/>
        <v>6.6999999999999975</v>
      </c>
      <c r="B341" s="31" t="s">
        <v>113</v>
      </c>
      <c r="C341" s="47" t="s">
        <v>5</v>
      </c>
      <c r="D341" s="45" t="s">
        <v>81</v>
      </c>
      <c r="E341" s="32">
        <v>1</v>
      </c>
      <c r="F341" s="32"/>
      <c r="G341" s="32">
        <f t="shared" si="74"/>
        <v>0</v>
      </c>
      <c r="H341" s="55"/>
      <c r="I341" s="310"/>
      <c r="J341" s="55"/>
      <c r="K341" s="55"/>
      <c r="L341" s="45">
        <f t="shared" si="75"/>
        <v>0</v>
      </c>
      <c r="M341" s="252"/>
      <c r="N341" s="252"/>
      <c r="O341" s="252"/>
      <c r="P341" s="252"/>
      <c r="Q341" s="252"/>
      <c r="R341" s="252"/>
      <c r="S341" s="252"/>
      <c r="T341" s="252"/>
      <c r="U341" s="252"/>
      <c r="V341" s="252"/>
      <c r="W341" s="252"/>
      <c r="X341" s="252"/>
      <c r="Y341" s="252"/>
      <c r="Z341" s="252"/>
      <c r="AA341" s="252"/>
      <c r="AB341" s="252"/>
      <c r="AC341" s="252"/>
      <c r="AD341" s="252"/>
      <c r="AE341" s="252"/>
      <c r="AF341" s="252"/>
      <c r="AG341" s="252"/>
      <c r="AH341" s="252"/>
      <c r="AI341" s="252"/>
      <c r="AJ341" s="252"/>
      <c r="AK341" s="252"/>
      <c r="AL341" s="252"/>
      <c r="AM341" s="252"/>
      <c r="AN341" s="252"/>
      <c r="AO341" s="252"/>
      <c r="AP341" s="252"/>
      <c r="AQ341" s="252"/>
      <c r="AR341" s="252"/>
      <c r="AS341" s="252"/>
      <c r="AT341" s="252"/>
      <c r="AU341" s="252"/>
      <c r="AV341" s="252"/>
      <c r="AW341" s="252"/>
      <c r="AX341" s="252"/>
      <c r="AY341" s="252"/>
      <c r="AZ341" s="252"/>
      <c r="BA341" s="252"/>
      <c r="BB341" s="252"/>
      <c r="BC341" s="252"/>
      <c r="BD341" s="252"/>
      <c r="BE341" s="252"/>
      <c r="BF341" s="252"/>
      <c r="BG341" s="252"/>
      <c r="BH341" s="252"/>
      <c r="BI341" s="252"/>
      <c r="BJ341" s="252"/>
      <c r="BK341" s="252"/>
      <c r="BL341" s="252"/>
      <c r="BM341" s="252"/>
      <c r="BN341" s="252"/>
      <c r="BO341" s="252"/>
      <c r="BP341" s="252"/>
      <c r="BQ341" s="252"/>
      <c r="BR341" s="252"/>
    </row>
    <row r="342" spans="1:70" s="1" customFormat="1" x14ac:dyDescent="0.25">
      <c r="A342" s="60">
        <f>A334+1</f>
        <v>7</v>
      </c>
      <c r="B342" s="46" t="s">
        <v>114</v>
      </c>
      <c r="C342" s="46" t="s">
        <v>41</v>
      </c>
      <c r="D342" s="46"/>
      <c r="E342" s="44">
        <v>396.70070000000004</v>
      </c>
      <c r="F342" s="22"/>
      <c r="G342" s="44"/>
      <c r="H342" s="46"/>
      <c r="I342" s="159"/>
      <c r="J342" s="46"/>
      <c r="K342" s="44"/>
      <c r="L342" s="44"/>
      <c r="M342" s="252"/>
      <c r="N342" s="252"/>
      <c r="O342" s="252"/>
      <c r="P342" s="252"/>
      <c r="Q342" s="252"/>
      <c r="R342" s="252"/>
      <c r="S342" s="252"/>
      <c r="T342" s="252"/>
      <c r="U342" s="252"/>
      <c r="V342" s="252"/>
      <c r="W342" s="252"/>
      <c r="X342" s="252"/>
      <c r="Y342" s="252"/>
      <c r="Z342" s="252"/>
      <c r="AA342" s="252"/>
      <c r="AB342" s="252"/>
      <c r="AC342" s="252"/>
      <c r="AD342" s="252"/>
      <c r="AE342" s="252"/>
      <c r="AF342" s="252"/>
      <c r="AG342" s="252"/>
      <c r="AH342" s="252"/>
      <c r="AI342" s="252"/>
      <c r="AJ342" s="252"/>
      <c r="AK342" s="252"/>
      <c r="AL342" s="252"/>
      <c r="AM342" s="252"/>
      <c r="AN342" s="252"/>
      <c r="AO342" s="252"/>
      <c r="AP342" s="252"/>
      <c r="AQ342" s="252"/>
      <c r="AR342" s="252"/>
      <c r="AS342" s="252"/>
      <c r="AT342" s="252"/>
      <c r="AU342" s="252"/>
      <c r="AV342" s="252"/>
      <c r="AW342" s="252"/>
      <c r="AX342" s="252"/>
      <c r="AY342" s="252"/>
      <c r="AZ342" s="252"/>
      <c r="BA342" s="252"/>
      <c r="BB342" s="252"/>
      <c r="BC342" s="252"/>
      <c r="BD342" s="252"/>
      <c r="BE342" s="252"/>
      <c r="BF342" s="252"/>
      <c r="BG342" s="252"/>
      <c r="BH342" s="252"/>
      <c r="BI342" s="252"/>
      <c r="BJ342" s="252"/>
      <c r="BK342" s="252"/>
      <c r="BL342" s="252"/>
      <c r="BM342" s="252"/>
      <c r="BN342" s="252"/>
      <c r="BO342" s="252"/>
      <c r="BP342" s="252"/>
      <c r="BQ342" s="252"/>
      <c r="BR342" s="252"/>
    </row>
    <row r="343" spans="1:70" s="1" customFormat="1" x14ac:dyDescent="0.25">
      <c r="A343" s="47">
        <f>A342+0.1</f>
        <v>7.1</v>
      </c>
      <c r="B343" s="47" t="s">
        <v>38</v>
      </c>
      <c r="C343" s="47" t="s">
        <v>24</v>
      </c>
      <c r="D343" s="47">
        <v>0.68</v>
      </c>
      <c r="E343" s="45">
        <f>D343*E342</f>
        <v>269.75647600000002</v>
      </c>
      <c r="F343" s="55"/>
      <c r="G343" s="55"/>
      <c r="H343" s="26"/>
      <c r="I343" s="106">
        <f>H343*E343</f>
        <v>0</v>
      </c>
      <c r="J343" s="55"/>
      <c r="K343" s="55"/>
      <c r="L343" s="45">
        <f>K343+I343+G343</f>
        <v>0</v>
      </c>
      <c r="M343" s="252"/>
      <c r="N343" s="252"/>
      <c r="O343" s="252"/>
      <c r="P343" s="252"/>
      <c r="Q343" s="252"/>
      <c r="R343" s="252"/>
      <c r="S343" s="252"/>
      <c r="T343" s="252"/>
      <c r="U343" s="252"/>
      <c r="V343" s="252"/>
      <c r="W343" s="252"/>
      <c r="X343" s="252"/>
      <c r="Y343" s="252"/>
      <c r="Z343" s="252"/>
      <c r="AA343" s="252"/>
      <c r="AB343" s="252"/>
      <c r="AC343" s="252"/>
      <c r="AD343" s="252"/>
      <c r="AE343" s="252"/>
      <c r="AF343" s="252"/>
      <c r="AG343" s="252"/>
      <c r="AH343" s="252"/>
      <c r="AI343" s="252"/>
      <c r="AJ343" s="252"/>
      <c r="AK343" s="252"/>
      <c r="AL343" s="252"/>
      <c r="AM343" s="252"/>
      <c r="AN343" s="252"/>
      <c r="AO343" s="252"/>
      <c r="AP343" s="252"/>
      <c r="AQ343" s="252"/>
      <c r="AR343" s="252"/>
      <c r="AS343" s="252"/>
      <c r="AT343" s="252"/>
      <c r="AU343" s="252"/>
      <c r="AV343" s="252"/>
      <c r="AW343" s="252"/>
      <c r="AX343" s="252"/>
      <c r="AY343" s="252"/>
      <c r="AZ343" s="252"/>
      <c r="BA343" s="252"/>
      <c r="BB343" s="252"/>
      <c r="BC343" s="252"/>
      <c r="BD343" s="252"/>
      <c r="BE343" s="252"/>
      <c r="BF343" s="252"/>
      <c r="BG343" s="252"/>
      <c r="BH343" s="252"/>
      <c r="BI343" s="252"/>
      <c r="BJ343" s="252"/>
      <c r="BK343" s="252"/>
      <c r="BL343" s="252"/>
      <c r="BM343" s="252"/>
      <c r="BN343" s="252"/>
      <c r="BO343" s="252"/>
      <c r="BP343" s="252"/>
      <c r="BQ343" s="252"/>
      <c r="BR343" s="252"/>
    </row>
    <row r="344" spans="1:70" s="1" customFormat="1" x14ac:dyDescent="0.25">
      <c r="A344" s="47">
        <f>A343+0.1</f>
        <v>7.1999999999999993</v>
      </c>
      <c r="B344" s="47" t="s">
        <v>72</v>
      </c>
      <c r="C344" s="47" t="s">
        <v>15</v>
      </c>
      <c r="D344" s="32">
        <v>3.0000000000000001E-3</v>
      </c>
      <c r="E344" s="32">
        <f>D344*E342</f>
        <v>1.1901021000000001</v>
      </c>
      <c r="F344" s="55"/>
      <c r="G344" s="55"/>
      <c r="H344" s="55"/>
      <c r="I344" s="310"/>
      <c r="J344" s="32"/>
      <c r="K344" s="32">
        <f>J344*E344</f>
        <v>0</v>
      </c>
      <c r="L344" s="48">
        <f>K344+I344+G344</f>
        <v>0</v>
      </c>
      <c r="M344" s="252"/>
      <c r="N344" s="252"/>
      <c r="O344" s="252"/>
      <c r="P344" s="252"/>
      <c r="Q344" s="252"/>
      <c r="R344" s="252"/>
      <c r="S344" s="252"/>
      <c r="T344" s="252"/>
      <c r="U344" s="252"/>
      <c r="V344" s="252"/>
      <c r="W344" s="252"/>
      <c r="X344" s="252"/>
      <c r="Y344" s="252"/>
      <c r="Z344" s="252"/>
      <c r="AA344" s="252"/>
      <c r="AB344" s="252"/>
      <c r="AC344" s="252"/>
      <c r="AD344" s="252"/>
      <c r="AE344" s="252"/>
      <c r="AF344" s="252"/>
      <c r="AG344" s="252"/>
      <c r="AH344" s="252"/>
      <c r="AI344" s="252"/>
      <c r="AJ344" s="252"/>
      <c r="AK344" s="252"/>
      <c r="AL344" s="252"/>
      <c r="AM344" s="252"/>
      <c r="AN344" s="252"/>
      <c r="AO344" s="252"/>
      <c r="AP344" s="252"/>
      <c r="AQ344" s="252"/>
      <c r="AR344" s="252"/>
      <c r="AS344" s="252"/>
      <c r="AT344" s="252"/>
      <c r="AU344" s="252"/>
      <c r="AV344" s="252"/>
      <c r="AW344" s="252"/>
      <c r="AX344" s="252"/>
      <c r="AY344" s="252"/>
      <c r="AZ344" s="252"/>
      <c r="BA344" s="252"/>
      <c r="BB344" s="252"/>
      <c r="BC344" s="252"/>
      <c r="BD344" s="252"/>
      <c r="BE344" s="252"/>
      <c r="BF344" s="252"/>
      <c r="BG344" s="252"/>
      <c r="BH344" s="252"/>
      <c r="BI344" s="252"/>
      <c r="BJ344" s="252"/>
      <c r="BK344" s="252"/>
      <c r="BL344" s="252"/>
      <c r="BM344" s="252"/>
      <c r="BN344" s="252"/>
      <c r="BO344" s="252"/>
      <c r="BP344" s="252"/>
      <c r="BQ344" s="252"/>
      <c r="BR344" s="252"/>
    </row>
    <row r="345" spans="1:70" s="1" customFormat="1" x14ac:dyDescent="0.25">
      <c r="A345" s="47">
        <f>A344+0.1</f>
        <v>7.2999999999999989</v>
      </c>
      <c r="B345" s="47" t="s">
        <v>107</v>
      </c>
      <c r="C345" s="47" t="s">
        <v>90</v>
      </c>
      <c r="D345" s="47">
        <v>0.5</v>
      </c>
      <c r="E345" s="45">
        <f>D345*E342</f>
        <v>198.35035000000002</v>
      </c>
      <c r="F345" s="45"/>
      <c r="G345" s="45">
        <f>F345*E345</f>
        <v>0</v>
      </c>
      <c r="H345" s="343"/>
      <c r="I345" s="106"/>
      <c r="J345" s="343"/>
      <c r="K345" s="45"/>
      <c r="L345" s="45">
        <f>K345+I345+G345</f>
        <v>0</v>
      </c>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2"/>
      <c r="AN345" s="252"/>
      <c r="AO345" s="252"/>
      <c r="AP345" s="252"/>
      <c r="AQ345" s="252"/>
      <c r="AR345" s="252"/>
      <c r="AS345" s="252"/>
      <c r="AT345" s="252"/>
      <c r="AU345" s="252"/>
      <c r="AV345" s="252"/>
      <c r="AW345" s="252"/>
      <c r="AX345" s="252"/>
      <c r="AY345" s="252"/>
      <c r="AZ345" s="252"/>
      <c r="BA345" s="252"/>
      <c r="BB345" s="252"/>
      <c r="BC345" s="252"/>
      <c r="BD345" s="252"/>
      <c r="BE345" s="252"/>
      <c r="BF345" s="252"/>
      <c r="BG345" s="252"/>
      <c r="BH345" s="252"/>
      <c r="BI345" s="252"/>
      <c r="BJ345" s="252"/>
      <c r="BK345" s="252"/>
      <c r="BL345" s="252"/>
      <c r="BM345" s="252"/>
      <c r="BN345" s="252"/>
      <c r="BO345" s="252"/>
      <c r="BP345" s="252"/>
      <c r="BQ345" s="252"/>
      <c r="BR345" s="252"/>
    </row>
    <row r="346" spans="1:70" s="1" customFormat="1" x14ac:dyDescent="0.25">
      <c r="A346" s="47">
        <f t="shared" ref="A346:A347" si="76">A345+0.1</f>
        <v>7.3999999999999986</v>
      </c>
      <c r="B346" s="47" t="s">
        <v>108</v>
      </c>
      <c r="C346" s="47" t="s">
        <v>90</v>
      </c>
      <c r="D346" s="47">
        <v>2.7E-2</v>
      </c>
      <c r="E346" s="45">
        <f>D346*E342</f>
        <v>10.710918900000001</v>
      </c>
      <c r="F346" s="45"/>
      <c r="G346" s="45">
        <f t="shared" ref="G346:G347" si="77">F346*E346</f>
        <v>0</v>
      </c>
      <c r="H346" s="343"/>
      <c r="I346" s="106"/>
      <c r="J346" s="343"/>
      <c r="K346" s="45"/>
      <c r="L346" s="45">
        <f t="shared" ref="L346:L347" si="78">K346+I346+G346</f>
        <v>0</v>
      </c>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2"/>
      <c r="AI346" s="252"/>
      <c r="AJ346" s="252"/>
      <c r="AK346" s="252"/>
      <c r="AL346" s="252"/>
      <c r="AM346" s="252"/>
      <c r="AN346" s="252"/>
      <c r="AO346" s="252"/>
      <c r="AP346" s="252"/>
      <c r="AQ346" s="252"/>
      <c r="AR346" s="252"/>
      <c r="AS346" s="252"/>
      <c r="AT346" s="252"/>
      <c r="AU346" s="252"/>
      <c r="AV346" s="252"/>
      <c r="AW346" s="252"/>
      <c r="AX346" s="252"/>
      <c r="AY346" s="252"/>
      <c r="AZ346" s="252"/>
      <c r="BA346" s="252"/>
      <c r="BB346" s="252"/>
      <c r="BC346" s="252"/>
      <c r="BD346" s="252"/>
      <c r="BE346" s="252"/>
      <c r="BF346" s="252"/>
      <c r="BG346" s="252"/>
      <c r="BH346" s="252"/>
      <c r="BI346" s="252"/>
      <c r="BJ346" s="252"/>
      <c r="BK346" s="252"/>
      <c r="BL346" s="252"/>
      <c r="BM346" s="252"/>
      <c r="BN346" s="252"/>
      <c r="BO346" s="252"/>
      <c r="BP346" s="252"/>
      <c r="BQ346" s="252"/>
      <c r="BR346" s="252"/>
    </row>
    <row r="347" spans="1:70" s="1" customFormat="1" x14ac:dyDescent="0.25">
      <c r="A347" s="47">
        <f t="shared" si="76"/>
        <v>7.4999999999999982</v>
      </c>
      <c r="B347" s="10" t="s">
        <v>66</v>
      </c>
      <c r="C347" s="47" t="s">
        <v>4</v>
      </c>
      <c r="D347" s="47">
        <v>1.9E-3</v>
      </c>
      <c r="E347" s="45">
        <f>D347*E342</f>
        <v>0.75373133000000003</v>
      </c>
      <c r="F347" s="45"/>
      <c r="G347" s="45">
        <f t="shared" si="77"/>
        <v>0</v>
      </c>
      <c r="H347" s="343"/>
      <c r="I347" s="106"/>
      <c r="J347" s="343"/>
      <c r="K347" s="45"/>
      <c r="L347" s="45">
        <f t="shared" si="78"/>
        <v>0</v>
      </c>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c r="AL347" s="252"/>
      <c r="AM347" s="252"/>
      <c r="AN347" s="252"/>
      <c r="AO347" s="252"/>
      <c r="AP347" s="252"/>
      <c r="AQ347" s="252"/>
      <c r="AR347" s="252"/>
      <c r="AS347" s="252"/>
      <c r="AT347" s="252"/>
      <c r="AU347" s="252"/>
      <c r="AV347" s="252"/>
      <c r="AW347" s="252"/>
      <c r="AX347" s="252"/>
      <c r="AY347" s="252"/>
      <c r="AZ347" s="252"/>
      <c r="BA347" s="252"/>
      <c r="BB347" s="252"/>
      <c r="BC347" s="252"/>
      <c r="BD347" s="252"/>
      <c r="BE347" s="252"/>
      <c r="BF347" s="252"/>
      <c r="BG347" s="252"/>
      <c r="BH347" s="252"/>
      <c r="BI347" s="252"/>
      <c r="BJ347" s="252"/>
      <c r="BK347" s="252"/>
      <c r="BL347" s="252"/>
      <c r="BM347" s="252"/>
      <c r="BN347" s="252"/>
      <c r="BO347" s="252"/>
      <c r="BP347" s="252"/>
      <c r="BQ347" s="252"/>
      <c r="BR347" s="252"/>
    </row>
    <row r="348" spans="1:70" ht="28.5" customHeight="1" x14ac:dyDescent="0.25">
      <c r="A348" s="2"/>
      <c r="B348" s="359" t="s">
        <v>226</v>
      </c>
      <c r="C348" s="360"/>
      <c r="D348" s="360"/>
      <c r="E348" s="105"/>
      <c r="F348" s="2"/>
      <c r="G348" s="2"/>
      <c r="H348" s="2"/>
      <c r="I348" s="2"/>
      <c r="J348" s="3"/>
      <c r="K348" s="3"/>
      <c r="L348" s="45"/>
    </row>
    <row r="349" spans="1:70" x14ac:dyDescent="0.25">
      <c r="A349" s="60">
        <v>1</v>
      </c>
      <c r="B349" s="46" t="s">
        <v>67</v>
      </c>
      <c r="C349" s="46" t="s">
        <v>47</v>
      </c>
      <c r="D349" s="44"/>
      <c r="E349" s="44">
        <f>E360+E355</f>
        <v>0.18000000000000002</v>
      </c>
      <c r="F349" s="44"/>
      <c r="G349" s="46"/>
      <c r="H349" s="46"/>
      <c r="I349" s="207"/>
      <c r="J349" s="46"/>
      <c r="K349" s="46"/>
      <c r="L349" s="44"/>
    </row>
    <row r="350" spans="1:70" x14ac:dyDescent="0.25">
      <c r="A350" s="47">
        <f>A349+0.1</f>
        <v>1.1000000000000001</v>
      </c>
      <c r="B350" s="47" t="s">
        <v>38</v>
      </c>
      <c r="C350" s="47" t="s">
        <v>24</v>
      </c>
      <c r="D350" s="45">
        <v>2.06</v>
      </c>
      <c r="E350" s="106">
        <f>E349*D350</f>
        <v>0.37080000000000007</v>
      </c>
      <c r="F350" s="343"/>
      <c r="G350" s="100"/>
      <c r="H350" s="45"/>
      <c r="I350" s="106">
        <f>H350*E350</f>
        <v>0</v>
      </c>
      <c r="J350" s="343"/>
      <c r="K350" s="343"/>
      <c r="L350" s="45">
        <f>K350+I350+G350</f>
        <v>0</v>
      </c>
    </row>
    <row r="351" spans="1:70" ht="30" x14ac:dyDescent="0.25">
      <c r="A351" s="60">
        <f>A349+1</f>
        <v>2</v>
      </c>
      <c r="B351" s="46" t="s">
        <v>57</v>
      </c>
      <c r="C351" s="46" t="s">
        <v>58</v>
      </c>
      <c r="D351" s="44"/>
      <c r="E351" s="44">
        <f>E349</f>
        <v>0.18000000000000002</v>
      </c>
      <c r="F351" s="44"/>
      <c r="G351" s="343"/>
      <c r="H351" s="343"/>
      <c r="I351" s="155"/>
      <c r="J351" s="343"/>
      <c r="K351" s="343"/>
      <c r="L351" s="44"/>
    </row>
    <row r="352" spans="1:70" x14ac:dyDescent="0.25">
      <c r="A352" s="47">
        <f>A351+0.1</f>
        <v>2.1</v>
      </c>
      <c r="B352" s="47" t="s">
        <v>38</v>
      </c>
      <c r="C352" s="45" t="s">
        <v>24</v>
      </c>
      <c r="D352" s="101">
        <v>0.87</v>
      </c>
      <c r="E352" s="45">
        <f>E351*D352</f>
        <v>0.15660000000000002</v>
      </c>
      <c r="F352" s="343"/>
      <c r="G352" s="343"/>
      <c r="H352" s="45"/>
      <c r="I352" s="106">
        <f>H352*E352</f>
        <v>0</v>
      </c>
      <c r="J352" s="45"/>
      <c r="K352" s="45"/>
      <c r="L352" s="45">
        <f>I352</f>
        <v>0</v>
      </c>
    </row>
    <row r="353" spans="1:70" x14ac:dyDescent="0.25">
      <c r="A353" s="60">
        <f>A351+1</f>
        <v>3</v>
      </c>
      <c r="B353" s="46" t="s">
        <v>59</v>
      </c>
      <c r="C353" s="46" t="s">
        <v>48</v>
      </c>
      <c r="D353" s="44"/>
      <c r="E353" s="44">
        <f>E351*1.85</f>
        <v>0.33300000000000007</v>
      </c>
      <c r="F353" s="44"/>
      <c r="G353" s="343"/>
      <c r="H353" s="343"/>
      <c r="I353" s="155"/>
      <c r="J353" s="343"/>
      <c r="K353" s="343"/>
      <c r="L353" s="44"/>
    </row>
    <row r="354" spans="1:70" x14ac:dyDescent="0.25">
      <c r="A354" s="47">
        <f>A353+0.1</f>
        <v>3.1</v>
      </c>
      <c r="B354" s="47" t="s">
        <v>60</v>
      </c>
      <c r="C354" s="47" t="s">
        <v>48</v>
      </c>
      <c r="D354" s="45">
        <v>1</v>
      </c>
      <c r="E354" s="45">
        <f>E353*D354</f>
        <v>0.33300000000000007</v>
      </c>
      <c r="F354" s="45"/>
      <c r="G354" s="45"/>
      <c r="H354" s="61"/>
      <c r="I354" s="106"/>
      <c r="J354" s="45"/>
      <c r="K354" s="45">
        <f>E354*J354</f>
        <v>0</v>
      </c>
      <c r="L354" s="45">
        <f>K354</f>
        <v>0</v>
      </c>
    </row>
    <row r="355" spans="1:70" ht="60" customHeight="1" x14ac:dyDescent="0.25">
      <c r="A355" s="60">
        <f>A353+1</f>
        <v>4</v>
      </c>
      <c r="B355" s="46" t="s">
        <v>116</v>
      </c>
      <c r="C355" s="46" t="s">
        <v>47</v>
      </c>
      <c r="D355" s="44"/>
      <c r="E355" s="111">
        <v>0.04</v>
      </c>
      <c r="F355" s="107"/>
      <c r="G355" s="108"/>
      <c r="H355" s="108"/>
      <c r="I355" s="262"/>
      <c r="J355" s="108"/>
      <c r="K355" s="108"/>
      <c r="L355" s="44"/>
    </row>
    <row r="356" spans="1:70" x14ac:dyDescent="0.25">
      <c r="A356" s="47">
        <f>A355+0.1</f>
        <v>4.0999999999999996</v>
      </c>
      <c r="B356" s="47" t="s">
        <v>38</v>
      </c>
      <c r="C356" s="45" t="s">
        <v>24</v>
      </c>
      <c r="D356" s="45">
        <v>0.89</v>
      </c>
      <c r="E356" s="45">
        <f>D356*E355</f>
        <v>3.56E-2</v>
      </c>
      <c r="F356" s="108"/>
      <c r="G356" s="108"/>
      <c r="H356" s="109"/>
      <c r="I356" s="269">
        <f>E356*H356</f>
        <v>0</v>
      </c>
      <c r="J356" s="108"/>
      <c r="K356" s="108"/>
      <c r="L356" s="108">
        <f>I356</f>
        <v>0</v>
      </c>
    </row>
    <row r="357" spans="1:70" x14ac:dyDescent="0.25">
      <c r="A357" s="47">
        <f>A356+0.1</f>
        <v>4.1999999999999993</v>
      </c>
      <c r="B357" s="47" t="s">
        <v>72</v>
      </c>
      <c r="C357" s="47" t="s">
        <v>15</v>
      </c>
      <c r="D357" s="45">
        <v>0.37</v>
      </c>
      <c r="E357" s="45">
        <f>D357*E355</f>
        <v>1.4800000000000001E-2</v>
      </c>
      <c r="F357" s="48"/>
      <c r="G357" s="48"/>
      <c r="H357" s="48"/>
      <c r="I357" s="63"/>
      <c r="J357" s="45"/>
      <c r="K357" s="45">
        <f>J357*E357</f>
        <v>0</v>
      </c>
      <c r="L357" s="48">
        <f>K357+I357+G357</f>
        <v>0</v>
      </c>
    </row>
    <row r="358" spans="1:70" s="29" customFormat="1" x14ac:dyDescent="0.25">
      <c r="A358" s="17">
        <f>A357+0.1</f>
        <v>4.2999999999999989</v>
      </c>
      <c r="B358" s="18" t="s">
        <v>62</v>
      </c>
      <c r="C358" s="18" t="s">
        <v>47</v>
      </c>
      <c r="D358" s="19">
        <v>1.1499999999999999</v>
      </c>
      <c r="E358" s="86">
        <f>D358*E355</f>
        <v>4.5999999999999999E-2</v>
      </c>
      <c r="F358" s="19"/>
      <c r="G358" s="19">
        <f>F358*E358</f>
        <v>0</v>
      </c>
      <c r="H358" s="19"/>
      <c r="I358" s="86"/>
      <c r="J358" s="28"/>
      <c r="K358" s="28"/>
      <c r="L358" s="26">
        <f>K358+I358+G358</f>
        <v>0</v>
      </c>
      <c r="M358" s="286"/>
      <c r="N358" s="286"/>
      <c r="O358" s="286"/>
      <c r="P358" s="286"/>
      <c r="Q358" s="286"/>
      <c r="R358" s="286"/>
      <c r="S358" s="286"/>
      <c r="T358" s="286"/>
      <c r="U358" s="286"/>
      <c r="V358" s="286"/>
      <c r="W358" s="286"/>
      <c r="X358" s="286"/>
      <c r="Y358" s="286"/>
      <c r="Z358" s="286"/>
      <c r="AA358" s="286"/>
      <c r="AB358" s="286"/>
      <c r="AC358" s="286"/>
      <c r="AD358" s="286"/>
      <c r="AE358" s="286"/>
      <c r="AF358" s="286"/>
      <c r="AG358" s="286"/>
      <c r="AH358" s="286"/>
      <c r="AI358" s="286"/>
      <c r="AJ358" s="286"/>
      <c r="AK358" s="286"/>
      <c r="AL358" s="286"/>
      <c r="AM358" s="286"/>
      <c r="AN358" s="286"/>
      <c r="AO358" s="286"/>
      <c r="AP358" s="286"/>
      <c r="AQ358" s="286"/>
      <c r="AR358" s="286"/>
      <c r="AS358" s="286"/>
      <c r="AT358" s="286"/>
      <c r="AU358" s="286"/>
      <c r="AV358" s="286"/>
      <c r="AW358" s="286"/>
      <c r="AX358" s="286"/>
      <c r="AY358" s="286"/>
      <c r="AZ358" s="286"/>
      <c r="BA358" s="286"/>
      <c r="BB358" s="286"/>
      <c r="BC358" s="286"/>
      <c r="BD358" s="286"/>
      <c r="BE358" s="286"/>
      <c r="BF358" s="286"/>
      <c r="BG358" s="286"/>
      <c r="BH358" s="286"/>
      <c r="BI358" s="286"/>
      <c r="BJ358" s="286"/>
      <c r="BK358" s="286"/>
      <c r="BL358" s="286"/>
      <c r="BM358" s="286"/>
      <c r="BN358" s="286"/>
      <c r="BO358" s="286"/>
      <c r="BP358" s="286"/>
      <c r="BQ358" s="286"/>
      <c r="BR358" s="286"/>
    </row>
    <row r="359" spans="1:70" x14ac:dyDescent="0.25">
      <c r="A359" s="35">
        <f>A358+0.1</f>
        <v>4.3999999999999986</v>
      </c>
      <c r="B359" s="36" t="s">
        <v>66</v>
      </c>
      <c r="C359" s="154" t="s">
        <v>4</v>
      </c>
      <c r="D359" s="177">
        <v>0.02</v>
      </c>
      <c r="E359" s="177">
        <f>D359*E355</f>
        <v>8.0000000000000004E-4</v>
      </c>
      <c r="F359" s="177"/>
      <c r="G359" s="177">
        <f>F359*E359</f>
        <v>0</v>
      </c>
      <c r="H359" s="177"/>
      <c r="I359" s="264"/>
      <c r="J359" s="45"/>
      <c r="K359" s="45"/>
      <c r="L359" s="45">
        <f>K359+I359+G359</f>
        <v>0</v>
      </c>
    </row>
    <row r="360" spans="1:70" x14ac:dyDescent="0.25">
      <c r="A360" s="60">
        <f>A355+1</f>
        <v>5</v>
      </c>
      <c r="B360" s="46" t="s">
        <v>118</v>
      </c>
      <c r="C360" s="46" t="s">
        <v>119</v>
      </c>
      <c r="D360" s="46"/>
      <c r="E360" s="44">
        <v>0.14000000000000001</v>
      </c>
      <c r="F360" s="46"/>
      <c r="G360" s="44"/>
      <c r="H360" s="46"/>
      <c r="I360" s="159"/>
      <c r="J360" s="46"/>
      <c r="K360" s="44"/>
      <c r="L360" s="44"/>
    </row>
    <row r="361" spans="1:70" x14ac:dyDescent="0.25">
      <c r="A361" s="47">
        <f>A360+0.1</f>
        <v>5.0999999999999996</v>
      </c>
      <c r="B361" s="47" t="s">
        <v>38</v>
      </c>
      <c r="C361" s="47" t="s">
        <v>24</v>
      </c>
      <c r="D361" s="45">
        <v>4.5</v>
      </c>
      <c r="E361" s="45">
        <f>D361*E360</f>
        <v>0.63000000000000012</v>
      </c>
      <c r="F361" s="48"/>
      <c r="G361" s="48"/>
      <c r="H361" s="45"/>
      <c r="I361" s="106">
        <f>H361*E361</f>
        <v>0</v>
      </c>
      <c r="J361" s="48"/>
      <c r="K361" s="48"/>
      <c r="L361" s="45">
        <f>K361+I361+G361</f>
        <v>0</v>
      </c>
    </row>
    <row r="362" spans="1:70" x14ac:dyDescent="0.25">
      <c r="A362" s="47">
        <f>A361+0.1</f>
        <v>5.1999999999999993</v>
      </c>
      <c r="B362" s="47" t="s">
        <v>72</v>
      </c>
      <c r="C362" s="47" t="s">
        <v>15</v>
      </c>
      <c r="D362" s="45">
        <v>0.37</v>
      </c>
      <c r="E362" s="45">
        <f>D362*E360</f>
        <v>5.1800000000000006E-2</v>
      </c>
      <c r="F362" s="48"/>
      <c r="G362" s="48"/>
      <c r="H362" s="48"/>
      <c r="I362" s="63"/>
      <c r="J362" s="45"/>
      <c r="K362" s="45">
        <f>J362*E362</f>
        <v>0</v>
      </c>
      <c r="L362" s="45">
        <f t="shared" ref="L362:L366" si="79">K362+I362+G362</f>
        <v>0</v>
      </c>
    </row>
    <row r="363" spans="1:70" x14ac:dyDescent="0.25">
      <c r="A363" s="47">
        <f>A362+0.1</f>
        <v>5.2999999999999989</v>
      </c>
      <c r="B363" s="47" t="s">
        <v>102</v>
      </c>
      <c r="C363" s="47" t="s">
        <v>47</v>
      </c>
      <c r="D363" s="45">
        <v>1.02</v>
      </c>
      <c r="E363" s="45">
        <f>D363*E360</f>
        <v>0.14280000000000001</v>
      </c>
      <c r="F363" s="27"/>
      <c r="G363" s="45">
        <f>F363*E363</f>
        <v>0</v>
      </c>
      <c r="H363" s="48"/>
      <c r="I363" s="63"/>
      <c r="J363" s="48"/>
      <c r="K363" s="48"/>
      <c r="L363" s="45">
        <f t="shared" si="79"/>
        <v>0</v>
      </c>
    </row>
    <row r="364" spans="1:70" x14ac:dyDescent="0.25">
      <c r="A364" s="47">
        <v>6.4999999999999982</v>
      </c>
      <c r="B364" s="28" t="s">
        <v>103</v>
      </c>
      <c r="C364" s="47" t="s">
        <v>7</v>
      </c>
      <c r="D364" s="45">
        <v>1.61</v>
      </c>
      <c r="E364" s="45">
        <f>D364*E360</f>
        <v>0.22540000000000004</v>
      </c>
      <c r="F364" s="26"/>
      <c r="G364" s="45">
        <f t="shared" ref="G364:G366" si="80">F364*E364</f>
        <v>0</v>
      </c>
      <c r="H364" s="48"/>
      <c r="I364" s="63"/>
      <c r="J364" s="48"/>
      <c r="K364" s="48"/>
      <c r="L364" s="45">
        <f t="shared" si="79"/>
        <v>0</v>
      </c>
    </row>
    <row r="365" spans="1:70" x14ac:dyDescent="0.25">
      <c r="A365" s="47">
        <v>6.5999999999999979</v>
      </c>
      <c r="B365" s="47" t="s">
        <v>120</v>
      </c>
      <c r="C365" s="47" t="s">
        <v>47</v>
      </c>
      <c r="D365" s="45">
        <v>0.02</v>
      </c>
      <c r="E365" s="45">
        <f>D365*E360</f>
        <v>2.8000000000000004E-3</v>
      </c>
      <c r="F365" s="45"/>
      <c r="G365" s="45">
        <f t="shared" si="80"/>
        <v>0</v>
      </c>
      <c r="H365" s="48"/>
      <c r="I365" s="63"/>
      <c r="J365" s="48"/>
      <c r="K365" s="48"/>
      <c r="L365" s="45">
        <f t="shared" si="79"/>
        <v>0</v>
      </c>
    </row>
    <row r="366" spans="1:70" x14ac:dyDescent="0.25">
      <c r="A366" s="47">
        <v>6.6999999999999975</v>
      </c>
      <c r="B366" s="10" t="s">
        <v>66</v>
      </c>
      <c r="C366" s="47" t="s">
        <v>4</v>
      </c>
      <c r="D366" s="45">
        <v>0.28000000000000003</v>
      </c>
      <c r="E366" s="45">
        <f>D366*E360</f>
        <v>3.9200000000000006E-2</v>
      </c>
      <c r="F366" s="45"/>
      <c r="G366" s="45">
        <f t="shared" si="80"/>
        <v>0</v>
      </c>
      <c r="H366" s="48"/>
      <c r="I366" s="63"/>
      <c r="J366" s="48"/>
      <c r="K366" s="48"/>
      <c r="L366" s="45">
        <f t="shared" si="79"/>
        <v>0</v>
      </c>
    </row>
    <row r="367" spans="1:70" s="241" customFormat="1" ht="30" x14ac:dyDescent="0.3">
      <c r="A367" s="178">
        <f>A360+1</f>
        <v>6</v>
      </c>
      <c r="B367" s="30" t="s">
        <v>220</v>
      </c>
      <c r="C367" s="37" t="s">
        <v>52</v>
      </c>
      <c r="D367" s="38"/>
      <c r="E367" s="38">
        <f>E370</f>
        <v>40</v>
      </c>
      <c r="F367" s="38"/>
      <c r="G367" s="38"/>
      <c r="H367" s="38"/>
      <c r="I367" s="265"/>
      <c r="J367" s="38"/>
      <c r="K367" s="38"/>
      <c r="L367" s="38"/>
      <c r="M367" s="292"/>
      <c r="N367" s="292"/>
      <c r="O367" s="292"/>
      <c r="P367" s="292"/>
      <c r="Q367" s="292"/>
      <c r="R367" s="292"/>
      <c r="S367" s="292"/>
      <c r="T367" s="292"/>
      <c r="U367" s="292"/>
      <c r="V367" s="292"/>
      <c r="W367" s="292"/>
      <c r="X367" s="292"/>
      <c r="Y367" s="292"/>
      <c r="Z367" s="292"/>
      <c r="AA367" s="292"/>
      <c r="AB367" s="292"/>
      <c r="AC367" s="292"/>
      <c r="AD367" s="292"/>
      <c r="AE367" s="292"/>
      <c r="AF367" s="292"/>
      <c r="AG367" s="292"/>
      <c r="AH367" s="292"/>
      <c r="AI367" s="292"/>
      <c r="AJ367" s="292"/>
      <c r="AK367" s="292"/>
      <c r="AL367" s="292"/>
      <c r="AM367" s="292"/>
      <c r="AN367" s="292"/>
      <c r="AO367" s="292"/>
      <c r="AP367" s="292"/>
      <c r="AQ367" s="292"/>
      <c r="AR367" s="292"/>
      <c r="AS367" s="292"/>
      <c r="AT367" s="292"/>
      <c r="AU367" s="292"/>
      <c r="AV367" s="292"/>
      <c r="AW367" s="292"/>
      <c r="AX367" s="292"/>
      <c r="AY367" s="292"/>
      <c r="AZ367" s="292"/>
      <c r="BA367" s="292"/>
      <c r="BB367" s="292"/>
      <c r="BC367" s="292"/>
      <c r="BD367" s="292"/>
      <c r="BE367" s="292"/>
      <c r="BF367" s="292"/>
      <c r="BG367" s="292"/>
      <c r="BH367" s="292"/>
      <c r="BI367" s="292"/>
      <c r="BJ367" s="292"/>
      <c r="BK367" s="292"/>
      <c r="BL367" s="292"/>
      <c r="BM367" s="292"/>
      <c r="BN367" s="292"/>
      <c r="BO367" s="292"/>
      <c r="BP367" s="292"/>
      <c r="BQ367" s="292"/>
      <c r="BR367" s="292"/>
    </row>
    <row r="368" spans="1:70" s="242" customFormat="1" x14ac:dyDescent="0.3">
      <c r="A368" s="39">
        <f t="shared" ref="A368:A374" si="81">A367+0.1</f>
        <v>6.1</v>
      </c>
      <c r="B368" s="23" t="s">
        <v>249</v>
      </c>
      <c r="C368" s="23" t="s">
        <v>24</v>
      </c>
      <c r="D368" s="179">
        <v>1.1319999999999999</v>
      </c>
      <c r="E368" s="42">
        <f>E367*D368</f>
        <v>45.279999999999994</v>
      </c>
      <c r="F368" s="42"/>
      <c r="G368" s="42"/>
      <c r="H368" s="42"/>
      <c r="I368" s="266">
        <f>E368*H368</f>
        <v>0</v>
      </c>
      <c r="J368" s="42"/>
      <c r="K368" s="42"/>
      <c r="L368" s="42">
        <f t="shared" ref="L368:L369" si="82">G368+I368+K368</f>
        <v>0</v>
      </c>
      <c r="M368" s="293"/>
      <c r="N368" s="293"/>
      <c r="O368" s="293"/>
      <c r="P368" s="293"/>
      <c r="Q368" s="293"/>
      <c r="R368" s="293"/>
      <c r="S368" s="293"/>
      <c r="T368" s="293"/>
      <c r="U368" s="293"/>
      <c r="V368" s="293"/>
      <c r="W368" s="293"/>
      <c r="X368" s="293"/>
      <c r="Y368" s="293"/>
      <c r="Z368" s="293"/>
      <c r="AA368" s="293"/>
      <c r="AB368" s="293"/>
      <c r="AC368" s="293"/>
      <c r="AD368" s="293"/>
      <c r="AE368" s="293"/>
      <c r="AF368" s="293"/>
      <c r="AG368" s="293"/>
      <c r="AH368" s="293"/>
      <c r="AI368" s="293"/>
      <c r="AJ368" s="293"/>
      <c r="AK368" s="293"/>
      <c r="AL368" s="293"/>
      <c r="AM368" s="293"/>
      <c r="AN368" s="293"/>
      <c r="AO368" s="293"/>
      <c r="AP368" s="293"/>
      <c r="AQ368" s="293"/>
      <c r="AR368" s="293"/>
      <c r="AS368" s="293"/>
      <c r="AT368" s="293"/>
      <c r="AU368" s="293"/>
      <c r="AV368" s="293"/>
      <c r="AW368" s="293"/>
      <c r="AX368" s="293"/>
      <c r="AY368" s="293"/>
      <c r="AZ368" s="293"/>
      <c r="BA368" s="293"/>
      <c r="BB368" s="293"/>
      <c r="BC368" s="293"/>
      <c r="BD368" s="293"/>
      <c r="BE368" s="293"/>
      <c r="BF368" s="293"/>
      <c r="BG368" s="293"/>
      <c r="BH368" s="293"/>
      <c r="BI368" s="293"/>
      <c r="BJ368" s="293"/>
      <c r="BK368" s="293"/>
      <c r="BL368" s="293"/>
      <c r="BM368" s="293"/>
      <c r="BN368" s="293"/>
      <c r="BO368" s="293"/>
      <c r="BP368" s="293"/>
      <c r="BQ368" s="293"/>
      <c r="BR368" s="293"/>
    </row>
    <row r="369" spans="1:70" s="218" customFormat="1" x14ac:dyDescent="0.3">
      <c r="A369" s="112">
        <f t="shared" si="81"/>
        <v>6.1999999999999993</v>
      </c>
      <c r="B369" s="31" t="s">
        <v>221</v>
      </c>
      <c r="C369" s="47" t="s">
        <v>15</v>
      </c>
      <c r="D369" s="32">
        <v>0.12</v>
      </c>
      <c r="E369" s="32">
        <f>E367*D369</f>
        <v>4.8</v>
      </c>
      <c r="F369" s="40"/>
      <c r="G369" s="40"/>
      <c r="H369" s="40"/>
      <c r="I369" s="315"/>
      <c r="J369" s="32"/>
      <c r="K369" s="32">
        <f>E369*J369</f>
        <v>0</v>
      </c>
      <c r="L369" s="41">
        <f t="shared" si="82"/>
        <v>0</v>
      </c>
      <c r="M369" s="294"/>
      <c r="N369" s="294"/>
      <c r="O369" s="294"/>
      <c r="P369" s="294"/>
      <c r="Q369" s="294"/>
      <c r="R369" s="294"/>
      <c r="S369" s="294"/>
      <c r="T369" s="294"/>
      <c r="U369" s="294"/>
      <c r="V369" s="294"/>
      <c r="W369" s="294"/>
      <c r="X369" s="294"/>
      <c r="Y369" s="294"/>
      <c r="Z369" s="294"/>
      <c r="AA369" s="294"/>
      <c r="AB369" s="294"/>
      <c r="AC369" s="294"/>
      <c r="AD369" s="294"/>
      <c r="AE369" s="294"/>
      <c r="AF369" s="294"/>
      <c r="AG369" s="294"/>
      <c r="AH369" s="294"/>
      <c r="AI369" s="294"/>
      <c r="AJ369" s="294"/>
      <c r="AK369" s="294"/>
      <c r="AL369" s="294"/>
      <c r="AM369" s="294"/>
      <c r="AN369" s="294"/>
      <c r="AO369" s="294"/>
      <c r="AP369" s="294"/>
      <c r="AQ369" s="294"/>
      <c r="AR369" s="294"/>
      <c r="AS369" s="294"/>
      <c r="AT369" s="294"/>
      <c r="AU369" s="294"/>
      <c r="AV369" s="294"/>
      <c r="AW369" s="294"/>
      <c r="AX369" s="294"/>
      <c r="AY369" s="294"/>
      <c r="AZ369" s="294"/>
      <c r="BA369" s="294"/>
      <c r="BB369" s="294"/>
      <c r="BC369" s="294"/>
      <c r="BD369" s="294"/>
      <c r="BE369" s="294"/>
      <c r="BF369" s="294"/>
      <c r="BG369" s="294"/>
      <c r="BH369" s="294"/>
      <c r="BI369" s="294"/>
      <c r="BJ369" s="294"/>
      <c r="BK369" s="294"/>
      <c r="BL369" s="294"/>
      <c r="BM369" s="294"/>
      <c r="BN369" s="294"/>
      <c r="BO369" s="294"/>
      <c r="BP369" s="294"/>
      <c r="BQ369" s="294"/>
      <c r="BR369" s="294"/>
    </row>
    <row r="370" spans="1:70" s="241" customFormat="1" ht="60" x14ac:dyDescent="0.3">
      <c r="A370" s="39">
        <f t="shared" si="81"/>
        <v>6.2999999999999989</v>
      </c>
      <c r="B370" s="23" t="s">
        <v>222</v>
      </c>
      <c r="C370" s="31" t="s">
        <v>41</v>
      </c>
      <c r="D370" s="32" t="s">
        <v>81</v>
      </c>
      <c r="E370" s="32">
        <v>40</v>
      </c>
      <c r="F370" s="32"/>
      <c r="G370" s="32">
        <f>F370*E370</f>
        <v>0</v>
      </c>
      <c r="H370" s="40"/>
      <c r="I370" s="315"/>
      <c r="J370" s="40"/>
      <c r="K370" s="40"/>
      <c r="L370" s="41">
        <f>K370+I370+G370</f>
        <v>0</v>
      </c>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2"/>
      <c r="AY370" s="292"/>
      <c r="AZ370" s="292"/>
      <c r="BA370" s="292"/>
      <c r="BB370" s="292"/>
      <c r="BC370" s="292"/>
      <c r="BD370" s="292"/>
      <c r="BE370" s="292"/>
      <c r="BF370" s="292"/>
      <c r="BG370" s="292"/>
      <c r="BH370" s="292"/>
      <c r="BI370" s="292"/>
      <c r="BJ370" s="292"/>
      <c r="BK370" s="292"/>
      <c r="BL370" s="292"/>
      <c r="BM370" s="292"/>
      <c r="BN370" s="292"/>
      <c r="BO370" s="292"/>
      <c r="BP370" s="292"/>
      <c r="BQ370" s="292"/>
      <c r="BR370" s="292"/>
    </row>
    <row r="371" spans="1:70" s="1" customFormat="1" x14ac:dyDescent="0.25">
      <c r="A371" s="39">
        <f t="shared" si="81"/>
        <v>6.3999999999999986</v>
      </c>
      <c r="B371" s="31" t="s">
        <v>263</v>
      </c>
      <c r="C371" s="31" t="s">
        <v>106</v>
      </c>
      <c r="D371" s="32" t="s">
        <v>81</v>
      </c>
      <c r="E371" s="32">
        <v>17.399999999999999</v>
      </c>
      <c r="F371" s="32"/>
      <c r="G371" s="32">
        <f t="shared" ref="G371" si="83">F371*E371</f>
        <v>0</v>
      </c>
      <c r="H371" s="55"/>
      <c r="I371" s="310"/>
      <c r="J371" s="55"/>
      <c r="K371" s="55"/>
      <c r="L371" s="48">
        <f t="shared" ref="L371" si="84">K371+I371+G371</f>
        <v>0</v>
      </c>
      <c r="M371" s="252"/>
      <c r="N371" s="252"/>
      <c r="O371" s="252"/>
      <c r="P371" s="252"/>
      <c r="Q371" s="252"/>
      <c r="R371" s="252"/>
      <c r="S371" s="252"/>
      <c r="T371" s="252"/>
      <c r="U371" s="252"/>
      <c r="V371" s="252"/>
      <c r="W371" s="252"/>
      <c r="X371" s="252"/>
      <c r="Y371" s="252"/>
      <c r="Z371" s="252"/>
      <c r="AA371" s="252"/>
      <c r="AB371" s="252"/>
      <c r="AC371" s="252"/>
      <c r="AD371" s="252"/>
      <c r="AE371" s="252"/>
      <c r="AF371" s="252"/>
      <c r="AG371" s="252"/>
      <c r="AH371" s="252"/>
      <c r="AI371" s="252"/>
      <c r="AJ371" s="252"/>
      <c r="AK371" s="252"/>
      <c r="AL371" s="252"/>
      <c r="AM371" s="252"/>
      <c r="AN371" s="252"/>
      <c r="AO371" s="252"/>
      <c r="AP371" s="252"/>
      <c r="AQ371" s="252"/>
      <c r="AR371" s="252"/>
      <c r="AS371" s="252"/>
      <c r="AT371" s="252"/>
      <c r="AU371" s="252"/>
      <c r="AV371" s="252"/>
      <c r="AW371" s="252"/>
      <c r="AX371" s="252"/>
      <c r="AY371" s="252"/>
      <c r="AZ371" s="252"/>
      <c r="BA371" s="252"/>
      <c r="BB371" s="252"/>
      <c r="BC371" s="252"/>
      <c r="BD371" s="252"/>
      <c r="BE371" s="252"/>
      <c r="BF371" s="252"/>
      <c r="BG371" s="252"/>
      <c r="BH371" s="252"/>
      <c r="BI371" s="252"/>
      <c r="BJ371" s="252"/>
      <c r="BK371" s="252"/>
      <c r="BL371" s="252"/>
      <c r="BM371" s="252"/>
      <c r="BN371" s="252"/>
      <c r="BO371" s="252"/>
      <c r="BP371" s="252"/>
      <c r="BQ371" s="252"/>
      <c r="BR371" s="252"/>
    </row>
    <row r="372" spans="1:70" s="241" customFormat="1" x14ac:dyDescent="0.3">
      <c r="A372" s="39">
        <f>A370+0.1</f>
        <v>6.3999999999999986</v>
      </c>
      <c r="B372" s="23" t="s">
        <v>223</v>
      </c>
      <c r="C372" s="23" t="s">
        <v>123</v>
      </c>
      <c r="D372" s="42" t="s">
        <v>81</v>
      </c>
      <c r="E372" s="42">
        <v>3</v>
      </c>
      <c r="F372" s="42"/>
      <c r="G372" s="42">
        <f t="shared" ref="G372:G375" si="85">E372*F372</f>
        <v>0</v>
      </c>
      <c r="H372" s="42"/>
      <c r="I372" s="266"/>
      <c r="J372" s="42"/>
      <c r="K372" s="42"/>
      <c r="L372" s="42">
        <f t="shared" ref="L372:L374" si="86">G372+I372+K372</f>
        <v>0</v>
      </c>
      <c r="M372" s="292"/>
      <c r="N372" s="292"/>
      <c r="O372" s="292"/>
      <c r="P372" s="292"/>
      <c r="Q372" s="292"/>
      <c r="R372" s="292"/>
      <c r="S372" s="292"/>
      <c r="T372" s="292"/>
      <c r="U372" s="292"/>
      <c r="V372" s="292"/>
      <c r="W372" s="292"/>
      <c r="X372" s="292"/>
      <c r="Y372" s="292"/>
      <c r="Z372" s="292"/>
      <c r="AA372" s="292"/>
      <c r="AB372" s="292"/>
      <c r="AC372" s="292"/>
      <c r="AD372" s="292"/>
      <c r="AE372" s="292"/>
      <c r="AF372" s="292"/>
      <c r="AG372" s="292"/>
      <c r="AH372" s="292"/>
      <c r="AI372" s="292"/>
      <c r="AJ372" s="292"/>
      <c r="AK372" s="292"/>
      <c r="AL372" s="292"/>
      <c r="AM372" s="292"/>
      <c r="AN372" s="292"/>
      <c r="AO372" s="292"/>
      <c r="AP372" s="292"/>
      <c r="AQ372" s="292"/>
      <c r="AR372" s="292"/>
      <c r="AS372" s="292"/>
      <c r="AT372" s="292"/>
      <c r="AU372" s="292"/>
      <c r="AV372" s="292"/>
      <c r="AW372" s="292"/>
      <c r="AX372" s="292"/>
      <c r="AY372" s="292"/>
      <c r="AZ372" s="292"/>
      <c r="BA372" s="292"/>
      <c r="BB372" s="292"/>
      <c r="BC372" s="292"/>
      <c r="BD372" s="292"/>
      <c r="BE372" s="292"/>
      <c r="BF372" s="292"/>
      <c r="BG372" s="292"/>
      <c r="BH372" s="292"/>
      <c r="BI372" s="292"/>
      <c r="BJ372" s="292"/>
      <c r="BK372" s="292"/>
      <c r="BL372" s="292"/>
      <c r="BM372" s="292"/>
      <c r="BN372" s="292"/>
      <c r="BO372" s="292"/>
      <c r="BP372" s="292"/>
      <c r="BQ372" s="292"/>
      <c r="BR372" s="292"/>
    </row>
    <row r="373" spans="1:70" s="241" customFormat="1" x14ac:dyDescent="0.3">
      <c r="A373" s="39">
        <f t="shared" si="81"/>
        <v>6.4999999999999982</v>
      </c>
      <c r="B373" s="23" t="s">
        <v>224</v>
      </c>
      <c r="C373" s="23" t="s">
        <v>123</v>
      </c>
      <c r="D373" s="42" t="s">
        <v>81</v>
      </c>
      <c r="E373" s="42">
        <v>1</v>
      </c>
      <c r="F373" s="42"/>
      <c r="G373" s="42">
        <f t="shared" si="85"/>
        <v>0</v>
      </c>
      <c r="H373" s="42"/>
      <c r="I373" s="266"/>
      <c r="J373" s="42"/>
      <c r="K373" s="42"/>
      <c r="L373" s="42">
        <f t="shared" si="86"/>
        <v>0</v>
      </c>
      <c r="M373" s="292"/>
      <c r="N373" s="292"/>
      <c r="O373" s="292"/>
      <c r="P373" s="292"/>
      <c r="Q373" s="292"/>
      <c r="R373" s="292"/>
      <c r="S373" s="292"/>
      <c r="T373" s="292"/>
      <c r="U373" s="292"/>
      <c r="V373" s="292"/>
      <c r="W373" s="292"/>
      <c r="X373" s="292"/>
      <c r="Y373" s="292"/>
      <c r="Z373" s="292"/>
      <c r="AA373" s="292"/>
      <c r="AB373" s="292"/>
      <c r="AC373" s="292"/>
      <c r="AD373" s="292"/>
      <c r="AE373" s="292"/>
      <c r="AF373" s="292"/>
      <c r="AG373" s="292"/>
      <c r="AH373" s="292"/>
      <c r="AI373" s="292"/>
      <c r="AJ373" s="292"/>
      <c r="AK373" s="292"/>
      <c r="AL373" s="292"/>
      <c r="AM373" s="292"/>
      <c r="AN373" s="292"/>
      <c r="AO373" s="292"/>
      <c r="AP373" s="292"/>
      <c r="AQ373" s="292"/>
      <c r="AR373" s="292"/>
      <c r="AS373" s="292"/>
      <c r="AT373" s="292"/>
      <c r="AU373" s="292"/>
      <c r="AV373" s="292"/>
      <c r="AW373" s="292"/>
      <c r="AX373" s="292"/>
      <c r="AY373" s="292"/>
      <c r="AZ373" s="292"/>
      <c r="BA373" s="292"/>
      <c r="BB373" s="292"/>
      <c r="BC373" s="292"/>
      <c r="BD373" s="292"/>
      <c r="BE373" s="292"/>
      <c r="BF373" s="292"/>
      <c r="BG373" s="292"/>
      <c r="BH373" s="292"/>
      <c r="BI373" s="292"/>
      <c r="BJ373" s="292"/>
      <c r="BK373" s="292"/>
      <c r="BL373" s="292"/>
      <c r="BM373" s="292"/>
      <c r="BN373" s="292"/>
      <c r="BO373" s="292"/>
      <c r="BP373" s="292"/>
      <c r="BQ373" s="292"/>
      <c r="BR373" s="292"/>
    </row>
    <row r="374" spans="1:70" s="241" customFormat="1" x14ac:dyDescent="0.3">
      <c r="A374" s="39">
        <f t="shared" si="81"/>
        <v>6.5999999999999979</v>
      </c>
      <c r="B374" s="23" t="s">
        <v>225</v>
      </c>
      <c r="C374" s="23" t="s">
        <v>123</v>
      </c>
      <c r="D374" s="42" t="s">
        <v>81</v>
      </c>
      <c r="E374" s="42">
        <v>1</v>
      </c>
      <c r="F374" s="42"/>
      <c r="G374" s="42">
        <f t="shared" si="85"/>
        <v>0</v>
      </c>
      <c r="H374" s="42"/>
      <c r="I374" s="266"/>
      <c r="J374" s="42"/>
      <c r="K374" s="42"/>
      <c r="L374" s="42">
        <f t="shared" si="86"/>
        <v>0</v>
      </c>
      <c r="M374" s="292"/>
      <c r="N374" s="292"/>
      <c r="O374" s="292"/>
      <c r="P374" s="292"/>
      <c r="Q374" s="292"/>
      <c r="R374" s="292"/>
      <c r="S374" s="292"/>
      <c r="T374" s="292"/>
      <c r="U374" s="292"/>
      <c r="V374" s="292"/>
      <c r="W374" s="292"/>
      <c r="X374" s="292"/>
      <c r="Y374" s="292"/>
      <c r="Z374" s="292"/>
      <c r="AA374" s="292"/>
      <c r="AB374" s="292"/>
      <c r="AC374" s="292"/>
      <c r="AD374" s="292"/>
      <c r="AE374" s="292"/>
      <c r="AF374" s="292"/>
      <c r="AG374" s="292"/>
      <c r="AH374" s="292"/>
      <c r="AI374" s="292"/>
      <c r="AJ374" s="292"/>
      <c r="AK374" s="292"/>
      <c r="AL374" s="292"/>
      <c r="AM374" s="292"/>
      <c r="AN374" s="292"/>
      <c r="AO374" s="292"/>
      <c r="AP374" s="292"/>
      <c r="AQ374" s="292"/>
      <c r="AR374" s="292"/>
      <c r="AS374" s="292"/>
      <c r="AT374" s="292"/>
      <c r="AU374" s="292"/>
      <c r="AV374" s="292"/>
      <c r="AW374" s="292"/>
      <c r="AX374" s="292"/>
      <c r="AY374" s="292"/>
      <c r="AZ374" s="292"/>
      <c r="BA374" s="292"/>
      <c r="BB374" s="292"/>
      <c r="BC374" s="292"/>
      <c r="BD374" s="292"/>
      <c r="BE374" s="292"/>
      <c r="BF374" s="292"/>
      <c r="BG374" s="292"/>
      <c r="BH374" s="292"/>
      <c r="BI374" s="292"/>
      <c r="BJ374" s="292"/>
      <c r="BK374" s="292"/>
      <c r="BL374" s="292"/>
      <c r="BM374" s="292"/>
      <c r="BN374" s="292"/>
      <c r="BO374" s="292"/>
      <c r="BP374" s="292"/>
      <c r="BQ374" s="292"/>
      <c r="BR374" s="292"/>
    </row>
    <row r="375" spans="1:70" s="241" customFormat="1" x14ac:dyDescent="0.3">
      <c r="A375" s="39">
        <f>A374+0.1</f>
        <v>6.6999999999999975</v>
      </c>
      <c r="B375" s="10" t="s">
        <v>66</v>
      </c>
      <c r="C375" s="23" t="s">
        <v>4</v>
      </c>
      <c r="D375" s="42">
        <v>0.04</v>
      </c>
      <c r="E375" s="42">
        <f>D375*E367</f>
        <v>1.6</v>
      </c>
      <c r="F375" s="42"/>
      <c r="G375" s="42">
        <f t="shared" si="85"/>
        <v>0</v>
      </c>
      <c r="H375" s="42"/>
      <c r="I375" s="266"/>
      <c r="J375" s="42"/>
      <c r="K375" s="42"/>
      <c r="L375" s="42">
        <f>G375+I375+K375</f>
        <v>0</v>
      </c>
      <c r="M375" s="292"/>
      <c r="N375" s="292"/>
      <c r="O375" s="292"/>
      <c r="P375" s="292"/>
      <c r="Q375" s="292"/>
      <c r="R375" s="292"/>
      <c r="S375" s="292"/>
      <c r="T375" s="292"/>
      <c r="U375" s="292"/>
      <c r="V375" s="292"/>
      <c r="W375" s="292"/>
      <c r="X375" s="292"/>
      <c r="Y375" s="292"/>
      <c r="Z375" s="292"/>
      <c r="AA375" s="292"/>
      <c r="AB375" s="292"/>
      <c r="AC375" s="292"/>
      <c r="AD375" s="292"/>
      <c r="AE375" s="292"/>
      <c r="AF375" s="292"/>
      <c r="AG375" s="292"/>
      <c r="AH375" s="292"/>
      <c r="AI375" s="292"/>
      <c r="AJ375" s="292"/>
      <c r="AK375" s="292"/>
      <c r="AL375" s="292"/>
      <c r="AM375" s="292"/>
      <c r="AN375" s="292"/>
      <c r="AO375" s="292"/>
      <c r="AP375" s="292"/>
      <c r="AQ375" s="292"/>
      <c r="AR375" s="292"/>
      <c r="AS375" s="292"/>
      <c r="AT375" s="292"/>
      <c r="AU375" s="292"/>
      <c r="AV375" s="292"/>
      <c r="AW375" s="292"/>
      <c r="AX375" s="292"/>
      <c r="AY375" s="292"/>
      <c r="AZ375" s="292"/>
      <c r="BA375" s="292"/>
      <c r="BB375" s="292"/>
      <c r="BC375" s="292"/>
      <c r="BD375" s="292"/>
      <c r="BE375" s="292"/>
      <c r="BF375" s="292"/>
      <c r="BG375" s="292"/>
      <c r="BH375" s="292"/>
      <c r="BI375" s="292"/>
      <c r="BJ375" s="292"/>
      <c r="BK375" s="292"/>
      <c r="BL375" s="292"/>
      <c r="BM375" s="292"/>
      <c r="BN375" s="292"/>
      <c r="BO375" s="292"/>
      <c r="BP375" s="292"/>
      <c r="BQ375" s="292"/>
      <c r="BR375" s="292"/>
    </row>
    <row r="376" spans="1:70" x14ac:dyDescent="0.25">
      <c r="A376" s="2"/>
      <c r="B376" s="359" t="s">
        <v>121</v>
      </c>
      <c r="C376" s="360"/>
      <c r="D376" s="360"/>
      <c r="E376" s="105"/>
      <c r="F376" s="2"/>
      <c r="G376" s="2"/>
      <c r="H376" s="2"/>
      <c r="I376" s="2"/>
      <c r="J376" s="3"/>
      <c r="K376" s="3"/>
      <c r="L376" s="45"/>
    </row>
    <row r="377" spans="1:70" x14ac:dyDescent="0.25">
      <c r="A377" s="60">
        <v>1</v>
      </c>
      <c r="B377" s="46" t="s">
        <v>67</v>
      </c>
      <c r="C377" s="46" t="s">
        <v>47</v>
      </c>
      <c r="D377" s="44"/>
      <c r="E377" s="44">
        <f>E388+E383</f>
        <v>11.385</v>
      </c>
      <c r="F377" s="44"/>
      <c r="G377" s="46"/>
      <c r="H377" s="46"/>
      <c r="I377" s="207"/>
      <c r="J377" s="46"/>
      <c r="K377" s="46"/>
      <c r="L377" s="44"/>
    </row>
    <row r="378" spans="1:70" x14ac:dyDescent="0.25">
      <c r="A378" s="47">
        <f>A377+0.1</f>
        <v>1.1000000000000001</v>
      </c>
      <c r="B378" s="47" t="s">
        <v>38</v>
      </c>
      <c r="C378" s="47" t="s">
        <v>24</v>
      </c>
      <c r="D378" s="45">
        <v>2.06</v>
      </c>
      <c r="E378" s="106">
        <f>E377*D378</f>
        <v>23.453099999999999</v>
      </c>
      <c r="F378" s="343"/>
      <c r="G378" s="100"/>
      <c r="H378" s="45"/>
      <c r="I378" s="106">
        <f>H378*E378</f>
        <v>0</v>
      </c>
      <c r="J378" s="343"/>
      <c r="K378" s="343"/>
      <c r="L378" s="45">
        <f>K378+I378+G378</f>
        <v>0</v>
      </c>
    </row>
    <row r="379" spans="1:70" ht="30" x14ac:dyDescent="0.25">
      <c r="A379" s="60">
        <f>A377+1</f>
        <v>2</v>
      </c>
      <c r="B379" s="46" t="s">
        <v>57</v>
      </c>
      <c r="C379" s="46" t="s">
        <v>58</v>
      </c>
      <c r="D379" s="44"/>
      <c r="E379" s="44">
        <f>E377</f>
        <v>11.385</v>
      </c>
      <c r="F379" s="44"/>
      <c r="G379" s="343"/>
      <c r="H379" s="343"/>
      <c r="I379" s="155"/>
      <c r="J379" s="343"/>
      <c r="K379" s="343"/>
      <c r="L379" s="44"/>
    </row>
    <row r="380" spans="1:70" x14ac:dyDescent="0.25">
      <c r="A380" s="47">
        <f>A379+0.1</f>
        <v>2.1</v>
      </c>
      <c r="B380" s="47" t="s">
        <v>38</v>
      </c>
      <c r="C380" s="45" t="s">
        <v>24</v>
      </c>
      <c r="D380" s="45">
        <v>0.87</v>
      </c>
      <c r="E380" s="45">
        <f>E379*D380</f>
        <v>9.9049499999999995</v>
      </c>
      <c r="F380" s="343"/>
      <c r="G380" s="343"/>
      <c r="H380" s="45"/>
      <c r="I380" s="106">
        <f>H380*E380</f>
        <v>0</v>
      </c>
      <c r="J380" s="45"/>
      <c r="K380" s="45"/>
      <c r="L380" s="45">
        <f>I380</f>
        <v>0</v>
      </c>
    </row>
    <row r="381" spans="1:70" x14ac:dyDescent="0.25">
      <c r="A381" s="60">
        <f>A379+1</f>
        <v>3</v>
      </c>
      <c r="B381" s="46" t="s">
        <v>59</v>
      </c>
      <c r="C381" s="46" t="s">
        <v>48</v>
      </c>
      <c r="D381" s="44"/>
      <c r="E381" s="44">
        <f>E379*1.85</f>
        <v>21.062250000000002</v>
      </c>
      <c r="F381" s="44"/>
      <c r="G381" s="343"/>
      <c r="H381" s="343"/>
      <c r="I381" s="155"/>
      <c r="J381" s="343"/>
      <c r="K381" s="343"/>
      <c r="L381" s="44"/>
    </row>
    <row r="382" spans="1:70" x14ac:dyDescent="0.25">
      <c r="A382" s="47">
        <f>A381+0.1</f>
        <v>3.1</v>
      </c>
      <c r="B382" s="47" t="s">
        <v>60</v>
      </c>
      <c r="C382" s="47" t="s">
        <v>48</v>
      </c>
      <c r="D382" s="45">
        <v>1</v>
      </c>
      <c r="E382" s="45">
        <f>E381*D382</f>
        <v>21.062250000000002</v>
      </c>
      <c r="F382" s="45"/>
      <c r="G382" s="45"/>
      <c r="H382" s="61"/>
      <c r="I382" s="106"/>
      <c r="J382" s="45"/>
      <c r="K382" s="45">
        <f>E382*J382</f>
        <v>0</v>
      </c>
      <c r="L382" s="45">
        <f>K382</f>
        <v>0</v>
      </c>
    </row>
    <row r="383" spans="1:70" ht="45" x14ac:dyDescent="0.25">
      <c r="A383" s="60">
        <f>A381+1</f>
        <v>4</v>
      </c>
      <c r="B383" s="46" t="s">
        <v>116</v>
      </c>
      <c r="C383" s="46" t="s">
        <v>47</v>
      </c>
      <c r="D383" s="44"/>
      <c r="E383" s="111">
        <f>E388*0.1</f>
        <v>1.0349999999999999</v>
      </c>
      <c r="F383" s="107"/>
      <c r="G383" s="108"/>
      <c r="H383" s="108"/>
      <c r="I383" s="262"/>
      <c r="J383" s="108"/>
      <c r="K383" s="108"/>
      <c r="L383" s="44"/>
    </row>
    <row r="384" spans="1:70" x14ac:dyDescent="0.25">
      <c r="A384" s="47">
        <f>A383+0.1</f>
        <v>4.0999999999999996</v>
      </c>
      <c r="B384" s="47" t="s">
        <v>38</v>
      </c>
      <c r="C384" s="45" t="s">
        <v>24</v>
      </c>
      <c r="D384" s="45">
        <v>0.89</v>
      </c>
      <c r="E384" s="45">
        <f>D384*E383</f>
        <v>0.92114999999999991</v>
      </c>
      <c r="F384" s="108"/>
      <c r="G384" s="108"/>
      <c r="H384" s="109"/>
      <c r="I384" s="269">
        <f>E384*H384</f>
        <v>0</v>
      </c>
      <c r="J384" s="108"/>
      <c r="K384" s="108"/>
      <c r="L384" s="108">
        <f>I384</f>
        <v>0</v>
      </c>
    </row>
    <row r="385" spans="1:70" x14ac:dyDescent="0.25">
      <c r="A385" s="47">
        <f>A384+0.1</f>
        <v>4.1999999999999993</v>
      </c>
      <c r="B385" s="47" t="s">
        <v>72</v>
      </c>
      <c r="C385" s="47" t="s">
        <v>15</v>
      </c>
      <c r="D385" s="45">
        <v>0.37</v>
      </c>
      <c r="E385" s="45">
        <f>D385*E383</f>
        <v>0.38294999999999996</v>
      </c>
      <c r="F385" s="48"/>
      <c r="G385" s="48"/>
      <c r="H385" s="48"/>
      <c r="I385" s="63"/>
      <c r="J385" s="45"/>
      <c r="K385" s="45">
        <f>J385*E385</f>
        <v>0</v>
      </c>
      <c r="L385" s="48">
        <f>K385+I385+G385</f>
        <v>0</v>
      </c>
    </row>
    <row r="386" spans="1:70" s="243" customFormat="1" x14ac:dyDescent="0.25">
      <c r="A386" s="39">
        <f t="shared" ref="A386:A387" si="87">A385+0.1</f>
        <v>4.2999999999999989</v>
      </c>
      <c r="B386" s="23" t="s">
        <v>62</v>
      </c>
      <c r="C386" s="23" t="s">
        <v>47</v>
      </c>
      <c r="D386" s="42">
        <v>1.1499999999999999</v>
      </c>
      <c r="E386" s="42">
        <f>D386*E383</f>
        <v>1.1902499999999998</v>
      </c>
      <c r="F386" s="19"/>
      <c r="G386" s="42">
        <f>F386*E386</f>
        <v>0</v>
      </c>
      <c r="H386" s="41"/>
      <c r="I386" s="267"/>
      <c r="J386" s="41"/>
      <c r="K386" s="41"/>
      <c r="L386" s="41">
        <f>K386+I386+G386</f>
        <v>0</v>
      </c>
      <c r="M386" s="295"/>
      <c r="N386" s="295"/>
      <c r="O386" s="295"/>
      <c r="P386" s="295"/>
      <c r="Q386" s="295"/>
      <c r="R386" s="295"/>
      <c r="S386" s="295"/>
      <c r="T386" s="295"/>
      <c r="U386" s="295"/>
      <c r="V386" s="295"/>
      <c r="W386" s="295"/>
      <c r="X386" s="295"/>
      <c r="Y386" s="295"/>
      <c r="Z386" s="295"/>
      <c r="AA386" s="295"/>
      <c r="AB386" s="295"/>
      <c r="AC386" s="295"/>
      <c r="AD386" s="295"/>
      <c r="AE386" s="295"/>
      <c r="AF386" s="295"/>
      <c r="AG386" s="295"/>
      <c r="AH386" s="295"/>
      <c r="AI386" s="295"/>
      <c r="AJ386" s="295"/>
      <c r="AK386" s="295"/>
      <c r="AL386" s="295"/>
      <c r="AM386" s="295"/>
      <c r="AN386" s="295"/>
      <c r="AO386" s="295"/>
      <c r="AP386" s="295"/>
      <c r="AQ386" s="295"/>
      <c r="AR386" s="295"/>
      <c r="AS386" s="295"/>
      <c r="AT386" s="295"/>
      <c r="AU386" s="295"/>
      <c r="AV386" s="295"/>
      <c r="AW386" s="295"/>
      <c r="AX386" s="295"/>
      <c r="AY386" s="295"/>
      <c r="AZ386" s="295"/>
      <c r="BA386" s="295"/>
      <c r="BB386" s="295"/>
      <c r="BC386" s="295"/>
      <c r="BD386" s="295"/>
      <c r="BE386" s="295"/>
      <c r="BF386" s="295"/>
      <c r="BG386" s="295"/>
      <c r="BH386" s="295"/>
      <c r="BI386" s="295"/>
      <c r="BJ386" s="295"/>
      <c r="BK386" s="295"/>
      <c r="BL386" s="295"/>
      <c r="BM386" s="295"/>
      <c r="BN386" s="295"/>
      <c r="BO386" s="295"/>
      <c r="BP386" s="295"/>
      <c r="BQ386" s="295"/>
      <c r="BR386" s="295"/>
    </row>
    <row r="387" spans="1:70" x14ac:dyDescent="0.25">
      <c r="A387" s="39">
        <f t="shared" si="87"/>
        <v>4.3999999999999986</v>
      </c>
      <c r="B387" s="10" t="s">
        <v>66</v>
      </c>
      <c r="C387" s="47" t="s">
        <v>4</v>
      </c>
      <c r="D387" s="45">
        <v>0.02</v>
      </c>
      <c r="E387" s="45">
        <f>D387*E383</f>
        <v>2.07E-2</v>
      </c>
      <c r="F387" s="45"/>
      <c r="G387" s="45">
        <f>F387*E387</f>
        <v>0</v>
      </c>
      <c r="H387" s="45"/>
      <c r="I387" s="106"/>
      <c r="J387" s="45"/>
      <c r="K387" s="45"/>
      <c r="L387" s="45">
        <f>K387+I387+G387</f>
        <v>0</v>
      </c>
    </row>
    <row r="388" spans="1:70" x14ac:dyDescent="0.25">
      <c r="A388" s="60">
        <f>A383+1</f>
        <v>5</v>
      </c>
      <c r="B388" s="46" t="s">
        <v>118</v>
      </c>
      <c r="C388" s="46" t="s">
        <v>119</v>
      </c>
      <c r="D388" s="46"/>
      <c r="E388" s="44">
        <f>E395*0.15</f>
        <v>10.35</v>
      </c>
      <c r="F388" s="46"/>
      <c r="G388" s="44"/>
      <c r="H388" s="46"/>
      <c r="I388" s="159"/>
      <c r="J388" s="46"/>
      <c r="K388" s="44"/>
      <c r="L388" s="44"/>
    </row>
    <row r="389" spans="1:70" x14ac:dyDescent="0.25">
      <c r="A389" s="47">
        <f t="shared" ref="A389:A394" si="88">A388+0.1</f>
        <v>5.0999999999999996</v>
      </c>
      <c r="B389" s="47" t="s">
        <v>38</v>
      </c>
      <c r="C389" s="47" t="s">
        <v>24</v>
      </c>
      <c r="D389" s="45">
        <v>4.5</v>
      </c>
      <c r="E389" s="45">
        <f>D389*E388</f>
        <v>46.574999999999996</v>
      </c>
      <c r="F389" s="48"/>
      <c r="G389" s="48"/>
      <c r="H389" s="45"/>
      <c r="I389" s="106">
        <f>H389*E389</f>
        <v>0</v>
      </c>
      <c r="J389" s="48"/>
      <c r="K389" s="48"/>
      <c r="L389" s="45">
        <f t="shared" ref="L389:L394" si="89">K389+I389+G389</f>
        <v>0</v>
      </c>
    </row>
    <row r="390" spans="1:70" x14ac:dyDescent="0.25">
      <c r="A390" s="158">
        <f t="shared" si="88"/>
        <v>5.1999999999999993</v>
      </c>
      <c r="B390" s="47" t="s">
        <v>72</v>
      </c>
      <c r="C390" s="47" t="s">
        <v>15</v>
      </c>
      <c r="D390" s="45">
        <v>0.37</v>
      </c>
      <c r="E390" s="45">
        <f>D390*E388</f>
        <v>3.8294999999999999</v>
      </c>
      <c r="F390" s="48"/>
      <c r="G390" s="48"/>
      <c r="H390" s="48"/>
      <c r="I390" s="63"/>
      <c r="J390" s="45"/>
      <c r="K390" s="45">
        <f>J390*E390</f>
        <v>0</v>
      </c>
      <c r="L390" s="48">
        <f t="shared" si="89"/>
        <v>0</v>
      </c>
    </row>
    <row r="391" spans="1:70" x14ac:dyDescent="0.25">
      <c r="A391" s="47">
        <f t="shared" si="88"/>
        <v>5.2999999999999989</v>
      </c>
      <c r="B391" s="47" t="s">
        <v>102</v>
      </c>
      <c r="C391" s="47" t="s">
        <v>47</v>
      </c>
      <c r="D391" s="45">
        <v>1.02</v>
      </c>
      <c r="E391" s="45">
        <f>D391*E388</f>
        <v>10.557</v>
      </c>
      <c r="F391" s="27"/>
      <c r="G391" s="45">
        <f>F391*E391</f>
        <v>0</v>
      </c>
      <c r="H391" s="48"/>
      <c r="I391" s="63"/>
      <c r="J391" s="48"/>
      <c r="K391" s="48"/>
      <c r="L391" s="48">
        <f t="shared" si="89"/>
        <v>0</v>
      </c>
    </row>
    <row r="392" spans="1:70" x14ac:dyDescent="0.25">
      <c r="A392" s="47">
        <f t="shared" si="88"/>
        <v>5.3999999999999986</v>
      </c>
      <c r="B392" s="18" t="s">
        <v>103</v>
      </c>
      <c r="C392" s="47" t="s">
        <v>7</v>
      </c>
      <c r="D392" s="45">
        <v>1.61</v>
      </c>
      <c r="E392" s="45">
        <f>E388*D392</f>
        <v>16.663499999999999</v>
      </c>
      <c r="F392" s="26"/>
      <c r="G392" s="45">
        <f>F392*E392</f>
        <v>0</v>
      </c>
      <c r="H392" s="48"/>
      <c r="I392" s="63"/>
      <c r="J392" s="48"/>
      <c r="K392" s="48"/>
      <c r="L392" s="48">
        <f t="shared" si="89"/>
        <v>0</v>
      </c>
    </row>
    <row r="393" spans="1:70" x14ac:dyDescent="0.25">
      <c r="A393" s="47">
        <f t="shared" si="88"/>
        <v>5.4999999999999982</v>
      </c>
      <c r="B393" s="47" t="s">
        <v>120</v>
      </c>
      <c r="C393" s="47" t="s">
        <v>47</v>
      </c>
      <c r="D393" s="45">
        <v>0.02</v>
      </c>
      <c r="E393" s="45">
        <f>E388*D393</f>
        <v>0.20699999999999999</v>
      </c>
      <c r="F393" s="45"/>
      <c r="G393" s="45">
        <f>F393*E393</f>
        <v>0</v>
      </c>
      <c r="H393" s="48"/>
      <c r="I393" s="63"/>
      <c r="J393" s="48"/>
      <c r="K393" s="48"/>
      <c r="L393" s="48">
        <f t="shared" si="89"/>
        <v>0</v>
      </c>
    </row>
    <row r="394" spans="1:70" x14ac:dyDescent="0.25">
      <c r="A394" s="47">
        <f t="shared" si="88"/>
        <v>5.5999999999999979</v>
      </c>
      <c r="B394" s="10" t="s">
        <v>66</v>
      </c>
      <c r="C394" s="47" t="s">
        <v>4</v>
      </c>
      <c r="D394" s="45">
        <v>0.28000000000000003</v>
      </c>
      <c r="E394" s="45">
        <f>D394*E388</f>
        <v>2.8980000000000001</v>
      </c>
      <c r="F394" s="45"/>
      <c r="G394" s="45">
        <f>F394*E394</f>
        <v>0</v>
      </c>
      <c r="H394" s="48"/>
      <c r="I394" s="63"/>
      <c r="J394" s="48"/>
      <c r="K394" s="48"/>
      <c r="L394" s="48">
        <f t="shared" si="89"/>
        <v>0</v>
      </c>
    </row>
    <row r="395" spans="1:70" x14ac:dyDescent="0.25">
      <c r="A395" s="60">
        <f>A388+1</f>
        <v>6</v>
      </c>
      <c r="B395" s="180" t="s">
        <v>122</v>
      </c>
      <c r="C395" s="180" t="s">
        <v>123</v>
      </c>
      <c r="D395" s="180"/>
      <c r="E395" s="181">
        <f>SUM(E396:E401)</f>
        <v>69</v>
      </c>
      <c r="F395" s="180"/>
      <c r="G395" s="181"/>
      <c r="H395" s="180"/>
      <c r="I395" s="268"/>
      <c r="J395" s="46"/>
      <c r="K395" s="44"/>
      <c r="L395" s="44"/>
    </row>
    <row r="396" spans="1:70" ht="30" x14ac:dyDescent="0.25">
      <c r="A396" s="47">
        <f>A395+0.1</f>
        <v>6.1</v>
      </c>
      <c r="B396" s="47" t="s">
        <v>124</v>
      </c>
      <c r="C396" s="47" t="s">
        <v>26</v>
      </c>
      <c r="D396" s="47" t="s">
        <v>81</v>
      </c>
      <c r="E396" s="45">
        <v>18</v>
      </c>
      <c r="F396" s="45"/>
      <c r="G396" s="45">
        <f t="shared" ref="G396:G401" si="90">F396*E396</f>
        <v>0</v>
      </c>
      <c r="H396" s="45"/>
      <c r="I396" s="106">
        <f t="shared" ref="I396:I401" si="91">H396*E396</f>
        <v>0</v>
      </c>
      <c r="J396" s="343"/>
      <c r="K396" s="45"/>
      <c r="L396" s="45">
        <f>G396+I396+K396</f>
        <v>0</v>
      </c>
    </row>
    <row r="397" spans="1:70" ht="30" x14ac:dyDescent="0.25">
      <c r="A397" s="47">
        <f t="shared" ref="A397:A401" si="92">A396+0.1</f>
        <v>6.1999999999999993</v>
      </c>
      <c r="B397" s="47" t="s">
        <v>125</v>
      </c>
      <c r="C397" s="47" t="s">
        <v>26</v>
      </c>
      <c r="D397" s="47" t="s">
        <v>17</v>
      </c>
      <c r="E397" s="45">
        <v>25</v>
      </c>
      <c r="F397" s="45"/>
      <c r="G397" s="45">
        <f t="shared" si="90"/>
        <v>0</v>
      </c>
      <c r="H397" s="45"/>
      <c r="I397" s="106">
        <f t="shared" si="91"/>
        <v>0</v>
      </c>
      <c r="J397" s="343"/>
      <c r="K397" s="45"/>
      <c r="L397" s="45">
        <f t="shared" ref="L397:L401" si="93">G397+I397+K397</f>
        <v>0</v>
      </c>
    </row>
    <row r="398" spans="1:70" ht="30" x14ac:dyDescent="0.25">
      <c r="A398" s="47">
        <f t="shared" si="92"/>
        <v>6.2999999999999989</v>
      </c>
      <c r="B398" s="47" t="s">
        <v>126</v>
      </c>
      <c r="C398" s="47" t="s">
        <v>26</v>
      </c>
      <c r="D398" s="47" t="s">
        <v>17</v>
      </c>
      <c r="E398" s="45">
        <v>9</v>
      </c>
      <c r="F398" s="45"/>
      <c r="G398" s="45">
        <f t="shared" si="90"/>
        <v>0</v>
      </c>
      <c r="H398" s="45"/>
      <c r="I398" s="106">
        <f t="shared" si="91"/>
        <v>0</v>
      </c>
      <c r="J398" s="343"/>
      <c r="K398" s="45"/>
      <c r="L398" s="45">
        <f t="shared" si="93"/>
        <v>0</v>
      </c>
    </row>
    <row r="399" spans="1:70" ht="30" x14ac:dyDescent="0.25">
      <c r="A399" s="47">
        <f t="shared" si="92"/>
        <v>6.3999999999999986</v>
      </c>
      <c r="B399" s="47" t="s">
        <v>284</v>
      </c>
      <c r="C399" s="47" t="s">
        <v>26</v>
      </c>
      <c r="D399" s="47" t="s">
        <v>17</v>
      </c>
      <c r="E399" s="45">
        <v>1</v>
      </c>
      <c r="F399" s="45"/>
      <c r="G399" s="45">
        <f t="shared" si="90"/>
        <v>0</v>
      </c>
      <c r="H399" s="45"/>
      <c r="I399" s="106">
        <f t="shared" si="91"/>
        <v>0</v>
      </c>
      <c r="J399" s="343"/>
      <c r="K399" s="45"/>
      <c r="L399" s="45">
        <f t="shared" si="93"/>
        <v>0</v>
      </c>
    </row>
    <row r="400" spans="1:70" ht="30" x14ac:dyDescent="0.25">
      <c r="A400" s="47">
        <f t="shared" si="92"/>
        <v>6.4999999999999982</v>
      </c>
      <c r="B400" s="47" t="s">
        <v>285</v>
      </c>
      <c r="C400" s="47" t="s">
        <v>26</v>
      </c>
      <c r="D400" s="47" t="s">
        <v>17</v>
      </c>
      <c r="E400" s="45">
        <v>1</v>
      </c>
      <c r="F400" s="45"/>
      <c r="G400" s="45">
        <f t="shared" si="90"/>
        <v>0</v>
      </c>
      <c r="H400" s="45"/>
      <c r="I400" s="106">
        <f t="shared" si="91"/>
        <v>0</v>
      </c>
      <c r="J400" s="343"/>
      <c r="K400" s="45"/>
      <c r="L400" s="45">
        <f t="shared" si="93"/>
        <v>0</v>
      </c>
    </row>
    <row r="401" spans="1:12" ht="30" x14ac:dyDescent="0.25">
      <c r="A401" s="47">
        <f t="shared" si="92"/>
        <v>6.5999999999999979</v>
      </c>
      <c r="B401" s="47" t="s">
        <v>286</v>
      </c>
      <c r="C401" s="47" t="s">
        <v>26</v>
      </c>
      <c r="D401" s="45">
        <v>1</v>
      </c>
      <c r="E401" s="45">
        <v>15</v>
      </c>
      <c r="F401" s="45"/>
      <c r="G401" s="45">
        <f t="shared" si="90"/>
        <v>0</v>
      </c>
      <c r="H401" s="45"/>
      <c r="I401" s="106">
        <f t="shared" si="91"/>
        <v>0</v>
      </c>
      <c r="J401" s="343"/>
      <c r="K401" s="45"/>
      <c r="L401" s="45">
        <f t="shared" si="93"/>
        <v>0</v>
      </c>
    </row>
    <row r="402" spans="1:12" x14ac:dyDescent="0.25">
      <c r="A402" s="2"/>
      <c r="B402" s="359" t="s">
        <v>127</v>
      </c>
      <c r="C402" s="360"/>
      <c r="D402" s="360"/>
      <c r="E402" s="105"/>
      <c r="F402" s="2"/>
      <c r="G402" s="2"/>
      <c r="H402" s="2"/>
      <c r="I402" s="2"/>
      <c r="J402" s="3"/>
      <c r="K402" s="3"/>
      <c r="L402" s="45"/>
    </row>
    <row r="403" spans="1:12" x14ac:dyDescent="0.25">
      <c r="A403" s="60">
        <v>1</v>
      </c>
      <c r="B403" s="46" t="s">
        <v>67</v>
      </c>
      <c r="C403" s="46" t="s">
        <v>47</v>
      </c>
      <c r="D403" s="44"/>
      <c r="E403" s="44">
        <f>E414+E409</f>
        <v>4.4000000000000004</v>
      </c>
      <c r="F403" s="44"/>
      <c r="G403" s="46"/>
      <c r="H403" s="46"/>
      <c r="I403" s="207"/>
      <c r="J403" s="46"/>
      <c r="K403" s="46"/>
      <c r="L403" s="44"/>
    </row>
    <row r="404" spans="1:12" x14ac:dyDescent="0.25">
      <c r="A404" s="47">
        <f>A403+0.1</f>
        <v>1.1000000000000001</v>
      </c>
      <c r="B404" s="47" t="s">
        <v>38</v>
      </c>
      <c r="C404" s="47" t="s">
        <v>24</v>
      </c>
      <c r="D404" s="45">
        <v>2.06</v>
      </c>
      <c r="E404" s="106">
        <f>E403*D404</f>
        <v>9.0640000000000018</v>
      </c>
      <c r="F404" s="343"/>
      <c r="G404" s="100"/>
      <c r="H404" s="45"/>
      <c r="I404" s="106">
        <f>H404*E404</f>
        <v>0</v>
      </c>
      <c r="J404" s="343"/>
      <c r="K404" s="343"/>
      <c r="L404" s="45">
        <f>K404+I404+G404</f>
        <v>0</v>
      </c>
    </row>
    <row r="405" spans="1:12" ht="30" x14ac:dyDescent="0.25">
      <c r="A405" s="60">
        <f>A403+1</f>
        <v>2</v>
      </c>
      <c r="B405" s="46" t="s">
        <v>57</v>
      </c>
      <c r="C405" s="46" t="s">
        <v>58</v>
      </c>
      <c r="D405" s="44"/>
      <c r="E405" s="44">
        <f>E403</f>
        <v>4.4000000000000004</v>
      </c>
      <c r="F405" s="44"/>
      <c r="G405" s="343"/>
      <c r="H405" s="343"/>
      <c r="I405" s="155"/>
      <c r="J405" s="343"/>
      <c r="K405" s="343"/>
      <c r="L405" s="44"/>
    </row>
    <row r="406" spans="1:12" x14ac:dyDescent="0.25">
      <c r="A406" s="47">
        <f>A405+0.1</f>
        <v>2.1</v>
      </c>
      <c r="B406" s="47" t="s">
        <v>38</v>
      </c>
      <c r="C406" s="45" t="s">
        <v>24</v>
      </c>
      <c r="D406" s="101">
        <v>0.87</v>
      </c>
      <c r="E406" s="45">
        <f>E405*D406</f>
        <v>3.8280000000000003</v>
      </c>
      <c r="F406" s="343"/>
      <c r="G406" s="343"/>
      <c r="H406" s="45"/>
      <c r="I406" s="106">
        <f>H406*E406</f>
        <v>0</v>
      </c>
      <c r="J406" s="45"/>
      <c r="K406" s="45"/>
      <c r="L406" s="45">
        <f>I406</f>
        <v>0</v>
      </c>
    </row>
    <row r="407" spans="1:12" x14ac:dyDescent="0.25">
      <c r="A407" s="60">
        <f>A405+1</f>
        <v>3</v>
      </c>
      <c r="B407" s="46" t="s">
        <v>59</v>
      </c>
      <c r="C407" s="46" t="s">
        <v>48</v>
      </c>
      <c r="D407" s="44"/>
      <c r="E407" s="44">
        <f>E405*1.85</f>
        <v>8.14</v>
      </c>
      <c r="F407" s="44"/>
      <c r="G407" s="343"/>
      <c r="H407" s="343"/>
      <c r="I407" s="155"/>
      <c r="J407" s="343"/>
      <c r="K407" s="343"/>
      <c r="L407" s="44"/>
    </row>
    <row r="408" spans="1:12" x14ac:dyDescent="0.25">
      <c r="A408" s="47">
        <f>A407+0.1</f>
        <v>3.1</v>
      </c>
      <c r="B408" s="47" t="s">
        <v>60</v>
      </c>
      <c r="C408" s="47" t="s">
        <v>48</v>
      </c>
      <c r="D408" s="45">
        <v>1</v>
      </c>
      <c r="E408" s="45">
        <f>E407*D408</f>
        <v>8.14</v>
      </c>
      <c r="F408" s="45"/>
      <c r="G408" s="45"/>
      <c r="H408" s="61"/>
      <c r="I408" s="106"/>
      <c r="J408" s="45"/>
      <c r="K408" s="45">
        <f>E408*J408</f>
        <v>0</v>
      </c>
      <c r="L408" s="45">
        <f>K408</f>
        <v>0</v>
      </c>
    </row>
    <row r="409" spans="1:12" ht="45" x14ac:dyDescent="0.25">
      <c r="A409" s="60">
        <f>A407+1</f>
        <v>4</v>
      </c>
      <c r="B409" s="46" t="s">
        <v>116</v>
      </c>
      <c r="C409" s="46" t="s">
        <v>47</v>
      </c>
      <c r="D409" s="44"/>
      <c r="E409" s="111">
        <f>E414*0.1</f>
        <v>0.4</v>
      </c>
      <c r="F409" s="107"/>
      <c r="G409" s="108"/>
      <c r="H409" s="108"/>
      <c r="I409" s="262"/>
      <c r="J409" s="108"/>
      <c r="K409" s="108"/>
      <c r="L409" s="44"/>
    </row>
    <row r="410" spans="1:12" x14ac:dyDescent="0.25">
      <c r="A410" s="47">
        <f>A409+0.1</f>
        <v>4.0999999999999996</v>
      </c>
      <c r="B410" s="47" t="s">
        <v>38</v>
      </c>
      <c r="C410" s="45" t="s">
        <v>24</v>
      </c>
      <c r="D410" s="45">
        <v>0.89</v>
      </c>
      <c r="E410" s="45">
        <f>D410*E409</f>
        <v>0.35600000000000004</v>
      </c>
      <c r="F410" s="108"/>
      <c r="G410" s="108"/>
      <c r="H410" s="109"/>
      <c r="I410" s="269">
        <f>E410*H410</f>
        <v>0</v>
      </c>
      <c r="J410" s="108"/>
      <c r="K410" s="108"/>
      <c r="L410" s="108">
        <f>I410</f>
        <v>0</v>
      </c>
    </row>
    <row r="411" spans="1:12" x14ac:dyDescent="0.25">
      <c r="A411" s="47">
        <f>A410+0.1</f>
        <v>4.1999999999999993</v>
      </c>
      <c r="B411" s="47" t="s">
        <v>72</v>
      </c>
      <c r="C411" s="47" t="s">
        <v>15</v>
      </c>
      <c r="D411" s="45">
        <v>0.37</v>
      </c>
      <c r="E411" s="45">
        <f>D411*E409</f>
        <v>0.14799999999999999</v>
      </c>
      <c r="F411" s="48"/>
      <c r="G411" s="48"/>
      <c r="H411" s="48"/>
      <c r="I411" s="63"/>
      <c r="J411" s="45"/>
      <c r="K411" s="45">
        <f>J411*E411</f>
        <v>0</v>
      </c>
      <c r="L411" s="48">
        <f>K411+I411+G411</f>
        <v>0</v>
      </c>
    </row>
    <row r="412" spans="1:12" x14ac:dyDescent="0.25">
      <c r="A412" s="47">
        <f>A411+0.1</f>
        <v>4.2999999999999989</v>
      </c>
      <c r="B412" s="47" t="s">
        <v>76</v>
      </c>
      <c r="C412" s="47" t="s">
        <v>47</v>
      </c>
      <c r="D412" s="45" t="s">
        <v>81</v>
      </c>
      <c r="E412" s="45">
        <f>E409</f>
        <v>0.4</v>
      </c>
      <c r="F412" s="45"/>
      <c r="G412" s="45">
        <f>F412*E412</f>
        <v>0</v>
      </c>
      <c r="H412" s="48"/>
      <c r="I412" s="63"/>
      <c r="J412" s="48"/>
      <c r="K412" s="48"/>
      <c r="L412" s="48">
        <f>K412+I412+G412</f>
        <v>0</v>
      </c>
    </row>
    <row r="413" spans="1:12" x14ac:dyDescent="0.25">
      <c r="A413" s="47">
        <f>A412+0.1</f>
        <v>4.3999999999999986</v>
      </c>
      <c r="B413" s="10" t="s">
        <v>66</v>
      </c>
      <c r="C413" s="47" t="s">
        <v>4</v>
      </c>
      <c r="D413" s="45">
        <v>0.02</v>
      </c>
      <c r="E413" s="45">
        <f>D413*E409</f>
        <v>8.0000000000000002E-3</v>
      </c>
      <c r="F413" s="45"/>
      <c r="G413" s="45">
        <f>F413*E413</f>
        <v>0</v>
      </c>
      <c r="H413" s="45"/>
      <c r="I413" s="106"/>
      <c r="J413" s="45"/>
      <c r="K413" s="45"/>
      <c r="L413" s="45">
        <f>K413+I413+G413</f>
        <v>0</v>
      </c>
    </row>
    <row r="414" spans="1:12" x14ac:dyDescent="0.25">
      <c r="A414" s="60">
        <f>A409+1</f>
        <v>5</v>
      </c>
      <c r="B414" s="46" t="s">
        <v>118</v>
      </c>
      <c r="C414" s="46" t="s">
        <v>119</v>
      </c>
      <c r="D414" s="46"/>
      <c r="E414" s="44">
        <f>E421*0.5</f>
        <v>4</v>
      </c>
      <c r="F414" s="46"/>
      <c r="G414" s="44"/>
      <c r="H414" s="46"/>
      <c r="I414" s="159"/>
      <c r="J414" s="46"/>
      <c r="K414" s="44"/>
      <c r="L414" s="44"/>
    </row>
    <row r="415" spans="1:12" x14ac:dyDescent="0.25">
      <c r="A415" s="47">
        <f t="shared" ref="A415:A420" si="94">A414+0.1</f>
        <v>5.0999999999999996</v>
      </c>
      <c r="B415" s="47" t="s">
        <v>38</v>
      </c>
      <c r="C415" s="47" t="s">
        <v>24</v>
      </c>
      <c r="D415" s="45">
        <v>4.5</v>
      </c>
      <c r="E415" s="45">
        <f>D415*E414</f>
        <v>18</v>
      </c>
      <c r="F415" s="48"/>
      <c r="G415" s="48"/>
      <c r="H415" s="45"/>
      <c r="I415" s="106">
        <f>H415*E415</f>
        <v>0</v>
      </c>
      <c r="J415" s="48"/>
      <c r="K415" s="48"/>
      <c r="L415" s="45">
        <f t="shared" ref="L415:L420" si="95">K415+I415+G415</f>
        <v>0</v>
      </c>
    </row>
    <row r="416" spans="1:12" x14ac:dyDescent="0.25">
      <c r="A416" s="158">
        <f t="shared" si="94"/>
        <v>5.1999999999999993</v>
      </c>
      <c r="B416" s="47" t="s">
        <v>72</v>
      </c>
      <c r="C416" s="47" t="s">
        <v>15</v>
      </c>
      <c r="D416" s="45">
        <v>0.37</v>
      </c>
      <c r="E416" s="45">
        <f>D416*E414</f>
        <v>1.48</v>
      </c>
      <c r="F416" s="48"/>
      <c r="G416" s="48"/>
      <c r="H416" s="48"/>
      <c r="I416" s="63"/>
      <c r="J416" s="45"/>
      <c r="K416" s="45">
        <f>J416*E416</f>
        <v>0</v>
      </c>
      <c r="L416" s="48">
        <f t="shared" si="95"/>
        <v>0</v>
      </c>
    </row>
    <row r="417" spans="1:70" x14ac:dyDescent="0.25">
      <c r="A417" s="47">
        <f t="shared" si="94"/>
        <v>5.2999999999999989</v>
      </c>
      <c r="B417" s="47" t="s">
        <v>102</v>
      </c>
      <c r="C417" s="47" t="s">
        <v>47</v>
      </c>
      <c r="D417" s="45">
        <v>1.02</v>
      </c>
      <c r="E417" s="45">
        <f>D417*E414</f>
        <v>4.08</v>
      </c>
      <c r="F417" s="27"/>
      <c r="G417" s="45">
        <f>F417*E417</f>
        <v>0</v>
      </c>
      <c r="H417" s="48"/>
      <c r="I417" s="63"/>
      <c r="J417" s="48"/>
      <c r="K417" s="48"/>
      <c r="L417" s="48">
        <f t="shared" si="95"/>
        <v>0</v>
      </c>
    </row>
    <row r="418" spans="1:70" x14ac:dyDescent="0.25">
      <c r="A418" s="47">
        <f t="shared" si="94"/>
        <v>5.3999999999999986</v>
      </c>
      <c r="B418" s="18" t="s">
        <v>103</v>
      </c>
      <c r="C418" s="47" t="s">
        <v>7</v>
      </c>
      <c r="D418" s="45">
        <v>1.61</v>
      </c>
      <c r="E418" s="45">
        <f>E414*D418</f>
        <v>6.44</v>
      </c>
      <c r="F418" s="26"/>
      <c r="G418" s="45">
        <f>F418*E418</f>
        <v>0</v>
      </c>
      <c r="H418" s="48"/>
      <c r="I418" s="63"/>
      <c r="J418" s="48"/>
      <c r="K418" s="48"/>
      <c r="L418" s="48">
        <f t="shared" si="95"/>
        <v>0</v>
      </c>
    </row>
    <row r="419" spans="1:70" x14ac:dyDescent="0.25">
      <c r="A419" s="47">
        <f t="shared" si="94"/>
        <v>5.4999999999999982</v>
      </c>
      <c r="B419" s="47" t="s">
        <v>120</v>
      </c>
      <c r="C419" s="47" t="s">
        <v>47</v>
      </c>
      <c r="D419" s="45">
        <v>0.02</v>
      </c>
      <c r="E419" s="45">
        <f>E414*D419</f>
        <v>0.08</v>
      </c>
      <c r="F419" s="45"/>
      <c r="G419" s="45">
        <f>F419*E419</f>
        <v>0</v>
      </c>
      <c r="H419" s="48"/>
      <c r="I419" s="63"/>
      <c r="J419" s="48"/>
      <c r="K419" s="48"/>
      <c r="L419" s="48">
        <f t="shared" si="95"/>
        <v>0</v>
      </c>
    </row>
    <row r="420" spans="1:70" x14ac:dyDescent="0.25">
      <c r="A420" s="47">
        <f t="shared" si="94"/>
        <v>5.5999999999999979</v>
      </c>
      <c r="B420" s="10" t="s">
        <v>66</v>
      </c>
      <c r="C420" s="47" t="s">
        <v>4</v>
      </c>
      <c r="D420" s="45">
        <v>0.28000000000000003</v>
      </c>
      <c r="E420" s="45">
        <f>D420*E414</f>
        <v>1.1200000000000001</v>
      </c>
      <c r="F420" s="45"/>
      <c r="G420" s="45">
        <f>F420*E420</f>
        <v>0</v>
      </c>
      <c r="H420" s="48"/>
      <c r="I420" s="63"/>
      <c r="J420" s="48"/>
      <c r="K420" s="48"/>
      <c r="L420" s="48">
        <f t="shared" si="95"/>
        <v>0</v>
      </c>
    </row>
    <row r="421" spans="1:70" x14ac:dyDescent="0.25">
      <c r="A421" s="60">
        <f>A414+1</f>
        <v>6</v>
      </c>
      <c r="B421" s="46" t="s">
        <v>128</v>
      </c>
      <c r="C421" s="46" t="s">
        <v>123</v>
      </c>
      <c r="D421" s="46"/>
      <c r="E421" s="44">
        <f>SUM(E422:E427)</f>
        <v>8</v>
      </c>
      <c r="F421" s="46"/>
      <c r="G421" s="44"/>
      <c r="H421" s="46"/>
      <c r="I421" s="159"/>
      <c r="J421" s="46"/>
      <c r="K421" s="44"/>
      <c r="L421" s="45"/>
    </row>
    <row r="422" spans="1:70" ht="45" x14ac:dyDescent="0.25">
      <c r="A422" s="61">
        <f>A421+0.1</f>
        <v>6.1</v>
      </c>
      <c r="B422" s="47" t="s">
        <v>287</v>
      </c>
      <c r="C422" s="47" t="s">
        <v>26</v>
      </c>
      <c r="D422" s="182" t="s">
        <v>17</v>
      </c>
      <c r="E422" s="45">
        <v>1</v>
      </c>
      <c r="F422" s="45"/>
      <c r="G422" s="45">
        <f t="shared" ref="G422:G427" si="96">F422*E422</f>
        <v>0</v>
      </c>
      <c r="H422" s="45"/>
      <c r="I422" s="106">
        <f t="shared" ref="I422:I423" si="97">H422*E422</f>
        <v>0</v>
      </c>
      <c r="J422" s="343"/>
      <c r="K422" s="45"/>
      <c r="L422" s="45">
        <f t="shared" ref="L422:L427" si="98">G422+I422+K422</f>
        <v>0</v>
      </c>
    </row>
    <row r="423" spans="1:70" ht="45" x14ac:dyDescent="0.25">
      <c r="A423" s="61">
        <f t="shared" ref="A423:A427" si="99">A422+0.1</f>
        <v>6.1999999999999993</v>
      </c>
      <c r="B423" s="47" t="s">
        <v>288</v>
      </c>
      <c r="C423" s="47" t="s">
        <v>26</v>
      </c>
      <c r="D423" s="182" t="s">
        <v>17</v>
      </c>
      <c r="E423" s="45">
        <v>1</v>
      </c>
      <c r="F423" s="45"/>
      <c r="G423" s="45">
        <f t="shared" si="96"/>
        <v>0</v>
      </c>
      <c r="H423" s="45"/>
      <c r="I423" s="106">
        <f t="shared" si="97"/>
        <v>0</v>
      </c>
      <c r="J423" s="343"/>
      <c r="K423" s="45"/>
      <c r="L423" s="45">
        <f t="shared" si="98"/>
        <v>0</v>
      </c>
    </row>
    <row r="424" spans="1:70" ht="30" x14ac:dyDescent="0.25">
      <c r="A424" s="61">
        <f t="shared" si="99"/>
        <v>6.2999999999999989</v>
      </c>
      <c r="B424" s="47" t="s">
        <v>515</v>
      </c>
      <c r="C424" s="47" t="s">
        <v>26</v>
      </c>
      <c r="D424" s="182" t="s">
        <v>17</v>
      </c>
      <c r="E424" s="45">
        <v>2</v>
      </c>
      <c r="F424" s="45"/>
      <c r="G424" s="45">
        <f t="shared" si="96"/>
        <v>0</v>
      </c>
      <c r="H424" s="45"/>
      <c r="I424" s="106">
        <f>H424*E424</f>
        <v>0</v>
      </c>
      <c r="J424" s="343"/>
      <c r="K424" s="45"/>
      <c r="L424" s="45">
        <f t="shared" si="98"/>
        <v>0</v>
      </c>
    </row>
    <row r="425" spans="1:70" ht="45" x14ac:dyDescent="0.25">
      <c r="A425" s="61">
        <f t="shared" si="99"/>
        <v>6.3999999999999986</v>
      </c>
      <c r="B425" s="47" t="s">
        <v>129</v>
      </c>
      <c r="C425" s="47" t="s">
        <v>26</v>
      </c>
      <c r="D425" s="182" t="s">
        <v>17</v>
      </c>
      <c r="E425" s="45">
        <v>1</v>
      </c>
      <c r="F425" s="45"/>
      <c r="G425" s="45">
        <f t="shared" si="96"/>
        <v>0</v>
      </c>
      <c r="H425" s="45"/>
      <c r="I425" s="106">
        <f t="shared" ref="I425:I427" si="100">H425*E425</f>
        <v>0</v>
      </c>
      <c r="J425" s="343"/>
      <c r="K425" s="45"/>
      <c r="L425" s="45">
        <f t="shared" si="98"/>
        <v>0</v>
      </c>
    </row>
    <row r="426" spans="1:70" ht="45" x14ac:dyDescent="0.25">
      <c r="A426" s="61">
        <f t="shared" si="99"/>
        <v>6.4999999999999982</v>
      </c>
      <c r="B426" s="47" t="s">
        <v>343</v>
      </c>
      <c r="C426" s="47" t="s">
        <v>26</v>
      </c>
      <c r="D426" s="182" t="s">
        <v>17</v>
      </c>
      <c r="E426" s="45">
        <v>2</v>
      </c>
      <c r="F426" s="45"/>
      <c r="G426" s="45">
        <f t="shared" si="96"/>
        <v>0</v>
      </c>
      <c r="H426" s="45"/>
      <c r="I426" s="106">
        <f t="shared" si="100"/>
        <v>0</v>
      </c>
      <c r="J426" s="343"/>
      <c r="K426" s="45"/>
      <c r="L426" s="45">
        <f t="shared" si="98"/>
        <v>0</v>
      </c>
    </row>
    <row r="427" spans="1:70" x14ac:dyDescent="0.25">
      <c r="A427" s="61">
        <f t="shared" si="99"/>
        <v>6.5999999999999979</v>
      </c>
      <c r="B427" s="47" t="s">
        <v>261</v>
      </c>
      <c r="C427" s="47" t="s">
        <v>26</v>
      </c>
      <c r="D427" s="182" t="s">
        <v>17</v>
      </c>
      <c r="E427" s="45">
        <v>1</v>
      </c>
      <c r="F427" s="45"/>
      <c r="G427" s="45">
        <f t="shared" si="96"/>
        <v>0</v>
      </c>
      <c r="H427" s="45"/>
      <c r="I427" s="106">
        <f t="shared" si="100"/>
        <v>0</v>
      </c>
      <c r="J427" s="343"/>
      <c r="K427" s="45"/>
      <c r="L427" s="45">
        <f t="shared" si="98"/>
        <v>0</v>
      </c>
    </row>
    <row r="428" spans="1:70" s="1" customFormat="1" x14ac:dyDescent="0.25">
      <c r="A428" s="2"/>
      <c r="B428" s="355" t="s">
        <v>516</v>
      </c>
      <c r="C428" s="356"/>
      <c r="D428" s="356"/>
      <c r="E428" s="105"/>
      <c r="F428" s="2"/>
      <c r="G428" s="2"/>
      <c r="H428" s="2"/>
      <c r="I428" s="2"/>
      <c r="J428" s="3"/>
      <c r="K428" s="3"/>
      <c r="L428" s="45"/>
      <c r="M428" s="252"/>
      <c r="N428" s="252"/>
      <c r="O428" s="252"/>
      <c r="P428" s="252"/>
      <c r="Q428" s="252"/>
      <c r="R428" s="252"/>
      <c r="S428" s="252"/>
      <c r="T428" s="252"/>
      <c r="U428" s="252"/>
      <c r="V428" s="252"/>
      <c r="W428" s="252"/>
      <c r="X428" s="252"/>
      <c r="Y428" s="252"/>
      <c r="Z428" s="252"/>
      <c r="AA428" s="252"/>
      <c r="AB428" s="252"/>
      <c r="AC428" s="252"/>
      <c r="AD428" s="252"/>
      <c r="AE428" s="252"/>
      <c r="AF428" s="252"/>
      <c r="AG428" s="252"/>
      <c r="AH428" s="252"/>
      <c r="AI428" s="252"/>
      <c r="AJ428" s="252"/>
      <c r="AK428" s="252"/>
      <c r="AL428" s="252"/>
      <c r="AM428" s="252"/>
      <c r="AN428" s="252"/>
      <c r="AO428" s="252"/>
      <c r="AP428" s="252"/>
      <c r="AQ428" s="252"/>
      <c r="AR428" s="252"/>
      <c r="AS428" s="252"/>
      <c r="AT428" s="252"/>
      <c r="AU428" s="252"/>
      <c r="AV428" s="252"/>
      <c r="AW428" s="252"/>
      <c r="AX428" s="252"/>
      <c r="AY428" s="252"/>
      <c r="AZ428" s="252"/>
      <c r="BA428" s="252"/>
      <c r="BB428" s="252"/>
      <c r="BC428" s="252"/>
      <c r="BD428" s="252"/>
      <c r="BE428" s="252"/>
      <c r="BF428" s="252"/>
      <c r="BG428" s="252"/>
      <c r="BH428" s="252"/>
      <c r="BI428" s="252"/>
      <c r="BJ428" s="252"/>
      <c r="BK428" s="252"/>
      <c r="BL428" s="252"/>
      <c r="BM428" s="252"/>
      <c r="BN428" s="252"/>
      <c r="BO428" s="252"/>
      <c r="BP428" s="252"/>
      <c r="BQ428" s="252"/>
      <c r="BR428" s="252"/>
    </row>
    <row r="429" spans="1:70" x14ac:dyDescent="0.25">
      <c r="A429" s="60">
        <v>1</v>
      </c>
      <c r="B429" s="46" t="s">
        <v>67</v>
      </c>
      <c r="C429" s="46" t="s">
        <v>47</v>
      </c>
      <c r="D429" s="44"/>
      <c r="E429" s="44">
        <f>E440</f>
        <v>1.34</v>
      </c>
      <c r="F429" s="44"/>
      <c r="G429" s="46"/>
      <c r="H429" s="46"/>
      <c r="I429" s="207"/>
      <c r="J429" s="46"/>
      <c r="K429" s="46"/>
      <c r="L429" s="44"/>
    </row>
    <row r="430" spans="1:70" x14ac:dyDescent="0.25">
      <c r="A430" s="47">
        <f>A429+0.1</f>
        <v>1.1000000000000001</v>
      </c>
      <c r="B430" s="47" t="s">
        <v>38</v>
      </c>
      <c r="C430" s="47" t="s">
        <v>24</v>
      </c>
      <c r="D430" s="45">
        <v>2.06</v>
      </c>
      <c r="E430" s="106">
        <f>E429*D430</f>
        <v>2.7604000000000002</v>
      </c>
      <c r="F430" s="343"/>
      <c r="G430" s="100"/>
      <c r="H430" s="45"/>
      <c r="I430" s="106">
        <f>H430*E430</f>
        <v>0</v>
      </c>
      <c r="J430" s="343"/>
      <c r="K430" s="343"/>
      <c r="L430" s="45">
        <f>K430+I430+G430</f>
        <v>0</v>
      </c>
    </row>
    <row r="431" spans="1:70" ht="30" x14ac:dyDescent="0.25">
      <c r="A431" s="60">
        <f>A429+1</f>
        <v>2</v>
      </c>
      <c r="B431" s="46" t="s">
        <v>57</v>
      </c>
      <c r="C431" s="46" t="s">
        <v>58</v>
      </c>
      <c r="D431" s="44"/>
      <c r="E431" s="44">
        <f>E429</f>
        <v>1.34</v>
      </c>
      <c r="F431" s="44"/>
      <c r="G431" s="343"/>
      <c r="H431" s="343"/>
      <c r="I431" s="155"/>
      <c r="J431" s="343"/>
      <c r="K431" s="343"/>
      <c r="L431" s="44"/>
    </row>
    <row r="432" spans="1:70" x14ac:dyDescent="0.25">
      <c r="A432" s="47">
        <f>A431+0.1</f>
        <v>2.1</v>
      </c>
      <c r="B432" s="47" t="s">
        <v>38</v>
      </c>
      <c r="C432" s="45" t="s">
        <v>24</v>
      </c>
      <c r="D432" s="45">
        <v>0.87</v>
      </c>
      <c r="E432" s="45">
        <f>E431*D432</f>
        <v>1.1658000000000002</v>
      </c>
      <c r="F432" s="343"/>
      <c r="G432" s="343"/>
      <c r="H432" s="45"/>
      <c r="I432" s="106">
        <f>H432*E432</f>
        <v>0</v>
      </c>
      <c r="J432" s="45"/>
      <c r="K432" s="45"/>
      <c r="L432" s="45">
        <f>I432</f>
        <v>0</v>
      </c>
    </row>
    <row r="433" spans="1:70" x14ac:dyDescent="0.25">
      <c r="A433" s="60">
        <f>A431+1</f>
        <v>3</v>
      </c>
      <c r="B433" s="46" t="s">
        <v>59</v>
      </c>
      <c r="C433" s="46" t="s">
        <v>48</v>
      </c>
      <c r="D433" s="44"/>
      <c r="E433" s="44">
        <f>E431*1.85</f>
        <v>2.4790000000000001</v>
      </c>
      <c r="F433" s="44"/>
      <c r="G433" s="343"/>
      <c r="H433" s="343"/>
      <c r="I433" s="155"/>
      <c r="J433" s="343"/>
      <c r="K433" s="343"/>
      <c r="L433" s="44"/>
    </row>
    <row r="434" spans="1:70" x14ac:dyDescent="0.25">
      <c r="A434" s="47">
        <f>A433+0.1</f>
        <v>3.1</v>
      </c>
      <c r="B434" s="47" t="s">
        <v>60</v>
      </c>
      <c r="C434" s="47" t="s">
        <v>48</v>
      </c>
      <c r="D434" s="45">
        <v>1</v>
      </c>
      <c r="E434" s="45">
        <f>E433*D434</f>
        <v>2.4790000000000001</v>
      </c>
      <c r="F434" s="45"/>
      <c r="G434" s="45"/>
      <c r="H434" s="61"/>
      <c r="I434" s="106"/>
      <c r="J434" s="45"/>
      <c r="K434" s="45">
        <f>E434*J434</f>
        <v>0</v>
      </c>
      <c r="L434" s="45">
        <f>K434</f>
        <v>0</v>
      </c>
    </row>
    <row r="435" spans="1:70" ht="60" customHeight="1" x14ac:dyDescent="0.25">
      <c r="A435" s="60">
        <f>A433+1</f>
        <v>4</v>
      </c>
      <c r="B435" s="46" t="s">
        <v>116</v>
      </c>
      <c r="C435" s="46" t="s">
        <v>47</v>
      </c>
      <c r="D435" s="44"/>
      <c r="E435" s="111">
        <v>0.19</v>
      </c>
      <c r="F435" s="107"/>
      <c r="G435" s="108"/>
      <c r="H435" s="108"/>
      <c r="I435" s="262"/>
      <c r="J435" s="108"/>
      <c r="K435" s="108"/>
      <c r="L435" s="44"/>
    </row>
    <row r="436" spans="1:70" x14ac:dyDescent="0.25">
      <c r="A436" s="47">
        <f>A435+0.1</f>
        <v>4.0999999999999996</v>
      </c>
      <c r="B436" s="47" t="s">
        <v>38</v>
      </c>
      <c r="C436" s="45" t="s">
        <v>24</v>
      </c>
      <c r="D436" s="45">
        <v>0.89</v>
      </c>
      <c r="E436" s="45">
        <f>D436*E435</f>
        <v>0.1691</v>
      </c>
      <c r="F436" s="108"/>
      <c r="G436" s="108"/>
      <c r="H436" s="109"/>
      <c r="I436" s="269">
        <f>E436*H436</f>
        <v>0</v>
      </c>
      <c r="J436" s="108"/>
      <c r="K436" s="108"/>
      <c r="L436" s="108">
        <f>I436</f>
        <v>0</v>
      </c>
    </row>
    <row r="437" spans="1:70" x14ac:dyDescent="0.25">
      <c r="A437" s="47">
        <f>A436+0.1</f>
        <v>4.1999999999999993</v>
      </c>
      <c r="B437" s="47" t="s">
        <v>72</v>
      </c>
      <c r="C437" s="47" t="s">
        <v>15</v>
      </c>
      <c r="D437" s="45">
        <v>0.37</v>
      </c>
      <c r="E437" s="45">
        <f>D437*E435</f>
        <v>7.0300000000000001E-2</v>
      </c>
      <c r="F437" s="48"/>
      <c r="G437" s="48"/>
      <c r="H437" s="48"/>
      <c r="I437" s="63"/>
      <c r="J437" s="45"/>
      <c r="K437" s="45">
        <f>J437*E437</f>
        <v>0</v>
      </c>
      <c r="L437" s="48">
        <f>K437+I437+G437</f>
        <v>0</v>
      </c>
    </row>
    <row r="438" spans="1:70" s="243" customFormat="1" x14ac:dyDescent="0.25">
      <c r="A438" s="39">
        <f t="shared" ref="A438:A439" si="101">A437+0.1</f>
        <v>4.2999999999999989</v>
      </c>
      <c r="B438" s="23" t="s">
        <v>62</v>
      </c>
      <c r="C438" s="23" t="s">
        <v>47</v>
      </c>
      <c r="D438" s="42">
        <v>1.1499999999999999</v>
      </c>
      <c r="E438" s="42">
        <f>D438*E435</f>
        <v>0.21849999999999997</v>
      </c>
      <c r="F438" s="19"/>
      <c r="G438" s="42">
        <f>F438*E438</f>
        <v>0</v>
      </c>
      <c r="H438" s="41"/>
      <c r="I438" s="267"/>
      <c r="J438" s="41"/>
      <c r="K438" s="41"/>
      <c r="L438" s="41">
        <f>K438+I438+G438</f>
        <v>0</v>
      </c>
      <c r="M438" s="295"/>
      <c r="N438" s="295"/>
      <c r="O438" s="295"/>
      <c r="P438" s="295"/>
      <c r="Q438" s="295"/>
      <c r="R438" s="295"/>
      <c r="S438" s="295"/>
      <c r="T438" s="295"/>
      <c r="U438" s="295"/>
      <c r="V438" s="295"/>
      <c r="W438" s="295"/>
      <c r="X438" s="295"/>
      <c r="Y438" s="295"/>
      <c r="Z438" s="295"/>
      <c r="AA438" s="295"/>
      <c r="AB438" s="295"/>
      <c r="AC438" s="295"/>
      <c r="AD438" s="295"/>
      <c r="AE438" s="295"/>
      <c r="AF438" s="295"/>
      <c r="AG438" s="295"/>
      <c r="AH438" s="295"/>
      <c r="AI438" s="295"/>
      <c r="AJ438" s="295"/>
      <c r="AK438" s="295"/>
      <c r="AL438" s="295"/>
      <c r="AM438" s="295"/>
      <c r="AN438" s="295"/>
      <c r="AO438" s="295"/>
      <c r="AP438" s="295"/>
      <c r="AQ438" s="295"/>
      <c r="AR438" s="295"/>
      <c r="AS438" s="295"/>
      <c r="AT438" s="295"/>
      <c r="AU438" s="295"/>
      <c r="AV438" s="295"/>
      <c r="AW438" s="295"/>
      <c r="AX438" s="295"/>
      <c r="AY438" s="295"/>
      <c r="AZ438" s="295"/>
      <c r="BA438" s="295"/>
      <c r="BB438" s="295"/>
      <c r="BC438" s="295"/>
      <c r="BD438" s="295"/>
      <c r="BE438" s="295"/>
      <c r="BF438" s="295"/>
      <c r="BG438" s="295"/>
      <c r="BH438" s="295"/>
      <c r="BI438" s="295"/>
      <c r="BJ438" s="295"/>
      <c r="BK438" s="295"/>
      <c r="BL438" s="295"/>
      <c r="BM438" s="295"/>
      <c r="BN438" s="295"/>
      <c r="BO438" s="295"/>
      <c r="BP438" s="295"/>
      <c r="BQ438" s="295"/>
      <c r="BR438" s="295"/>
    </row>
    <row r="439" spans="1:70" x14ac:dyDescent="0.25">
      <c r="A439" s="39">
        <f t="shared" si="101"/>
        <v>4.3999999999999986</v>
      </c>
      <c r="B439" s="10" t="s">
        <v>66</v>
      </c>
      <c r="C439" s="47" t="s">
        <v>4</v>
      </c>
      <c r="D439" s="45">
        <v>0.02</v>
      </c>
      <c r="E439" s="45">
        <f>D439*E435</f>
        <v>3.8E-3</v>
      </c>
      <c r="F439" s="45"/>
      <c r="G439" s="45">
        <f>F439*E439</f>
        <v>0</v>
      </c>
      <c r="H439" s="45"/>
      <c r="I439" s="106"/>
      <c r="J439" s="45"/>
      <c r="K439" s="45"/>
      <c r="L439" s="45">
        <f>K439+I439+G439</f>
        <v>0</v>
      </c>
    </row>
    <row r="440" spans="1:70" s="219" customFormat="1" x14ac:dyDescent="0.3">
      <c r="A440" s="60">
        <f>A435+1</f>
        <v>5</v>
      </c>
      <c r="B440" s="46" t="s">
        <v>118</v>
      </c>
      <c r="C440" s="46" t="s">
        <v>119</v>
      </c>
      <c r="D440" s="46"/>
      <c r="E440" s="44">
        <v>1.34</v>
      </c>
      <c r="F440" s="46"/>
      <c r="G440" s="44"/>
      <c r="H440" s="46"/>
      <c r="I440" s="159"/>
      <c r="J440" s="46"/>
      <c r="K440" s="44"/>
      <c r="L440" s="44"/>
      <c r="M440" s="244"/>
      <c r="N440" s="244"/>
      <c r="O440" s="244"/>
      <c r="P440" s="244"/>
      <c r="Q440" s="244"/>
      <c r="R440" s="244"/>
      <c r="S440" s="244"/>
      <c r="T440" s="244"/>
      <c r="U440" s="244"/>
      <c r="V440" s="244"/>
      <c r="W440" s="244"/>
      <c r="X440" s="244"/>
      <c r="Y440" s="244"/>
      <c r="Z440" s="244"/>
      <c r="AA440" s="244"/>
      <c r="AB440" s="244"/>
      <c r="AC440" s="244"/>
      <c r="AD440" s="244"/>
      <c r="AE440" s="244"/>
      <c r="AF440" s="244"/>
      <c r="AG440" s="244"/>
      <c r="AH440" s="244"/>
      <c r="AI440" s="244"/>
      <c r="AJ440" s="244"/>
      <c r="AK440" s="244"/>
      <c r="AL440" s="244"/>
      <c r="AM440" s="244"/>
      <c r="AN440" s="244"/>
      <c r="AO440" s="244"/>
      <c r="AP440" s="244"/>
      <c r="AQ440" s="244"/>
      <c r="AR440" s="244"/>
      <c r="AS440" s="244"/>
      <c r="AT440" s="244"/>
      <c r="AU440" s="244"/>
      <c r="AV440" s="244"/>
      <c r="AW440" s="244"/>
      <c r="AX440" s="244"/>
      <c r="AY440" s="244"/>
      <c r="AZ440" s="244"/>
      <c r="BA440" s="244"/>
      <c r="BB440" s="244"/>
      <c r="BC440" s="244"/>
      <c r="BD440" s="244"/>
      <c r="BE440" s="244"/>
      <c r="BF440" s="244"/>
      <c r="BG440" s="244"/>
      <c r="BH440" s="244"/>
      <c r="BI440" s="244"/>
      <c r="BJ440" s="244"/>
      <c r="BK440" s="244"/>
      <c r="BL440" s="244"/>
      <c r="BM440" s="244"/>
      <c r="BN440" s="244"/>
      <c r="BO440" s="244"/>
      <c r="BP440" s="244"/>
      <c r="BQ440" s="244"/>
      <c r="BR440" s="244"/>
    </row>
    <row r="441" spans="1:70" s="219" customFormat="1" x14ac:dyDescent="0.3">
      <c r="A441" s="61">
        <f t="shared" ref="A441:A446" si="102">A440+0.1</f>
        <v>5.0999999999999996</v>
      </c>
      <c r="B441" s="47" t="s">
        <v>38</v>
      </c>
      <c r="C441" s="47" t="s">
        <v>24</v>
      </c>
      <c r="D441" s="45">
        <v>4.5</v>
      </c>
      <c r="E441" s="45">
        <f>D441*E440</f>
        <v>6.03</v>
      </c>
      <c r="F441" s="48"/>
      <c r="G441" s="48"/>
      <c r="H441" s="45"/>
      <c r="I441" s="106">
        <f>H441*E441</f>
        <v>0</v>
      </c>
      <c r="J441" s="48"/>
      <c r="K441" s="48"/>
      <c r="L441" s="45">
        <f t="shared" ref="L441:L446" si="103">K441+I441+G441</f>
        <v>0</v>
      </c>
      <c r="M441" s="244"/>
      <c r="N441" s="244"/>
      <c r="O441" s="244"/>
      <c r="P441" s="244"/>
      <c r="Q441" s="244"/>
      <c r="R441" s="244"/>
      <c r="S441" s="244"/>
      <c r="T441" s="244"/>
      <c r="U441" s="244"/>
      <c r="V441" s="244"/>
      <c r="W441" s="244"/>
      <c r="X441" s="244"/>
      <c r="Y441" s="244"/>
      <c r="Z441" s="244"/>
      <c r="AA441" s="244"/>
      <c r="AB441" s="244"/>
      <c r="AC441" s="244"/>
      <c r="AD441" s="244"/>
      <c r="AE441" s="244"/>
      <c r="AF441" s="244"/>
      <c r="AG441" s="244"/>
      <c r="AH441" s="244"/>
      <c r="AI441" s="244"/>
      <c r="AJ441" s="244"/>
      <c r="AK441" s="244"/>
      <c r="AL441" s="244"/>
      <c r="AM441" s="244"/>
      <c r="AN441" s="244"/>
      <c r="AO441" s="244"/>
      <c r="AP441" s="244"/>
      <c r="AQ441" s="244"/>
      <c r="AR441" s="244"/>
      <c r="AS441" s="244"/>
      <c r="AT441" s="244"/>
      <c r="AU441" s="244"/>
      <c r="AV441" s="244"/>
      <c r="AW441" s="244"/>
      <c r="AX441" s="244"/>
      <c r="AY441" s="244"/>
      <c r="AZ441" s="244"/>
      <c r="BA441" s="244"/>
      <c r="BB441" s="244"/>
      <c r="BC441" s="244"/>
      <c r="BD441" s="244"/>
      <c r="BE441" s="244"/>
      <c r="BF441" s="244"/>
      <c r="BG441" s="244"/>
      <c r="BH441" s="244"/>
      <c r="BI441" s="244"/>
      <c r="BJ441" s="244"/>
      <c r="BK441" s="244"/>
      <c r="BL441" s="244"/>
      <c r="BM441" s="244"/>
      <c r="BN441" s="244"/>
      <c r="BO441" s="244"/>
      <c r="BP441" s="244"/>
      <c r="BQ441" s="244"/>
      <c r="BR441" s="244"/>
    </row>
    <row r="442" spans="1:70" s="219" customFormat="1" x14ac:dyDescent="0.3">
      <c r="A442" s="62">
        <f t="shared" si="102"/>
        <v>5.1999999999999993</v>
      </c>
      <c r="B442" s="47" t="s">
        <v>250</v>
      </c>
      <c r="C442" s="47" t="s">
        <v>15</v>
      </c>
      <c r="D442" s="45">
        <v>0.37</v>
      </c>
      <c r="E442" s="45">
        <f>D442*E440</f>
        <v>0.49580000000000002</v>
      </c>
      <c r="F442" s="48"/>
      <c r="G442" s="48"/>
      <c r="H442" s="48"/>
      <c r="I442" s="63"/>
      <c r="J442" s="45"/>
      <c r="K442" s="45">
        <f>J442*E442</f>
        <v>0</v>
      </c>
      <c r="L442" s="48">
        <f t="shared" si="103"/>
        <v>0</v>
      </c>
      <c r="M442" s="244"/>
      <c r="N442" s="244"/>
      <c r="O442" s="244"/>
      <c r="P442" s="244"/>
      <c r="Q442" s="244"/>
      <c r="R442" s="244"/>
      <c r="S442" s="244"/>
      <c r="T442" s="244"/>
      <c r="U442" s="244"/>
      <c r="V442" s="244"/>
      <c r="W442" s="244"/>
      <c r="X442" s="244"/>
      <c r="Y442" s="244"/>
      <c r="Z442" s="244"/>
      <c r="AA442" s="244"/>
      <c r="AB442" s="244"/>
      <c r="AC442" s="244"/>
      <c r="AD442" s="244"/>
      <c r="AE442" s="244"/>
      <c r="AF442" s="244"/>
      <c r="AG442" s="244"/>
      <c r="AH442" s="244"/>
      <c r="AI442" s="244"/>
      <c r="AJ442" s="244"/>
      <c r="AK442" s="244"/>
      <c r="AL442" s="244"/>
      <c r="AM442" s="244"/>
      <c r="AN442" s="244"/>
      <c r="AO442" s="244"/>
      <c r="AP442" s="244"/>
      <c r="AQ442" s="244"/>
      <c r="AR442" s="244"/>
      <c r="AS442" s="244"/>
      <c r="AT442" s="244"/>
      <c r="AU442" s="244"/>
      <c r="AV442" s="244"/>
      <c r="AW442" s="244"/>
      <c r="AX442" s="244"/>
      <c r="AY442" s="244"/>
      <c r="AZ442" s="244"/>
      <c r="BA442" s="244"/>
      <c r="BB442" s="244"/>
      <c r="BC442" s="244"/>
      <c r="BD442" s="244"/>
      <c r="BE442" s="244"/>
      <c r="BF442" s="244"/>
      <c r="BG442" s="244"/>
      <c r="BH442" s="244"/>
      <c r="BI442" s="244"/>
      <c r="BJ442" s="244"/>
      <c r="BK442" s="244"/>
      <c r="BL442" s="244"/>
      <c r="BM442" s="244"/>
      <c r="BN442" s="244"/>
      <c r="BO442" s="244"/>
      <c r="BP442" s="244"/>
      <c r="BQ442" s="244"/>
      <c r="BR442" s="244"/>
    </row>
    <row r="443" spans="1:70" s="219" customFormat="1" x14ac:dyDescent="0.3">
      <c r="A443" s="61">
        <f t="shared" si="102"/>
        <v>5.2999999999999989</v>
      </c>
      <c r="B443" s="47" t="s">
        <v>102</v>
      </c>
      <c r="C443" s="47" t="s">
        <v>47</v>
      </c>
      <c r="D443" s="45">
        <v>1.02</v>
      </c>
      <c r="E443" s="45">
        <f>D443*E440</f>
        <v>1.3668</v>
      </c>
      <c r="F443" s="27"/>
      <c r="G443" s="45">
        <f>F443*E443</f>
        <v>0</v>
      </c>
      <c r="H443" s="48"/>
      <c r="I443" s="63"/>
      <c r="J443" s="48"/>
      <c r="K443" s="48"/>
      <c r="L443" s="48">
        <f t="shared" si="103"/>
        <v>0</v>
      </c>
      <c r="M443" s="244"/>
      <c r="N443" s="244"/>
      <c r="O443" s="244"/>
      <c r="P443" s="244"/>
      <c r="Q443" s="244"/>
      <c r="R443" s="244"/>
      <c r="S443" s="244"/>
      <c r="T443" s="244"/>
      <c r="U443" s="244"/>
      <c r="V443" s="244"/>
      <c r="W443" s="244"/>
      <c r="X443" s="244"/>
      <c r="Y443" s="244"/>
      <c r="Z443" s="244"/>
      <c r="AA443" s="244"/>
      <c r="AB443" s="244"/>
      <c r="AC443" s="244"/>
      <c r="AD443" s="244"/>
      <c r="AE443" s="244"/>
      <c r="AF443" s="244"/>
      <c r="AG443" s="244"/>
      <c r="AH443" s="244"/>
      <c r="AI443" s="244"/>
      <c r="AJ443" s="244"/>
      <c r="AK443" s="244"/>
      <c r="AL443" s="244"/>
      <c r="AM443" s="244"/>
      <c r="AN443" s="244"/>
      <c r="AO443" s="244"/>
      <c r="AP443" s="244"/>
      <c r="AQ443" s="244"/>
      <c r="AR443" s="244"/>
      <c r="AS443" s="244"/>
      <c r="AT443" s="244"/>
      <c r="AU443" s="244"/>
      <c r="AV443" s="244"/>
      <c r="AW443" s="244"/>
      <c r="AX443" s="244"/>
      <c r="AY443" s="244"/>
      <c r="AZ443" s="244"/>
      <c r="BA443" s="244"/>
      <c r="BB443" s="244"/>
      <c r="BC443" s="244"/>
      <c r="BD443" s="244"/>
      <c r="BE443" s="244"/>
      <c r="BF443" s="244"/>
      <c r="BG443" s="244"/>
      <c r="BH443" s="244"/>
      <c r="BI443" s="244"/>
      <c r="BJ443" s="244"/>
      <c r="BK443" s="244"/>
      <c r="BL443" s="244"/>
      <c r="BM443" s="244"/>
      <c r="BN443" s="244"/>
      <c r="BO443" s="244"/>
      <c r="BP443" s="244"/>
      <c r="BQ443" s="244"/>
      <c r="BR443" s="244"/>
    </row>
    <row r="444" spans="1:70" s="219" customFormat="1" x14ac:dyDescent="0.3">
      <c r="A444" s="61">
        <f t="shared" si="102"/>
        <v>5.3999999999999986</v>
      </c>
      <c r="B444" s="47" t="s">
        <v>251</v>
      </c>
      <c r="C444" s="47" t="s">
        <v>7</v>
      </c>
      <c r="D444" s="45">
        <v>1.61</v>
      </c>
      <c r="E444" s="45">
        <f>E440*D444</f>
        <v>2.1574000000000004</v>
      </c>
      <c r="F444" s="45"/>
      <c r="G444" s="45">
        <f>F444*E444</f>
        <v>0</v>
      </c>
      <c r="H444" s="48"/>
      <c r="I444" s="63"/>
      <c r="J444" s="48"/>
      <c r="K444" s="48"/>
      <c r="L444" s="48">
        <f t="shared" si="103"/>
        <v>0</v>
      </c>
      <c r="M444" s="244"/>
      <c r="N444" s="244"/>
      <c r="O444" s="244"/>
      <c r="P444" s="244"/>
      <c r="Q444" s="244"/>
      <c r="R444" s="244"/>
      <c r="S444" s="244"/>
      <c r="T444" s="244"/>
      <c r="U444" s="244"/>
      <c r="V444" s="244"/>
      <c r="W444" s="244"/>
      <c r="X444" s="244"/>
      <c r="Y444" s="244"/>
      <c r="Z444" s="244"/>
      <c r="AA444" s="244"/>
      <c r="AB444" s="244"/>
      <c r="AC444" s="244"/>
      <c r="AD444" s="244"/>
      <c r="AE444" s="244"/>
      <c r="AF444" s="244"/>
      <c r="AG444" s="244"/>
      <c r="AH444" s="244"/>
      <c r="AI444" s="244"/>
      <c r="AJ444" s="244"/>
      <c r="AK444" s="244"/>
      <c r="AL444" s="244"/>
      <c r="AM444" s="244"/>
      <c r="AN444" s="244"/>
      <c r="AO444" s="244"/>
      <c r="AP444" s="244"/>
      <c r="AQ444" s="244"/>
      <c r="AR444" s="244"/>
      <c r="AS444" s="244"/>
      <c r="AT444" s="244"/>
      <c r="AU444" s="244"/>
      <c r="AV444" s="244"/>
      <c r="AW444" s="244"/>
      <c r="AX444" s="244"/>
      <c r="AY444" s="244"/>
      <c r="AZ444" s="244"/>
      <c r="BA444" s="244"/>
      <c r="BB444" s="244"/>
      <c r="BC444" s="244"/>
      <c r="BD444" s="244"/>
      <c r="BE444" s="244"/>
      <c r="BF444" s="244"/>
      <c r="BG444" s="244"/>
      <c r="BH444" s="244"/>
      <c r="BI444" s="244"/>
      <c r="BJ444" s="244"/>
      <c r="BK444" s="244"/>
      <c r="BL444" s="244"/>
      <c r="BM444" s="244"/>
      <c r="BN444" s="244"/>
      <c r="BO444" s="244"/>
      <c r="BP444" s="244"/>
      <c r="BQ444" s="244"/>
      <c r="BR444" s="244"/>
    </row>
    <row r="445" spans="1:70" s="219" customFormat="1" x14ac:dyDescent="0.3">
      <c r="A445" s="61">
        <f t="shared" si="102"/>
        <v>5.4999999999999982</v>
      </c>
      <c r="B445" s="47" t="s">
        <v>120</v>
      </c>
      <c r="C445" s="47" t="s">
        <v>47</v>
      </c>
      <c r="D445" s="45">
        <f>1.72/100</f>
        <v>1.72E-2</v>
      </c>
      <c r="E445" s="45">
        <f>E440*D445</f>
        <v>2.3048000000000003E-2</v>
      </c>
      <c r="F445" s="45"/>
      <c r="G445" s="45">
        <f>F445*E445</f>
        <v>0</v>
      </c>
      <c r="H445" s="48"/>
      <c r="I445" s="63"/>
      <c r="J445" s="48"/>
      <c r="K445" s="48"/>
      <c r="L445" s="48">
        <f t="shared" si="103"/>
        <v>0</v>
      </c>
      <c r="M445" s="244"/>
      <c r="N445" s="244"/>
      <c r="O445" s="244"/>
      <c r="P445" s="244"/>
      <c r="Q445" s="244"/>
      <c r="R445" s="244"/>
      <c r="S445" s="244"/>
      <c r="T445" s="244"/>
      <c r="U445" s="244"/>
      <c r="V445" s="244"/>
      <c r="W445" s="244"/>
      <c r="X445" s="244"/>
      <c r="Y445" s="244"/>
      <c r="Z445" s="244"/>
      <c r="AA445" s="244"/>
      <c r="AB445" s="244"/>
      <c r="AC445" s="244"/>
      <c r="AD445" s="244"/>
      <c r="AE445" s="244"/>
      <c r="AF445" s="244"/>
      <c r="AG445" s="244"/>
      <c r="AH445" s="244"/>
      <c r="AI445" s="244"/>
      <c r="AJ445" s="244"/>
      <c r="AK445" s="244"/>
      <c r="AL445" s="244"/>
      <c r="AM445" s="244"/>
      <c r="AN445" s="244"/>
      <c r="AO445" s="244"/>
      <c r="AP445" s="244"/>
      <c r="AQ445" s="244"/>
      <c r="AR445" s="244"/>
      <c r="AS445" s="244"/>
      <c r="AT445" s="244"/>
      <c r="AU445" s="244"/>
      <c r="AV445" s="244"/>
      <c r="AW445" s="244"/>
      <c r="AX445" s="244"/>
      <c r="AY445" s="244"/>
      <c r="AZ445" s="244"/>
      <c r="BA445" s="244"/>
      <c r="BB445" s="244"/>
      <c r="BC445" s="244"/>
      <c r="BD445" s="244"/>
      <c r="BE445" s="244"/>
      <c r="BF445" s="244"/>
      <c r="BG445" s="244"/>
      <c r="BH445" s="244"/>
      <c r="BI445" s="244"/>
      <c r="BJ445" s="244"/>
      <c r="BK445" s="244"/>
      <c r="BL445" s="244"/>
      <c r="BM445" s="244"/>
      <c r="BN445" s="244"/>
      <c r="BO445" s="244"/>
      <c r="BP445" s="244"/>
      <c r="BQ445" s="244"/>
      <c r="BR445" s="244"/>
    </row>
    <row r="446" spans="1:70" s="219" customFormat="1" x14ac:dyDescent="0.3">
      <c r="A446" s="61">
        <f t="shared" si="102"/>
        <v>5.5999999999999979</v>
      </c>
      <c r="B446" s="47" t="s">
        <v>66</v>
      </c>
      <c r="C446" s="47" t="s">
        <v>4</v>
      </c>
      <c r="D446" s="45">
        <v>0.28000000000000003</v>
      </c>
      <c r="E446" s="45">
        <f>D446*E440</f>
        <v>0.37520000000000003</v>
      </c>
      <c r="F446" s="45"/>
      <c r="G446" s="45">
        <f>F446*E446</f>
        <v>0</v>
      </c>
      <c r="H446" s="48"/>
      <c r="I446" s="63"/>
      <c r="J446" s="48"/>
      <c r="K446" s="48"/>
      <c r="L446" s="48">
        <f t="shared" si="103"/>
        <v>0</v>
      </c>
      <c r="M446" s="244"/>
      <c r="N446" s="244"/>
      <c r="O446" s="244"/>
      <c r="P446" s="244"/>
      <c r="Q446" s="244"/>
      <c r="R446" s="244"/>
      <c r="S446" s="244"/>
      <c r="T446" s="244"/>
      <c r="U446" s="244"/>
      <c r="V446" s="244"/>
      <c r="W446" s="244"/>
      <c r="X446" s="244"/>
      <c r="Y446" s="244"/>
      <c r="Z446" s="244"/>
      <c r="AA446" s="244"/>
      <c r="AB446" s="244"/>
      <c r="AC446" s="244"/>
      <c r="AD446" s="244"/>
      <c r="AE446" s="244"/>
      <c r="AF446" s="244"/>
      <c r="AG446" s="244"/>
      <c r="AH446" s="244"/>
      <c r="AI446" s="244"/>
      <c r="AJ446" s="244"/>
      <c r="AK446" s="244"/>
      <c r="AL446" s="244"/>
      <c r="AM446" s="244"/>
      <c r="AN446" s="244"/>
      <c r="AO446" s="244"/>
      <c r="AP446" s="244"/>
      <c r="AQ446" s="244"/>
      <c r="AR446" s="244"/>
      <c r="AS446" s="244"/>
      <c r="AT446" s="244"/>
      <c r="AU446" s="244"/>
      <c r="AV446" s="244"/>
      <c r="AW446" s="244"/>
      <c r="AX446" s="244"/>
      <c r="AY446" s="244"/>
      <c r="AZ446" s="244"/>
      <c r="BA446" s="244"/>
      <c r="BB446" s="244"/>
      <c r="BC446" s="244"/>
      <c r="BD446" s="244"/>
      <c r="BE446" s="244"/>
      <c r="BF446" s="244"/>
      <c r="BG446" s="244"/>
      <c r="BH446" s="244"/>
      <c r="BI446" s="244"/>
      <c r="BJ446" s="244"/>
      <c r="BK446" s="244"/>
      <c r="BL446" s="244"/>
      <c r="BM446" s="244"/>
      <c r="BN446" s="244"/>
      <c r="BO446" s="244"/>
      <c r="BP446" s="244"/>
      <c r="BQ446" s="244"/>
      <c r="BR446" s="244"/>
    </row>
    <row r="447" spans="1:70" s="65" customFormat="1" ht="64.5" customHeight="1" x14ac:dyDescent="0.3">
      <c r="A447" s="4">
        <f>A441+1</f>
        <v>6.1</v>
      </c>
      <c r="B447" s="57" t="s">
        <v>312</v>
      </c>
      <c r="C447" s="6" t="s">
        <v>48</v>
      </c>
      <c r="D447" s="58"/>
      <c r="E447" s="58">
        <v>1.6520538000000002</v>
      </c>
      <c r="F447" s="58"/>
      <c r="G447" s="52"/>
      <c r="H447" s="52"/>
      <c r="I447" s="311"/>
      <c r="J447" s="52"/>
      <c r="K447" s="52"/>
      <c r="L447" s="58"/>
      <c r="M447" s="296"/>
      <c r="N447" s="296"/>
      <c r="O447" s="296"/>
      <c r="P447" s="296"/>
      <c r="Q447" s="296"/>
      <c r="R447" s="296"/>
      <c r="S447" s="296"/>
      <c r="T447" s="296"/>
      <c r="U447" s="296"/>
      <c r="V447" s="296"/>
      <c r="W447" s="296"/>
      <c r="X447" s="296"/>
      <c r="Y447" s="296"/>
      <c r="Z447" s="296"/>
      <c r="AA447" s="296"/>
      <c r="AB447" s="296"/>
      <c r="AC447" s="296"/>
      <c r="AD447" s="296"/>
      <c r="AE447" s="296"/>
      <c r="AF447" s="296"/>
      <c r="AG447" s="296"/>
      <c r="AH447" s="296"/>
      <c r="AI447" s="296"/>
      <c r="AJ447" s="296"/>
      <c r="AK447" s="296"/>
      <c r="AL447" s="296"/>
      <c r="AM447" s="296"/>
      <c r="AN447" s="296"/>
      <c r="AO447" s="296"/>
      <c r="AP447" s="296"/>
      <c r="AQ447" s="296"/>
      <c r="AR447" s="296"/>
      <c r="AS447" s="296"/>
      <c r="AT447" s="296"/>
      <c r="AU447" s="296"/>
      <c r="AV447" s="296"/>
      <c r="AW447" s="296"/>
      <c r="AX447" s="296"/>
      <c r="AY447" s="296"/>
      <c r="AZ447" s="296"/>
      <c r="BA447" s="296"/>
      <c r="BB447" s="296"/>
      <c r="BC447" s="296"/>
      <c r="BD447" s="296"/>
      <c r="BE447" s="296"/>
      <c r="BF447" s="296"/>
      <c r="BG447" s="296"/>
      <c r="BH447" s="296"/>
      <c r="BI447" s="296"/>
      <c r="BJ447" s="296"/>
      <c r="BK447" s="296"/>
      <c r="BL447" s="296"/>
      <c r="BM447" s="296"/>
      <c r="BN447" s="296"/>
      <c r="BO447" s="296"/>
      <c r="BP447" s="296"/>
      <c r="BQ447" s="296"/>
      <c r="BR447" s="296"/>
    </row>
    <row r="448" spans="1:70" s="242" customFormat="1" x14ac:dyDescent="0.3">
      <c r="A448" s="112">
        <f t="shared" ref="A448:A449" si="104">A447+0.1</f>
        <v>6.1999999999999993</v>
      </c>
      <c r="B448" s="23" t="s">
        <v>38</v>
      </c>
      <c r="C448" s="31" t="s">
        <v>24</v>
      </c>
      <c r="D448" s="32">
        <v>19.399999999999999</v>
      </c>
      <c r="E448" s="32">
        <f>D448*E447</f>
        <v>32.049843720000005</v>
      </c>
      <c r="F448" s="40"/>
      <c r="G448" s="40"/>
      <c r="H448" s="42"/>
      <c r="I448" s="266">
        <f>H448*E448</f>
        <v>0</v>
      </c>
      <c r="J448" s="40"/>
      <c r="K448" s="40"/>
      <c r="L448" s="42">
        <f>K448+I448+G448</f>
        <v>0</v>
      </c>
      <c r="M448" s="293"/>
      <c r="N448" s="293"/>
      <c r="O448" s="293"/>
      <c r="P448" s="293"/>
      <c r="Q448" s="293"/>
      <c r="R448" s="293"/>
      <c r="S448" s="293"/>
      <c r="T448" s="293"/>
      <c r="U448" s="293"/>
      <c r="V448" s="293"/>
      <c r="W448" s="293"/>
      <c r="X448" s="293"/>
      <c r="Y448" s="293"/>
      <c r="Z448" s="293"/>
      <c r="AA448" s="293"/>
      <c r="AB448" s="293"/>
      <c r="AC448" s="293"/>
      <c r="AD448" s="293"/>
      <c r="AE448" s="293"/>
      <c r="AF448" s="293"/>
      <c r="AG448" s="293"/>
      <c r="AH448" s="293"/>
      <c r="AI448" s="293"/>
      <c r="AJ448" s="293"/>
      <c r="AK448" s="293"/>
      <c r="AL448" s="293"/>
      <c r="AM448" s="293"/>
      <c r="AN448" s="293"/>
      <c r="AO448" s="293"/>
      <c r="AP448" s="293"/>
      <c r="AQ448" s="293"/>
      <c r="AR448" s="293"/>
      <c r="AS448" s="293"/>
      <c r="AT448" s="293"/>
      <c r="AU448" s="293"/>
      <c r="AV448" s="293"/>
      <c r="AW448" s="293"/>
      <c r="AX448" s="293"/>
      <c r="AY448" s="293"/>
      <c r="AZ448" s="293"/>
      <c r="BA448" s="293"/>
      <c r="BB448" s="293"/>
      <c r="BC448" s="293"/>
      <c r="BD448" s="293"/>
      <c r="BE448" s="293"/>
      <c r="BF448" s="293"/>
      <c r="BG448" s="293"/>
      <c r="BH448" s="293"/>
      <c r="BI448" s="293"/>
      <c r="BJ448" s="293"/>
      <c r="BK448" s="293"/>
      <c r="BL448" s="293"/>
      <c r="BM448" s="293"/>
      <c r="BN448" s="293"/>
      <c r="BO448" s="293"/>
      <c r="BP448" s="293"/>
      <c r="BQ448" s="293"/>
      <c r="BR448" s="293"/>
    </row>
    <row r="449" spans="1:70" s="218" customFormat="1" x14ac:dyDescent="0.3">
      <c r="A449" s="112">
        <f t="shared" si="104"/>
        <v>6.2999999999999989</v>
      </c>
      <c r="B449" s="183" t="s">
        <v>250</v>
      </c>
      <c r="C449" s="47" t="s">
        <v>15</v>
      </c>
      <c r="D449" s="32">
        <v>2.09</v>
      </c>
      <c r="E449" s="32">
        <f>D449*E447</f>
        <v>3.4527924420000002</v>
      </c>
      <c r="F449" s="40"/>
      <c r="G449" s="40"/>
      <c r="H449" s="40"/>
      <c r="I449" s="315"/>
      <c r="J449" s="42"/>
      <c r="K449" s="32">
        <f>E449*J449</f>
        <v>0</v>
      </c>
      <c r="L449" s="41">
        <f t="shared" ref="L449:L455" si="105">K449+I449+G449</f>
        <v>0</v>
      </c>
      <c r="M449" s="294"/>
      <c r="N449" s="294"/>
      <c r="O449" s="294"/>
      <c r="P449" s="294"/>
      <c r="Q449" s="294"/>
      <c r="R449" s="294"/>
      <c r="S449" s="294"/>
      <c r="T449" s="294"/>
      <c r="U449" s="294"/>
      <c r="V449" s="294"/>
      <c r="W449" s="294"/>
      <c r="X449" s="294"/>
      <c r="Y449" s="294"/>
      <c r="Z449" s="294"/>
      <c r="AA449" s="294"/>
      <c r="AB449" s="294"/>
      <c r="AC449" s="294"/>
      <c r="AD449" s="294"/>
      <c r="AE449" s="294"/>
      <c r="AF449" s="294"/>
      <c r="AG449" s="294"/>
      <c r="AH449" s="294"/>
      <c r="AI449" s="294"/>
      <c r="AJ449" s="294"/>
      <c r="AK449" s="294"/>
      <c r="AL449" s="294"/>
      <c r="AM449" s="294"/>
      <c r="AN449" s="294"/>
      <c r="AO449" s="294"/>
      <c r="AP449" s="294"/>
      <c r="AQ449" s="294"/>
      <c r="AR449" s="294"/>
      <c r="AS449" s="294"/>
      <c r="AT449" s="294"/>
      <c r="AU449" s="294"/>
      <c r="AV449" s="294"/>
      <c r="AW449" s="294"/>
      <c r="AX449" s="294"/>
      <c r="AY449" s="294"/>
      <c r="AZ449" s="294"/>
      <c r="BA449" s="294"/>
      <c r="BB449" s="294"/>
      <c r="BC449" s="294"/>
      <c r="BD449" s="294"/>
      <c r="BE449" s="294"/>
      <c r="BF449" s="294"/>
      <c r="BG449" s="294"/>
      <c r="BH449" s="294"/>
      <c r="BI449" s="294"/>
      <c r="BJ449" s="294"/>
      <c r="BK449" s="294"/>
      <c r="BL449" s="294"/>
      <c r="BM449" s="294"/>
      <c r="BN449" s="294"/>
      <c r="BO449" s="294"/>
      <c r="BP449" s="294"/>
      <c r="BQ449" s="294"/>
      <c r="BR449" s="294"/>
    </row>
    <row r="450" spans="1:70" s="65" customFormat="1" x14ac:dyDescent="0.3">
      <c r="A450" s="50">
        <f>A449+0.1</f>
        <v>6.3999999999999986</v>
      </c>
      <c r="B450" s="33" t="s">
        <v>311</v>
      </c>
      <c r="C450" s="33" t="s">
        <v>106</v>
      </c>
      <c r="D450" s="34" t="s">
        <v>81</v>
      </c>
      <c r="E450" s="34">
        <v>80.400000000000006</v>
      </c>
      <c r="F450" s="34"/>
      <c r="G450" s="34">
        <f t="shared" ref="G450:G455" si="106">F450*E450</f>
        <v>0</v>
      </c>
      <c r="H450" s="52"/>
      <c r="I450" s="311"/>
      <c r="J450" s="52"/>
      <c r="K450" s="52"/>
      <c r="L450" s="53">
        <f t="shared" si="105"/>
        <v>0</v>
      </c>
      <c r="M450" s="296"/>
      <c r="N450" s="296"/>
      <c r="O450" s="296"/>
      <c r="P450" s="296"/>
      <c r="Q450" s="296"/>
      <c r="R450" s="296"/>
      <c r="S450" s="296"/>
      <c r="T450" s="296"/>
      <c r="U450" s="296"/>
      <c r="V450" s="296"/>
      <c r="W450" s="296"/>
      <c r="X450" s="296"/>
      <c r="Y450" s="296"/>
      <c r="Z450" s="296"/>
      <c r="AA450" s="296"/>
      <c r="AB450" s="296"/>
      <c r="AC450" s="296"/>
      <c r="AD450" s="296"/>
      <c r="AE450" s="296"/>
      <c r="AF450" s="296"/>
      <c r="AG450" s="296"/>
      <c r="AH450" s="296"/>
      <c r="AI450" s="296"/>
      <c r="AJ450" s="296"/>
      <c r="AK450" s="296"/>
      <c r="AL450" s="296"/>
      <c r="AM450" s="296"/>
      <c r="AN450" s="296"/>
      <c r="AO450" s="296"/>
      <c r="AP450" s="296"/>
      <c r="AQ450" s="296"/>
      <c r="AR450" s="296"/>
      <c r="AS450" s="296"/>
      <c r="AT450" s="296"/>
      <c r="AU450" s="296"/>
      <c r="AV450" s="296"/>
      <c r="AW450" s="296"/>
      <c r="AX450" s="296"/>
      <c r="AY450" s="296"/>
      <c r="AZ450" s="296"/>
      <c r="BA450" s="296"/>
      <c r="BB450" s="296"/>
      <c r="BC450" s="296"/>
      <c r="BD450" s="296"/>
      <c r="BE450" s="296"/>
      <c r="BF450" s="296"/>
      <c r="BG450" s="296"/>
      <c r="BH450" s="296"/>
      <c r="BI450" s="296"/>
      <c r="BJ450" s="296"/>
      <c r="BK450" s="296"/>
      <c r="BL450" s="296"/>
      <c r="BM450" s="296"/>
      <c r="BN450" s="296"/>
      <c r="BO450" s="296"/>
      <c r="BP450" s="296"/>
      <c r="BQ450" s="296"/>
      <c r="BR450" s="296"/>
    </row>
    <row r="451" spans="1:70" s="65" customFormat="1" x14ac:dyDescent="0.3">
      <c r="A451" s="50">
        <f t="shared" ref="A451:A454" si="107">A450+0.1</f>
        <v>6.4999999999999982</v>
      </c>
      <c r="B451" s="33" t="s">
        <v>314</v>
      </c>
      <c r="C451" s="33" t="s">
        <v>106</v>
      </c>
      <c r="D451" s="34" t="s">
        <v>81</v>
      </c>
      <c r="E451" s="34">
        <v>123.52</v>
      </c>
      <c r="F451" s="34"/>
      <c r="G451" s="34">
        <f t="shared" si="106"/>
        <v>0</v>
      </c>
      <c r="H451" s="52"/>
      <c r="I451" s="311"/>
      <c r="J451" s="52"/>
      <c r="K451" s="52"/>
      <c r="L451" s="53">
        <f t="shared" si="105"/>
        <v>0</v>
      </c>
      <c r="M451" s="296"/>
      <c r="N451" s="296"/>
      <c r="O451" s="296"/>
      <c r="P451" s="296"/>
      <c r="Q451" s="296"/>
      <c r="R451" s="296"/>
      <c r="S451" s="296"/>
      <c r="T451" s="296"/>
      <c r="U451" s="296"/>
      <c r="V451" s="296"/>
      <c r="W451" s="296"/>
      <c r="X451" s="296"/>
      <c r="Y451" s="296"/>
      <c r="Z451" s="296"/>
      <c r="AA451" s="296"/>
      <c r="AB451" s="296"/>
      <c r="AC451" s="296"/>
      <c r="AD451" s="296"/>
      <c r="AE451" s="296"/>
      <c r="AF451" s="296"/>
      <c r="AG451" s="296"/>
      <c r="AH451" s="296"/>
      <c r="AI451" s="296"/>
      <c r="AJ451" s="296"/>
      <c r="AK451" s="296"/>
      <c r="AL451" s="296"/>
      <c r="AM451" s="296"/>
      <c r="AN451" s="296"/>
      <c r="AO451" s="296"/>
      <c r="AP451" s="296"/>
      <c r="AQ451" s="296"/>
      <c r="AR451" s="296"/>
      <c r="AS451" s="296"/>
      <c r="AT451" s="296"/>
      <c r="AU451" s="296"/>
      <c r="AV451" s="296"/>
      <c r="AW451" s="296"/>
      <c r="AX451" s="296"/>
      <c r="AY451" s="296"/>
      <c r="AZ451" s="296"/>
      <c r="BA451" s="296"/>
      <c r="BB451" s="296"/>
      <c r="BC451" s="296"/>
      <c r="BD451" s="296"/>
      <c r="BE451" s="296"/>
      <c r="BF451" s="296"/>
      <c r="BG451" s="296"/>
      <c r="BH451" s="296"/>
      <c r="BI451" s="296"/>
      <c r="BJ451" s="296"/>
      <c r="BK451" s="296"/>
      <c r="BL451" s="296"/>
      <c r="BM451" s="296"/>
      <c r="BN451" s="296"/>
      <c r="BO451" s="296"/>
      <c r="BP451" s="296"/>
      <c r="BQ451" s="296"/>
      <c r="BR451" s="296"/>
    </row>
    <row r="452" spans="1:70" s="65" customFormat="1" x14ac:dyDescent="0.3">
      <c r="A452" s="50">
        <f t="shared" si="107"/>
        <v>6.5999999999999979</v>
      </c>
      <c r="B452" s="10" t="s">
        <v>315</v>
      </c>
      <c r="C452" s="33" t="s">
        <v>106</v>
      </c>
      <c r="D452" s="34" t="s">
        <v>81</v>
      </c>
      <c r="E452" s="8">
        <v>88.8</v>
      </c>
      <c r="F452" s="8"/>
      <c r="G452" s="8">
        <f t="shared" ref="G452" si="108">E452*F452</f>
        <v>0</v>
      </c>
      <c r="H452" s="8"/>
      <c r="I452" s="209"/>
      <c r="J452" s="8"/>
      <c r="K452" s="8"/>
      <c r="L452" s="8">
        <f t="shared" ref="L452" si="109">G452+I452+K452</f>
        <v>0</v>
      </c>
      <c r="M452" s="296"/>
      <c r="N452" s="296"/>
      <c r="O452" s="296"/>
      <c r="P452" s="296"/>
      <c r="Q452" s="296"/>
      <c r="R452" s="296"/>
      <c r="S452" s="296"/>
      <c r="T452" s="296"/>
      <c r="U452" s="296"/>
      <c r="V452" s="296"/>
      <c r="W452" s="296"/>
      <c r="X452" s="296"/>
      <c r="Y452" s="296"/>
      <c r="Z452" s="296"/>
      <c r="AA452" s="296"/>
      <c r="AB452" s="296"/>
      <c r="AC452" s="296"/>
      <c r="AD452" s="296"/>
      <c r="AE452" s="296"/>
      <c r="AF452" s="296"/>
      <c r="AG452" s="296"/>
      <c r="AH452" s="296"/>
      <c r="AI452" s="296"/>
      <c r="AJ452" s="296"/>
      <c r="AK452" s="296"/>
      <c r="AL452" s="296"/>
      <c r="AM452" s="296"/>
      <c r="AN452" s="296"/>
      <c r="AO452" s="296"/>
      <c r="AP452" s="296"/>
      <c r="AQ452" s="296"/>
      <c r="AR452" s="296"/>
      <c r="AS452" s="296"/>
      <c r="AT452" s="296"/>
      <c r="AU452" s="296"/>
      <c r="AV452" s="296"/>
      <c r="AW452" s="296"/>
      <c r="AX452" s="296"/>
      <c r="AY452" s="296"/>
      <c r="AZ452" s="296"/>
      <c r="BA452" s="296"/>
      <c r="BB452" s="296"/>
      <c r="BC452" s="296"/>
      <c r="BD452" s="296"/>
      <c r="BE452" s="296"/>
      <c r="BF452" s="296"/>
      <c r="BG452" s="296"/>
      <c r="BH452" s="296"/>
      <c r="BI452" s="296"/>
      <c r="BJ452" s="296"/>
      <c r="BK452" s="296"/>
      <c r="BL452" s="296"/>
      <c r="BM452" s="296"/>
      <c r="BN452" s="296"/>
      <c r="BO452" s="296"/>
      <c r="BP452" s="296"/>
      <c r="BQ452" s="296"/>
      <c r="BR452" s="296"/>
    </row>
    <row r="453" spans="1:70" s="65" customFormat="1" x14ac:dyDescent="0.3">
      <c r="A453" s="50">
        <f t="shared" si="107"/>
        <v>6.6999999999999975</v>
      </c>
      <c r="B453" s="33" t="s">
        <v>256</v>
      </c>
      <c r="C453" s="23" t="s">
        <v>41</v>
      </c>
      <c r="D453" s="34" t="s">
        <v>81</v>
      </c>
      <c r="E453" s="34">
        <v>1.02</v>
      </c>
      <c r="F453" s="34"/>
      <c r="G453" s="8">
        <f t="shared" ref="G453" si="110">F453*E453</f>
        <v>0</v>
      </c>
      <c r="H453" s="52"/>
      <c r="I453" s="311"/>
      <c r="J453" s="52"/>
      <c r="K453" s="52"/>
      <c r="L453" s="53">
        <f t="shared" ref="L453" si="111">K453+I453+G453</f>
        <v>0</v>
      </c>
      <c r="M453" s="296"/>
      <c r="N453" s="296"/>
      <c r="O453" s="296"/>
      <c r="P453" s="296"/>
      <c r="Q453" s="296"/>
      <c r="R453" s="296"/>
      <c r="S453" s="296"/>
      <c r="T453" s="296"/>
      <c r="U453" s="296"/>
      <c r="V453" s="296"/>
      <c r="W453" s="296"/>
      <c r="X453" s="296"/>
      <c r="Y453" s="296"/>
      <c r="Z453" s="296"/>
      <c r="AA453" s="296"/>
      <c r="AB453" s="296"/>
      <c r="AC453" s="296"/>
      <c r="AD453" s="296"/>
      <c r="AE453" s="296"/>
      <c r="AF453" s="296"/>
      <c r="AG453" s="296"/>
      <c r="AH453" s="296"/>
      <c r="AI453" s="296"/>
      <c r="AJ453" s="296"/>
      <c r="AK453" s="296"/>
      <c r="AL453" s="296"/>
      <c r="AM453" s="296"/>
      <c r="AN453" s="296"/>
      <c r="AO453" s="296"/>
      <c r="AP453" s="296"/>
      <c r="AQ453" s="296"/>
      <c r="AR453" s="296"/>
      <c r="AS453" s="296"/>
      <c r="AT453" s="296"/>
      <c r="AU453" s="296"/>
      <c r="AV453" s="296"/>
      <c r="AW453" s="296"/>
      <c r="AX453" s="296"/>
      <c r="AY453" s="296"/>
      <c r="AZ453" s="296"/>
      <c r="BA453" s="296"/>
      <c r="BB453" s="296"/>
      <c r="BC453" s="296"/>
      <c r="BD453" s="296"/>
      <c r="BE453" s="296"/>
      <c r="BF453" s="296"/>
      <c r="BG453" s="296"/>
      <c r="BH453" s="296"/>
      <c r="BI453" s="296"/>
      <c r="BJ453" s="296"/>
      <c r="BK453" s="296"/>
      <c r="BL453" s="296"/>
      <c r="BM453" s="296"/>
      <c r="BN453" s="296"/>
      <c r="BO453" s="296"/>
      <c r="BP453" s="296"/>
      <c r="BQ453" s="296"/>
      <c r="BR453" s="296"/>
    </row>
    <row r="454" spans="1:70" s="65" customFormat="1" x14ac:dyDescent="0.3">
      <c r="A454" s="50">
        <f t="shared" si="107"/>
        <v>6.7999999999999972</v>
      </c>
      <c r="B454" s="33" t="s">
        <v>104</v>
      </c>
      <c r="C454" s="67" t="s">
        <v>95</v>
      </c>
      <c r="D454" s="34">
        <v>6.3</v>
      </c>
      <c r="E454" s="34">
        <f>D454*E447</f>
        <v>10.407938940000001</v>
      </c>
      <c r="F454" s="8"/>
      <c r="G454" s="34">
        <f t="shared" si="106"/>
        <v>0</v>
      </c>
      <c r="H454" s="52"/>
      <c r="I454" s="311"/>
      <c r="J454" s="52"/>
      <c r="K454" s="52"/>
      <c r="L454" s="53">
        <f t="shared" si="105"/>
        <v>0</v>
      </c>
      <c r="M454" s="296"/>
      <c r="N454" s="296"/>
      <c r="O454" s="296"/>
      <c r="P454" s="296"/>
      <c r="Q454" s="296"/>
      <c r="R454" s="296"/>
      <c r="S454" s="296"/>
      <c r="T454" s="296"/>
      <c r="U454" s="296"/>
      <c r="V454" s="296"/>
      <c r="W454" s="296"/>
      <c r="X454" s="296"/>
      <c r="Y454" s="296"/>
      <c r="Z454" s="296"/>
      <c r="AA454" s="296"/>
      <c r="AB454" s="296"/>
      <c r="AC454" s="296"/>
      <c r="AD454" s="296"/>
      <c r="AE454" s="296"/>
      <c r="AF454" s="296"/>
      <c r="AG454" s="296"/>
      <c r="AH454" s="296"/>
      <c r="AI454" s="296"/>
      <c r="AJ454" s="296"/>
      <c r="AK454" s="296"/>
      <c r="AL454" s="296"/>
      <c r="AM454" s="296"/>
      <c r="AN454" s="296"/>
      <c r="AO454" s="296"/>
      <c r="AP454" s="296"/>
      <c r="AQ454" s="296"/>
      <c r="AR454" s="296"/>
      <c r="AS454" s="296"/>
      <c r="AT454" s="296"/>
      <c r="AU454" s="296"/>
      <c r="AV454" s="296"/>
      <c r="AW454" s="296"/>
      <c r="AX454" s="296"/>
      <c r="AY454" s="296"/>
      <c r="AZ454" s="296"/>
      <c r="BA454" s="296"/>
      <c r="BB454" s="296"/>
      <c r="BC454" s="296"/>
      <c r="BD454" s="296"/>
      <c r="BE454" s="296"/>
      <c r="BF454" s="296"/>
      <c r="BG454" s="296"/>
      <c r="BH454" s="296"/>
      <c r="BI454" s="296"/>
      <c r="BJ454" s="296"/>
      <c r="BK454" s="296"/>
      <c r="BL454" s="296"/>
      <c r="BM454" s="296"/>
      <c r="BN454" s="296"/>
      <c r="BO454" s="296"/>
      <c r="BP454" s="296"/>
      <c r="BQ454" s="296"/>
      <c r="BR454" s="296"/>
    </row>
    <row r="455" spans="1:70" s="65" customFormat="1" x14ac:dyDescent="0.3">
      <c r="A455" s="8">
        <v>5.0999999999999996</v>
      </c>
      <c r="B455" s="10" t="s">
        <v>66</v>
      </c>
      <c r="C455" s="10" t="s">
        <v>4</v>
      </c>
      <c r="D455" s="34">
        <v>2.78</v>
      </c>
      <c r="E455" s="34">
        <f>D455*E447</f>
        <v>4.5927095640000006</v>
      </c>
      <c r="F455" s="34"/>
      <c r="G455" s="34">
        <f t="shared" si="106"/>
        <v>0</v>
      </c>
      <c r="H455" s="53"/>
      <c r="I455" s="311"/>
      <c r="J455" s="52"/>
      <c r="K455" s="52"/>
      <c r="L455" s="53">
        <f t="shared" si="105"/>
        <v>0</v>
      </c>
      <c r="M455" s="296"/>
      <c r="N455" s="296"/>
      <c r="O455" s="296"/>
      <c r="P455" s="296"/>
      <c r="Q455" s="296"/>
      <c r="R455" s="296"/>
      <c r="S455" s="296"/>
      <c r="T455" s="296"/>
      <c r="U455" s="296"/>
      <c r="V455" s="296"/>
      <c r="W455" s="296"/>
      <c r="X455" s="296"/>
      <c r="Y455" s="296"/>
      <c r="Z455" s="296"/>
      <c r="AA455" s="296"/>
      <c r="AB455" s="296"/>
      <c r="AC455" s="296"/>
      <c r="AD455" s="296"/>
      <c r="AE455" s="296"/>
      <c r="AF455" s="296"/>
      <c r="AG455" s="296"/>
      <c r="AH455" s="296"/>
      <c r="AI455" s="296"/>
      <c r="AJ455" s="296"/>
      <c r="AK455" s="296"/>
      <c r="AL455" s="296"/>
      <c r="AM455" s="296"/>
      <c r="AN455" s="296"/>
      <c r="AO455" s="296"/>
      <c r="AP455" s="296"/>
      <c r="AQ455" s="296"/>
      <c r="AR455" s="296"/>
      <c r="AS455" s="296"/>
      <c r="AT455" s="296"/>
      <c r="AU455" s="296"/>
      <c r="AV455" s="296"/>
      <c r="AW455" s="296"/>
      <c r="AX455" s="296"/>
      <c r="AY455" s="296"/>
      <c r="AZ455" s="296"/>
      <c r="BA455" s="296"/>
      <c r="BB455" s="296"/>
      <c r="BC455" s="296"/>
      <c r="BD455" s="296"/>
      <c r="BE455" s="296"/>
      <c r="BF455" s="296"/>
      <c r="BG455" s="296"/>
      <c r="BH455" s="296"/>
      <c r="BI455" s="296"/>
      <c r="BJ455" s="296"/>
      <c r="BK455" s="296"/>
      <c r="BL455" s="296"/>
      <c r="BM455" s="296"/>
      <c r="BN455" s="296"/>
      <c r="BO455" s="296"/>
      <c r="BP455" s="296"/>
      <c r="BQ455" s="296"/>
      <c r="BR455" s="296"/>
    </row>
    <row r="456" spans="1:70" x14ac:dyDescent="0.25">
      <c r="A456" s="60">
        <f>A447+1</f>
        <v>7.1</v>
      </c>
      <c r="B456" s="46" t="s">
        <v>316</v>
      </c>
      <c r="C456" s="160" t="s">
        <v>41</v>
      </c>
      <c r="D456" s="44"/>
      <c r="E456" s="44">
        <v>49</v>
      </c>
      <c r="F456" s="107"/>
      <c r="G456" s="109"/>
      <c r="H456" s="109"/>
      <c r="I456" s="269"/>
      <c r="J456" s="109"/>
      <c r="K456" s="109"/>
      <c r="L456" s="107"/>
    </row>
    <row r="457" spans="1:70" x14ac:dyDescent="0.25">
      <c r="A457" s="31">
        <f>A456+0.1</f>
        <v>7.1999999999999993</v>
      </c>
      <c r="B457" s="47" t="s">
        <v>38</v>
      </c>
      <c r="C457" s="47" t="s">
        <v>24</v>
      </c>
      <c r="D457" s="45">
        <v>0.87</v>
      </c>
      <c r="E457" s="45">
        <f>E456*D457</f>
        <v>42.63</v>
      </c>
      <c r="F457" s="109"/>
      <c r="G457" s="109"/>
      <c r="H457" s="109"/>
      <c r="I457" s="269">
        <f>H457*E457</f>
        <v>0</v>
      </c>
      <c r="J457" s="109"/>
      <c r="K457" s="109"/>
      <c r="L457" s="109">
        <f>I457</f>
        <v>0</v>
      </c>
    </row>
    <row r="458" spans="1:70" x14ac:dyDescent="0.25">
      <c r="A458" s="31">
        <f t="shared" ref="A458:A461" si="112">A457+0.1</f>
        <v>7.2999999999999989</v>
      </c>
      <c r="B458" s="47" t="s">
        <v>72</v>
      </c>
      <c r="C458" s="47" t="s">
        <v>15</v>
      </c>
      <c r="D458" s="103">
        <v>4.07E-2</v>
      </c>
      <c r="E458" s="45">
        <f>D458*E456</f>
        <v>1.9943</v>
      </c>
      <c r="F458" s="109"/>
      <c r="G458" s="109"/>
      <c r="H458" s="109"/>
      <c r="I458" s="269"/>
      <c r="J458" s="108"/>
      <c r="K458" s="109">
        <f>J458*E458</f>
        <v>0</v>
      </c>
      <c r="L458" s="109">
        <f>K458</f>
        <v>0</v>
      </c>
    </row>
    <row r="459" spans="1:70" x14ac:dyDescent="0.25">
      <c r="A459" s="31">
        <f t="shared" si="112"/>
        <v>7.3999999999999986</v>
      </c>
      <c r="B459" s="47" t="s">
        <v>318</v>
      </c>
      <c r="C459" s="47" t="s">
        <v>41</v>
      </c>
      <c r="D459" s="45">
        <v>1.03</v>
      </c>
      <c r="E459" s="45">
        <f>D459*E456</f>
        <v>50.47</v>
      </c>
      <c r="F459" s="109"/>
      <c r="G459" s="109">
        <f>F459*E459</f>
        <v>0</v>
      </c>
      <c r="H459" s="109"/>
      <c r="I459" s="269"/>
      <c r="J459" s="108"/>
      <c r="K459" s="108"/>
      <c r="L459" s="109">
        <f>G459</f>
        <v>0</v>
      </c>
    </row>
    <row r="460" spans="1:70" x14ac:dyDescent="0.25">
      <c r="A460" s="31">
        <f t="shared" si="112"/>
        <v>7.4999999999999982</v>
      </c>
      <c r="B460" s="47" t="s">
        <v>317</v>
      </c>
      <c r="C460" s="47" t="s">
        <v>90</v>
      </c>
      <c r="D460" s="101">
        <v>3.4000000000000002E-2</v>
      </c>
      <c r="E460" s="45">
        <f>D460*E456</f>
        <v>1.6660000000000001</v>
      </c>
      <c r="F460" s="109"/>
      <c r="G460" s="109">
        <f>F460*E460</f>
        <v>0</v>
      </c>
      <c r="H460" s="109"/>
      <c r="I460" s="269"/>
      <c r="J460" s="108"/>
      <c r="K460" s="108"/>
      <c r="L460" s="109">
        <f>G460</f>
        <v>0</v>
      </c>
    </row>
    <row r="461" spans="1:70" x14ac:dyDescent="0.25">
      <c r="A461" s="31">
        <f t="shared" si="112"/>
        <v>7.5999999999999979</v>
      </c>
      <c r="B461" s="10" t="s">
        <v>66</v>
      </c>
      <c r="C461" s="47" t="s">
        <v>4</v>
      </c>
      <c r="D461" s="103">
        <v>8.1600000000000006E-2</v>
      </c>
      <c r="E461" s="45">
        <f>D461*E456</f>
        <v>3.9984000000000002</v>
      </c>
      <c r="F461" s="109"/>
      <c r="G461" s="109">
        <f>F461*E461</f>
        <v>0</v>
      </c>
      <c r="H461" s="109"/>
      <c r="I461" s="269"/>
      <c r="J461" s="108"/>
      <c r="K461" s="108"/>
      <c r="L461" s="109">
        <f>G461</f>
        <v>0</v>
      </c>
    </row>
    <row r="462" spans="1:70" s="238" customFormat="1" ht="30" x14ac:dyDescent="0.25">
      <c r="A462" s="64">
        <f>A456+1</f>
        <v>8.1</v>
      </c>
      <c r="B462" s="68" t="s">
        <v>289</v>
      </c>
      <c r="C462" s="68" t="s">
        <v>23</v>
      </c>
      <c r="D462" s="69" t="s">
        <v>17</v>
      </c>
      <c r="E462" s="70">
        <v>1</v>
      </c>
      <c r="F462" s="70"/>
      <c r="G462" s="70">
        <f t="shared" ref="G462:G463" si="113">F462*E462</f>
        <v>0</v>
      </c>
      <c r="H462" s="71"/>
      <c r="I462" s="316"/>
      <c r="J462" s="72"/>
      <c r="K462" s="72"/>
      <c r="L462" s="70">
        <f t="shared" ref="L462:L463" si="114">G462+I462+K462</f>
        <v>0</v>
      </c>
      <c r="M462" s="289"/>
      <c r="N462" s="289"/>
      <c r="O462" s="289"/>
      <c r="P462" s="289"/>
      <c r="Q462" s="289"/>
      <c r="R462" s="289"/>
      <c r="S462" s="289"/>
      <c r="T462" s="289"/>
      <c r="U462" s="289"/>
      <c r="V462" s="289"/>
      <c r="W462" s="289"/>
      <c r="X462" s="289"/>
      <c r="Y462" s="289"/>
      <c r="Z462" s="289"/>
      <c r="AA462" s="289"/>
      <c r="AB462" s="289"/>
      <c r="AC462" s="289"/>
      <c r="AD462" s="289"/>
      <c r="AE462" s="289"/>
      <c r="AF462" s="289"/>
      <c r="AG462" s="289"/>
      <c r="AH462" s="289"/>
      <c r="AI462" s="289"/>
      <c r="AJ462" s="289"/>
      <c r="AK462" s="289"/>
      <c r="AL462" s="289"/>
      <c r="AM462" s="289"/>
      <c r="AN462" s="289"/>
      <c r="AO462" s="289"/>
      <c r="AP462" s="289"/>
      <c r="AQ462" s="289"/>
      <c r="AR462" s="289"/>
      <c r="AS462" s="289"/>
      <c r="AT462" s="289"/>
      <c r="AU462" s="289"/>
      <c r="AV462" s="289"/>
      <c r="AW462" s="289"/>
      <c r="AX462" s="289"/>
      <c r="AY462" s="289"/>
      <c r="AZ462" s="289"/>
      <c r="BA462" s="289"/>
      <c r="BB462" s="289"/>
      <c r="BC462" s="289"/>
      <c r="BD462" s="289"/>
      <c r="BE462" s="289"/>
      <c r="BF462" s="289"/>
      <c r="BG462" s="289"/>
      <c r="BH462" s="289"/>
      <c r="BI462" s="289"/>
      <c r="BJ462" s="289"/>
      <c r="BK462" s="289"/>
      <c r="BL462" s="289"/>
      <c r="BM462" s="289"/>
      <c r="BN462" s="289"/>
      <c r="BO462" s="289"/>
      <c r="BP462" s="289"/>
      <c r="BQ462" s="289"/>
      <c r="BR462" s="289"/>
    </row>
    <row r="463" spans="1:70" ht="45" x14ac:dyDescent="0.25">
      <c r="A463" s="64">
        <f>A462+1</f>
        <v>9.1</v>
      </c>
      <c r="B463" s="68" t="s">
        <v>260</v>
      </c>
      <c r="C463" s="68" t="s">
        <v>23</v>
      </c>
      <c r="D463" s="69" t="s">
        <v>17</v>
      </c>
      <c r="E463" s="70">
        <v>1</v>
      </c>
      <c r="F463" s="70"/>
      <c r="G463" s="70">
        <f t="shared" si="113"/>
        <v>0</v>
      </c>
      <c r="H463" s="71"/>
      <c r="I463" s="316"/>
      <c r="J463" s="72"/>
      <c r="K463" s="72"/>
      <c r="L463" s="70">
        <f t="shared" si="114"/>
        <v>0</v>
      </c>
    </row>
    <row r="464" spans="1:70" s="245" customFormat="1" x14ac:dyDescent="0.25">
      <c r="A464" s="184"/>
      <c r="B464" s="361" t="s">
        <v>299</v>
      </c>
      <c r="C464" s="362"/>
      <c r="D464" s="362"/>
      <c r="E464" s="184"/>
      <c r="F464" s="184"/>
      <c r="G464" s="184"/>
      <c r="H464" s="184"/>
      <c r="I464" s="184"/>
      <c r="J464" s="229"/>
      <c r="K464" s="229"/>
      <c r="L464" s="94"/>
      <c r="M464" s="297"/>
      <c r="N464" s="297"/>
      <c r="O464" s="297"/>
      <c r="P464" s="297"/>
      <c r="Q464" s="297"/>
      <c r="R464" s="297"/>
      <c r="S464" s="297"/>
      <c r="T464" s="297"/>
      <c r="U464" s="297"/>
      <c r="V464" s="297"/>
      <c r="W464" s="297"/>
      <c r="X464" s="297"/>
      <c r="Y464" s="297"/>
      <c r="Z464" s="297"/>
      <c r="AA464" s="297"/>
      <c r="AB464" s="297"/>
      <c r="AC464" s="297"/>
      <c r="AD464" s="297"/>
      <c r="AE464" s="297"/>
      <c r="AF464" s="297"/>
      <c r="AG464" s="297"/>
      <c r="AH464" s="297"/>
      <c r="AI464" s="297"/>
      <c r="AJ464" s="297"/>
      <c r="AK464" s="297"/>
      <c r="AL464" s="297"/>
      <c r="AM464" s="297"/>
      <c r="AN464" s="297"/>
      <c r="AO464" s="297"/>
      <c r="AP464" s="297"/>
      <c r="AQ464" s="297"/>
      <c r="AR464" s="297"/>
      <c r="AS464" s="297"/>
      <c r="AT464" s="297"/>
      <c r="AU464" s="297"/>
      <c r="AV464" s="297"/>
      <c r="AW464" s="297"/>
      <c r="AX464" s="297"/>
      <c r="AY464" s="297"/>
      <c r="AZ464" s="297"/>
      <c r="BA464" s="297"/>
      <c r="BB464" s="297"/>
      <c r="BC464" s="297"/>
      <c r="BD464" s="297"/>
      <c r="BE464" s="297"/>
      <c r="BF464" s="297"/>
      <c r="BG464" s="297"/>
      <c r="BH464" s="297"/>
      <c r="BI464" s="297"/>
      <c r="BJ464" s="297"/>
      <c r="BK464" s="297"/>
      <c r="BL464" s="297"/>
      <c r="BM464" s="297"/>
      <c r="BN464" s="297"/>
      <c r="BO464" s="297"/>
      <c r="BP464" s="297"/>
      <c r="BQ464" s="297"/>
      <c r="BR464" s="297"/>
    </row>
    <row r="465" spans="1:70" s="1" customFormat="1" x14ac:dyDescent="0.25">
      <c r="A465" s="60">
        <v>1</v>
      </c>
      <c r="B465" s="46" t="s">
        <v>67</v>
      </c>
      <c r="C465" s="46" t="s">
        <v>47</v>
      </c>
      <c r="D465" s="44"/>
      <c r="E465" s="44">
        <f>E476+E471</f>
        <v>3.85</v>
      </c>
      <c r="F465" s="44"/>
      <c r="G465" s="46"/>
      <c r="H465" s="46"/>
      <c r="I465" s="207"/>
      <c r="J465" s="46"/>
      <c r="K465" s="46"/>
      <c r="L465" s="44"/>
      <c r="M465" s="252"/>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252"/>
      <c r="AL465" s="252"/>
      <c r="AM465" s="252"/>
      <c r="AN465" s="252"/>
      <c r="AO465" s="252"/>
      <c r="AP465" s="252"/>
      <c r="AQ465" s="252"/>
      <c r="AR465" s="252"/>
      <c r="AS465" s="252"/>
      <c r="AT465" s="252"/>
      <c r="AU465" s="252"/>
      <c r="AV465" s="252"/>
      <c r="AW465" s="252"/>
      <c r="AX465" s="252"/>
      <c r="AY465" s="252"/>
      <c r="AZ465" s="252"/>
      <c r="BA465" s="252"/>
      <c r="BB465" s="252"/>
      <c r="BC465" s="252"/>
      <c r="BD465" s="252"/>
      <c r="BE465" s="252"/>
      <c r="BF465" s="252"/>
      <c r="BG465" s="252"/>
      <c r="BH465" s="252"/>
      <c r="BI465" s="252"/>
      <c r="BJ465" s="252"/>
      <c r="BK465" s="252"/>
      <c r="BL465" s="252"/>
      <c r="BM465" s="252"/>
      <c r="BN465" s="252"/>
      <c r="BO465" s="252"/>
      <c r="BP465" s="252"/>
      <c r="BQ465" s="252"/>
      <c r="BR465" s="252"/>
    </row>
    <row r="466" spans="1:70" s="1" customFormat="1" x14ac:dyDescent="0.25">
      <c r="A466" s="47">
        <f>A465+0.1</f>
        <v>1.1000000000000001</v>
      </c>
      <c r="B466" s="47" t="s">
        <v>38</v>
      </c>
      <c r="C466" s="47" t="s">
        <v>24</v>
      </c>
      <c r="D466" s="45">
        <v>2.06</v>
      </c>
      <c r="E466" s="106">
        <f>E465*D466</f>
        <v>7.931</v>
      </c>
      <c r="F466" s="343"/>
      <c r="G466" s="100"/>
      <c r="H466" s="45"/>
      <c r="I466" s="106">
        <f>H466*E466</f>
        <v>0</v>
      </c>
      <c r="J466" s="343"/>
      <c r="K466" s="343"/>
      <c r="L466" s="45">
        <f>K466+I466+G466</f>
        <v>0</v>
      </c>
      <c r="M466" s="252"/>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252"/>
      <c r="AL466" s="252"/>
      <c r="AM466" s="252"/>
      <c r="AN466" s="252"/>
      <c r="AO466" s="252"/>
      <c r="AP466" s="252"/>
      <c r="AQ466" s="252"/>
      <c r="AR466" s="252"/>
      <c r="AS466" s="252"/>
      <c r="AT466" s="252"/>
      <c r="AU466" s="252"/>
      <c r="AV466" s="252"/>
      <c r="AW466" s="252"/>
      <c r="AX466" s="252"/>
      <c r="AY466" s="252"/>
      <c r="AZ466" s="252"/>
      <c r="BA466" s="252"/>
      <c r="BB466" s="252"/>
      <c r="BC466" s="252"/>
      <c r="BD466" s="252"/>
      <c r="BE466" s="252"/>
      <c r="BF466" s="252"/>
      <c r="BG466" s="252"/>
      <c r="BH466" s="252"/>
      <c r="BI466" s="252"/>
      <c r="BJ466" s="252"/>
      <c r="BK466" s="252"/>
      <c r="BL466" s="252"/>
      <c r="BM466" s="252"/>
      <c r="BN466" s="252"/>
      <c r="BO466" s="252"/>
      <c r="BP466" s="252"/>
      <c r="BQ466" s="252"/>
      <c r="BR466" s="252"/>
    </row>
    <row r="467" spans="1:70" s="1" customFormat="1" ht="30" x14ac:dyDescent="0.25">
      <c r="A467" s="60">
        <f>A465+1</f>
        <v>2</v>
      </c>
      <c r="B467" s="46" t="s">
        <v>57</v>
      </c>
      <c r="C467" s="46" t="s">
        <v>58</v>
      </c>
      <c r="D467" s="44"/>
      <c r="E467" s="44">
        <f>E465</f>
        <v>3.85</v>
      </c>
      <c r="F467" s="44"/>
      <c r="G467" s="343"/>
      <c r="H467" s="343"/>
      <c r="I467" s="155"/>
      <c r="J467" s="343"/>
      <c r="K467" s="343"/>
      <c r="L467" s="44"/>
      <c r="M467" s="252"/>
      <c r="N467" s="252"/>
      <c r="O467" s="252"/>
      <c r="P467" s="252"/>
      <c r="Q467" s="252"/>
      <c r="R467" s="252"/>
      <c r="S467" s="252"/>
      <c r="T467" s="252"/>
      <c r="U467" s="252"/>
      <c r="V467" s="252"/>
      <c r="W467" s="252"/>
      <c r="X467" s="252"/>
      <c r="Y467" s="252"/>
      <c r="Z467" s="252"/>
      <c r="AA467" s="252"/>
      <c r="AB467" s="252"/>
      <c r="AC467" s="252"/>
      <c r="AD467" s="252"/>
      <c r="AE467" s="252"/>
      <c r="AF467" s="252"/>
      <c r="AG467" s="252"/>
      <c r="AH467" s="252"/>
      <c r="AI467" s="252"/>
      <c r="AJ467" s="252"/>
      <c r="AK467" s="252"/>
      <c r="AL467" s="252"/>
      <c r="AM467" s="252"/>
      <c r="AN467" s="252"/>
      <c r="AO467" s="252"/>
      <c r="AP467" s="252"/>
      <c r="AQ467" s="252"/>
      <c r="AR467" s="252"/>
      <c r="AS467" s="252"/>
      <c r="AT467" s="252"/>
      <c r="AU467" s="252"/>
      <c r="AV467" s="252"/>
      <c r="AW467" s="252"/>
      <c r="AX467" s="252"/>
      <c r="AY467" s="252"/>
      <c r="AZ467" s="252"/>
      <c r="BA467" s="252"/>
      <c r="BB467" s="252"/>
      <c r="BC467" s="252"/>
      <c r="BD467" s="252"/>
      <c r="BE467" s="252"/>
      <c r="BF467" s="252"/>
      <c r="BG467" s="252"/>
      <c r="BH467" s="252"/>
      <c r="BI467" s="252"/>
      <c r="BJ467" s="252"/>
      <c r="BK467" s="252"/>
      <c r="BL467" s="252"/>
      <c r="BM467" s="252"/>
      <c r="BN467" s="252"/>
      <c r="BO467" s="252"/>
      <c r="BP467" s="252"/>
      <c r="BQ467" s="252"/>
      <c r="BR467" s="252"/>
    </row>
    <row r="468" spans="1:70" s="1" customFormat="1" x14ac:dyDescent="0.25">
      <c r="A468" s="47">
        <f>A467+0.1</f>
        <v>2.1</v>
      </c>
      <c r="B468" s="47" t="s">
        <v>38</v>
      </c>
      <c r="C468" s="45" t="s">
        <v>24</v>
      </c>
      <c r="D468" s="101">
        <v>0.87</v>
      </c>
      <c r="E468" s="45">
        <f>E467*D468</f>
        <v>3.3494999999999999</v>
      </c>
      <c r="F468" s="343"/>
      <c r="G468" s="343"/>
      <c r="H468" s="45"/>
      <c r="I468" s="106">
        <f>H468*E468</f>
        <v>0</v>
      </c>
      <c r="J468" s="45"/>
      <c r="K468" s="45"/>
      <c r="L468" s="45">
        <f>I468</f>
        <v>0</v>
      </c>
      <c r="M468" s="252"/>
      <c r="N468" s="252"/>
      <c r="O468" s="252"/>
      <c r="P468" s="252"/>
      <c r="Q468" s="252"/>
      <c r="R468" s="252"/>
      <c r="S468" s="252"/>
      <c r="T468" s="252"/>
      <c r="U468" s="252"/>
      <c r="V468" s="252"/>
      <c r="W468" s="252"/>
      <c r="X468" s="252"/>
      <c r="Y468" s="252"/>
      <c r="Z468" s="252"/>
      <c r="AA468" s="252"/>
      <c r="AB468" s="252"/>
      <c r="AC468" s="252"/>
      <c r="AD468" s="252"/>
      <c r="AE468" s="252"/>
      <c r="AF468" s="252"/>
      <c r="AG468" s="252"/>
      <c r="AH468" s="252"/>
      <c r="AI468" s="252"/>
      <c r="AJ468" s="252"/>
      <c r="AK468" s="252"/>
      <c r="AL468" s="252"/>
      <c r="AM468" s="252"/>
      <c r="AN468" s="252"/>
      <c r="AO468" s="252"/>
      <c r="AP468" s="252"/>
      <c r="AQ468" s="252"/>
      <c r="AR468" s="252"/>
      <c r="AS468" s="252"/>
      <c r="AT468" s="252"/>
      <c r="AU468" s="252"/>
      <c r="AV468" s="252"/>
      <c r="AW468" s="252"/>
      <c r="AX468" s="252"/>
      <c r="AY468" s="252"/>
      <c r="AZ468" s="252"/>
      <c r="BA468" s="252"/>
      <c r="BB468" s="252"/>
      <c r="BC468" s="252"/>
      <c r="BD468" s="252"/>
      <c r="BE468" s="252"/>
      <c r="BF468" s="252"/>
      <c r="BG468" s="252"/>
      <c r="BH468" s="252"/>
      <c r="BI468" s="252"/>
      <c r="BJ468" s="252"/>
      <c r="BK468" s="252"/>
      <c r="BL468" s="252"/>
      <c r="BM468" s="252"/>
      <c r="BN468" s="252"/>
      <c r="BO468" s="252"/>
      <c r="BP468" s="252"/>
      <c r="BQ468" s="252"/>
      <c r="BR468" s="252"/>
    </row>
    <row r="469" spans="1:70" s="1" customFormat="1" x14ac:dyDescent="0.25">
      <c r="A469" s="60">
        <f>A467+1</f>
        <v>3</v>
      </c>
      <c r="B469" s="46" t="s">
        <v>59</v>
      </c>
      <c r="C469" s="46" t="s">
        <v>48</v>
      </c>
      <c r="D469" s="44"/>
      <c r="E469" s="44">
        <f>E467*1.85</f>
        <v>7.1225000000000005</v>
      </c>
      <c r="F469" s="44"/>
      <c r="G469" s="343"/>
      <c r="H469" s="343"/>
      <c r="I469" s="155"/>
      <c r="J469" s="343"/>
      <c r="K469" s="343"/>
      <c r="L469" s="44"/>
      <c r="M469" s="252"/>
      <c r="N469" s="252"/>
      <c r="O469" s="252"/>
      <c r="P469" s="252"/>
      <c r="Q469" s="252"/>
      <c r="R469" s="252"/>
      <c r="S469" s="252"/>
      <c r="T469" s="252"/>
      <c r="U469" s="252"/>
      <c r="V469" s="252"/>
      <c r="W469" s="252"/>
      <c r="X469" s="252"/>
      <c r="Y469" s="252"/>
      <c r="Z469" s="252"/>
      <c r="AA469" s="252"/>
      <c r="AB469" s="252"/>
      <c r="AC469" s="252"/>
      <c r="AD469" s="252"/>
      <c r="AE469" s="252"/>
      <c r="AF469" s="252"/>
      <c r="AG469" s="252"/>
      <c r="AH469" s="252"/>
      <c r="AI469" s="252"/>
      <c r="AJ469" s="252"/>
      <c r="AK469" s="252"/>
      <c r="AL469" s="252"/>
      <c r="AM469" s="252"/>
      <c r="AN469" s="252"/>
      <c r="AO469" s="252"/>
      <c r="AP469" s="252"/>
      <c r="AQ469" s="252"/>
      <c r="AR469" s="252"/>
      <c r="AS469" s="252"/>
      <c r="AT469" s="252"/>
      <c r="AU469" s="252"/>
      <c r="AV469" s="252"/>
      <c r="AW469" s="252"/>
      <c r="AX469" s="252"/>
      <c r="AY469" s="252"/>
      <c r="AZ469" s="252"/>
      <c r="BA469" s="252"/>
      <c r="BB469" s="252"/>
      <c r="BC469" s="252"/>
      <c r="BD469" s="252"/>
      <c r="BE469" s="252"/>
      <c r="BF469" s="252"/>
      <c r="BG469" s="252"/>
      <c r="BH469" s="252"/>
      <c r="BI469" s="252"/>
      <c r="BJ469" s="252"/>
      <c r="BK469" s="252"/>
      <c r="BL469" s="252"/>
      <c r="BM469" s="252"/>
      <c r="BN469" s="252"/>
      <c r="BO469" s="252"/>
      <c r="BP469" s="252"/>
      <c r="BQ469" s="252"/>
      <c r="BR469" s="252"/>
    </row>
    <row r="470" spans="1:70" s="1" customFormat="1" x14ac:dyDescent="0.25">
      <c r="A470" s="47">
        <f>A469+0.1</f>
        <v>3.1</v>
      </c>
      <c r="B470" s="47" t="s">
        <v>60</v>
      </c>
      <c r="C470" s="47" t="s">
        <v>48</v>
      </c>
      <c r="D470" s="45">
        <v>1</v>
      </c>
      <c r="E470" s="45">
        <f>E469*D470</f>
        <v>7.1225000000000005</v>
      </c>
      <c r="F470" s="45"/>
      <c r="G470" s="45"/>
      <c r="H470" s="61"/>
      <c r="I470" s="106"/>
      <c r="J470" s="45"/>
      <c r="K470" s="45">
        <f>E470*J470</f>
        <v>0</v>
      </c>
      <c r="L470" s="45">
        <f>K470</f>
        <v>0</v>
      </c>
      <c r="M470" s="252"/>
      <c r="N470" s="252"/>
      <c r="O470" s="252"/>
      <c r="P470" s="252"/>
      <c r="Q470" s="252"/>
      <c r="R470" s="252"/>
      <c r="S470" s="252"/>
      <c r="T470" s="252"/>
      <c r="U470" s="252"/>
      <c r="V470" s="252"/>
      <c r="W470" s="252"/>
      <c r="X470" s="252"/>
      <c r="Y470" s="252"/>
      <c r="Z470" s="252"/>
      <c r="AA470" s="252"/>
      <c r="AB470" s="252"/>
      <c r="AC470" s="252"/>
      <c r="AD470" s="252"/>
      <c r="AE470" s="252"/>
      <c r="AF470" s="252"/>
      <c r="AG470" s="252"/>
      <c r="AH470" s="252"/>
      <c r="AI470" s="252"/>
      <c r="AJ470" s="252"/>
      <c r="AK470" s="252"/>
      <c r="AL470" s="252"/>
      <c r="AM470" s="252"/>
      <c r="AN470" s="252"/>
      <c r="AO470" s="252"/>
      <c r="AP470" s="252"/>
      <c r="AQ470" s="252"/>
      <c r="AR470" s="252"/>
      <c r="AS470" s="252"/>
      <c r="AT470" s="252"/>
      <c r="AU470" s="252"/>
      <c r="AV470" s="252"/>
      <c r="AW470" s="252"/>
      <c r="AX470" s="252"/>
      <c r="AY470" s="252"/>
      <c r="AZ470" s="252"/>
      <c r="BA470" s="252"/>
      <c r="BB470" s="252"/>
      <c r="BC470" s="252"/>
      <c r="BD470" s="252"/>
      <c r="BE470" s="252"/>
      <c r="BF470" s="252"/>
      <c r="BG470" s="252"/>
      <c r="BH470" s="252"/>
      <c r="BI470" s="252"/>
      <c r="BJ470" s="252"/>
      <c r="BK470" s="252"/>
      <c r="BL470" s="252"/>
      <c r="BM470" s="252"/>
      <c r="BN470" s="252"/>
      <c r="BO470" s="252"/>
      <c r="BP470" s="252"/>
      <c r="BQ470" s="252"/>
      <c r="BR470" s="252"/>
    </row>
    <row r="471" spans="1:70" s="1" customFormat="1" ht="45" x14ac:dyDescent="0.25">
      <c r="A471" s="60">
        <f>A469+1</f>
        <v>4</v>
      </c>
      <c r="B471" s="46" t="s">
        <v>116</v>
      </c>
      <c r="C471" s="46" t="s">
        <v>47</v>
      </c>
      <c r="D471" s="44"/>
      <c r="E471" s="44">
        <f>E476*0.1</f>
        <v>0.35000000000000003</v>
      </c>
      <c r="F471" s="107"/>
      <c r="G471" s="108"/>
      <c r="H471" s="108"/>
      <c r="I471" s="262"/>
      <c r="J471" s="108"/>
      <c r="K471" s="108"/>
      <c r="L471" s="44"/>
      <c r="M471" s="252"/>
      <c r="N471" s="252"/>
      <c r="O471" s="252"/>
      <c r="P471" s="252"/>
      <c r="Q471" s="252"/>
      <c r="R471" s="252"/>
      <c r="S471" s="252"/>
      <c r="T471" s="252"/>
      <c r="U471" s="252"/>
      <c r="V471" s="252"/>
      <c r="W471" s="252"/>
      <c r="X471" s="252"/>
      <c r="Y471" s="252"/>
      <c r="Z471" s="252"/>
      <c r="AA471" s="252"/>
      <c r="AB471" s="252"/>
      <c r="AC471" s="252"/>
      <c r="AD471" s="252"/>
      <c r="AE471" s="252"/>
      <c r="AF471" s="252"/>
      <c r="AG471" s="252"/>
      <c r="AH471" s="252"/>
      <c r="AI471" s="252"/>
      <c r="AJ471" s="252"/>
      <c r="AK471" s="252"/>
      <c r="AL471" s="252"/>
      <c r="AM471" s="252"/>
      <c r="AN471" s="252"/>
      <c r="AO471" s="252"/>
      <c r="AP471" s="252"/>
      <c r="AQ471" s="252"/>
      <c r="AR471" s="252"/>
      <c r="AS471" s="252"/>
      <c r="AT471" s="252"/>
      <c r="AU471" s="252"/>
      <c r="AV471" s="252"/>
      <c r="AW471" s="252"/>
      <c r="AX471" s="252"/>
      <c r="AY471" s="252"/>
      <c r="AZ471" s="252"/>
      <c r="BA471" s="252"/>
      <c r="BB471" s="252"/>
      <c r="BC471" s="252"/>
      <c r="BD471" s="252"/>
      <c r="BE471" s="252"/>
      <c r="BF471" s="252"/>
      <c r="BG471" s="252"/>
      <c r="BH471" s="252"/>
      <c r="BI471" s="252"/>
      <c r="BJ471" s="252"/>
      <c r="BK471" s="252"/>
      <c r="BL471" s="252"/>
      <c r="BM471" s="252"/>
      <c r="BN471" s="252"/>
      <c r="BO471" s="252"/>
      <c r="BP471" s="252"/>
      <c r="BQ471" s="252"/>
      <c r="BR471" s="252"/>
    </row>
    <row r="472" spans="1:70" s="1" customFormat="1" x14ac:dyDescent="0.25">
      <c r="A472" s="47">
        <f>A471+0.1</f>
        <v>4.0999999999999996</v>
      </c>
      <c r="B472" s="47" t="s">
        <v>38</v>
      </c>
      <c r="C472" s="45" t="s">
        <v>24</v>
      </c>
      <c r="D472" s="45">
        <v>0.89</v>
      </c>
      <c r="E472" s="45">
        <f>D472*E471</f>
        <v>0.31150000000000005</v>
      </c>
      <c r="F472" s="108"/>
      <c r="G472" s="108"/>
      <c r="H472" s="109"/>
      <c r="I472" s="269">
        <f>E472*H472</f>
        <v>0</v>
      </c>
      <c r="J472" s="108"/>
      <c r="K472" s="108"/>
      <c r="L472" s="108">
        <f>I472</f>
        <v>0</v>
      </c>
      <c r="M472" s="252"/>
      <c r="N472" s="252"/>
      <c r="O472" s="252"/>
      <c r="P472" s="252"/>
      <c r="Q472" s="252"/>
      <c r="R472" s="252"/>
      <c r="S472" s="252"/>
      <c r="T472" s="252"/>
      <c r="U472" s="252"/>
      <c r="V472" s="252"/>
      <c r="W472" s="252"/>
      <c r="X472" s="252"/>
      <c r="Y472" s="252"/>
      <c r="Z472" s="252"/>
      <c r="AA472" s="252"/>
      <c r="AB472" s="252"/>
      <c r="AC472" s="252"/>
      <c r="AD472" s="252"/>
      <c r="AE472" s="252"/>
      <c r="AF472" s="252"/>
      <c r="AG472" s="252"/>
      <c r="AH472" s="252"/>
      <c r="AI472" s="252"/>
      <c r="AJ472" s="252"/>
      <c r="AK472" s="252"/>
      <c r="AL472" s="252"/>
      <c r="AM472" s="252"/>
      <c r="AN472" s="252"/>
      <c r="AO472" s="252"/>
      <c r="AP472" s="252"/>
      <c r="AQ472" s="252"/>
      <c r="AR472" s="252"/>
      <c r="AS472" s="252"/>
      <c r="AT472" s="252"/>
      <c r="AU472" s="252"/>
      <c r="AV472" s="252"/>
      <c r="AW472" s="252"/>
      <c r="AX472" s="252"/>
      <c r="AY472" s="252"/>
      <c r="AZ472" s="252"/>
      <c r="BA472" s="252"/>
      <c r="BB472" s="252"/>
      <c r="BC472" s="252"/>
      <c r="BD472" s="252"/>
      <c r="BE472" s="252"/>
      <c r="BF472" s="252"/>
      <c r="BG472" s="252"/>
      <c r="BH472" s="252"/>
      <c r="BI472" s="252"/>
      <c r="BJ472" s="252"/>
      <c r="BK472" s="252"/>
      <c r="BL472" s="252"/>
      <c r="BM472" s="252"/>
      <c r="BN472" s="252"/>
      <c r="BO472" s="252"/>
      <c r="BP472" s="252"/>
      <c r="BQ472" s="252"/>
      <c r="BR472" s="252"/>
    </row>
    <row r="473" spans="1:70" s="1" customFormat="1" x14ac:dyDescent="0.25">
      <c r="A473" s="47">
        <f>A472+0.1</f>
        <v>4.1999999999999993</v>
      </c>
      <c r="B473" s="47" t="s">
        <v>72</v>
      </c>
      <c r="C473" s="47" t="s">
        <v>15</v>
      </c>
      <c r="D473" s="45">
        <v>0.37</v>
      </c>
      <c r="E473" s="45">
        <f>D473*E471</f>
        <v>0.1295</v>
      </c>
      <c r="F473" s="48"/>
      <c r="G473" s="48"/>
      <c r="H473" s="48"/>
      <c r="I473" s="63"/>
      <c r="J473" s="45"/>
      <c r="K473" s="45">
        <f>J473*E473</f>
        <v>0</v>
      </c>
      <c r="L473" s="48">
        <f>K473+I473+G473</f>
        <v>0</v>
      </c>
      <c r="M473" s="252"/>
      <c r="N473" s="252"/>
      <c r="O473" s="252"/>
      <c r="P473" s="252"/>
      <c r="Q473" s="252"/>
      <c r="R473" s="252"/>
      <c r="S473" s="252"/>
      <c r="T473" s="252"/>
      <c r="U473" s="252"/>
      <c r="V473" s="252"/>
      <c r="W473" s="252"/>
      <c r="X473" s="252"/>
      <c r="Y473" s="252"/>
      <c r="Z473" s="252"/>
      <c r="AA473" s="252"/>
      <c r="AB473" s="252"/>
      <c r="AC473" s="252"/>
      <c r="AD473" s="252"/>
      <c r="AE473" s="252"/>
      <c r="AF473" s="252"/>
      <c r="AG473" s="252"/>
      <c r="AH473" s="252"/>
      <c r="AI473" s="252"/>
      <c r="AJ473" s="252"/>
      <c r="AK473" s="252"/>
      <c r="AL473" s="252"/>
      <c r="AM473" s="252"/>
      <c r="AN473" s="252"/>
      <c r="AO473" s="252"/>
      <c r="AP473" s="252"/>
      <c r="AQ473" s="252"/>
      <c r="AR473" s="252"/>
      <c r="AS473" s="252"/>
      <c r="AT473" s="252"/>
      <c r="AU473" s="252"/>
      <c r="AV473" s="252"/>
      <c r="AW473" s="252"/>
      <c r="AX473" s="252"/>
      <c r="AY473" s="252"/>
      <c r="AZ473" s="252"/>
      <c r="BA473" s="252"/>
      <c r="BB473" s="252"/>
      <c r="BC473" s="252"/>
      <c r="BD473" s="252"/>
      <c r="BE473" s="252"/>
      <c r="BF473" s="252"/>
      <c r="BG473" s="252"/>
      <c r="BH473" s="252"/>
      <c r="BI473" s="252"/>
      <c r="BJ473" s="252"/>
      <c r="BK473" s="252"/>
      <c r="BL473" s="252"/>
      <c r="BM473" s="252"/>
      <c r="BN473" s="252"/>
      <c r="BO473" s="252"/>
      <c r="BP473" s="252"/>
      <c r="BQ473" s="252"/>
      <c r="BR473" s="252"/>
    </row>
    <row r="474" spans="1:70" s="1" customFormat="1" x14ac:dyDescent="0.25">
      <c r="A474" s="47">
        <f>A473+0.1</f>
        <v>4.2999999999999989</v>
      </c>
      <c r="B474" s="47" t="s">
        <v>76</v>
      </c>
      <c r="C474" s="47" t="s">
        <v>47</v>
      </c>
      <c r="D474" s="45" t="s">
        <v>81</v>
      </c>
      <c r="E474" s="45">
        <f>E471</f>
        <v>0.35000000000000003</v>
      </c>
      <c r="F474" s="45"/>
      <c r="G474" s="45">
        <f>F474*E474</f>
        <v>0</v>
      </c>
      <c r="H474" s="48"/>
      <c r="I474" s="63"/>
      <c r="J474" s="48"/>
      <c r="K474" s="48"/>
      <c r="L474" s="48">
        <f>K474+I474+G474</f>
        <v>0</v>
      </c>
      <c r="M474" s="252"/>
      <c r="N474" s="252"/>
      <c r="O474" s="252"/>
      <c r="P474" s="252"/>
      <c r="Q474" s="252"/>
      <c r="R474" s="252"/>
      <c r="S474" s="252"/>
      <c r="T474" s="252"/>
      <c r="U474" s="252"/>
      <c r="V474" s="252"/>
      <c r="W474" s="252"/>
      <c r="X474" s="252"/>
      <c r="Y474" s="252"/>
      <c r="Z474" s="252"/>
      <c r="AA474" s="252"/>
      <c r="AB474" s="252"/>
      <c r="AC474" s="252"/>
      <c r="AD474" s="252"/>
      <c r="AE474" s="252"/>
      <c r="AF474" s="252"/>
      <c r="AG474" s="252"/>
      <c r="AH474" s="252"/>
      <c r="AI474" s="252"/>
      <c r="AJ474" s="252"/>
      <c r="AK474" s="252"/>
      <c r="AL474" s="252"/>
      <c r="AM474" s="252"/>
      <c r="AN474" s="252"/>
      <c r="AO474" s="252"/>
      <c r="AP474" s="252"/>
      <c r="AQ474" s="252"/>
      <c r="AR474" s="252"/>
      <c r="AS474" s="252"/>
      <c r="AT474" s="252"/>
      <c r="AU474" s="252"/>
      <c r="AV474" s="252"/>
      <c r="AW474" s="252"/>
      <c r="AX474" s="252"/>
      <c r="AY474" s="252"/>
      <c r="AZ474" s="252"/>
      <c r="BA474" s="252"/>
      <c r="BB474" s="252"/>
      <c r="BC474" s="252"/>
      <c r="BD474" s="252"/>
      <c r="BE474" s="252"/>
      <c r="BF474" s="252"/>
      <c r="BG474" s="252"/>
      <c r="BH474" s="252"/>
      <c r="BI474" s="252"/>
      <c r="BJ474" s="252"/>
      <c r="BK474" s="252"/>
      <c r="BL474" s="252"/>
      <c r="BM474" s="252"/>
      <c r="BN474" s="252"/>
      <c r="BO474" s="252"/>
      <c r="BP474" s="252"/>
      <c r="BQ474" s="252"/>
      <c r="BR474" s="252"/>
    </row>
    <row r="475" spans="1:70" s="1" customFormat="1" x14ac:dyDescent="0.25">
      <c r="A475" s="47">
        <f>A474+0.1</f>
        <v>4.3999999999999986</v>
      </c>
      <c r="B475" s="23" t="s">
        <v>66</v>
      </c>
      <c r="C475" s="47" t="s">
        <v>4</v>
      </c>
      <c r="D475" s="45">
        <v>0.02</v>
      </c>
      <c r="E475" s="45">
        <f>D475*E471</f>
        <v>7.000000000000001E-3</v>
      </c>
      <c r="F475" s="45"/>
      <c r="G475" s="45">
        <f>F475*E475</f>
        <v>0</v>
      </c>
      <c r="H475" s="45"/>
      <c r="I475" s="106"/>
      <c r="J475" s="45"/>
      <c r="K475" s="45"/>
      <c r="L475" s="45">
        <f>K475+I475+G475</f>
        <v>0</v>
      </c>
      <c r="M475" s="252"/>
      <c r="N475" s="252"/>
      <c r="O475" s="252"/>
      <c r="P475" s="252"/>
      <c r="Q475" s="252"/>
      <c r="R475" s="252"/>
      <c r="S475" s="252"/>
      <c r="T475" s="252"/>
      <c r="U475" s="252"/>
      <c r="V475" s="252"/>
      <c r="W475" s="252"/>
      <c r="X475" s="252"/>
      <c r="Y475" s="252"/>
      <c r="Z475" s="252"/>
      <c r="AA475" s="252"/>
      <c r="AB475" s="252"/>
      <c r="AC475" s="252"/>
      <c r="AD475" s="252"/>
      <c r="AE475" s="252"/>
      <c r="AF475" s="252"/>
      <c r="AG475" s="252"/>
      <c r="AH475" s="252"/>
      <c r="AI475" s="252"/>
      <c r="AJ475" s="252"/>
      <c r="AK475" s="252"/>
      <c r="AL475" s="252"/>
      <c r="AM475" s="252"/>
      <c r="AN475" s="252"/>
      <c r="AO475" s="252"/>
      <c r="AP475" s="252"/>
      <c r="AQ475" s="252"/>
      <c r="AR475" s="252"/>
      <c r="AS475" s="252"/>
      <c r="AT475" s="252"/>
      <c r="AU475" s="252"/>
      <c r="AV475" s="252"/>
      <c r="AW475" s="252"/>
      <c r="AX475" s="252"/>
      <c r="AY475" s="252"/>
      <c r="AZ475" s="252"/>
      <c r="BA475" s="252"/>
      <c r="BB475" s="252"/>
      <c r="BC475" s="252"/>
      <c r="BD475" s="252"/>
      <c r="BE475" s="252"/>
      <c r="BF475" s="252"/>
      <c r="BG475" s="252"/>
      <c r="BH475" s="252"/>
      <c r="BI475" s="252"/>
      <c r="BJ475" s="252"/>
      <c r="BK475" s="252"/>
      <c r="BL475" s="252"/>
      <c r="BM475" s="252"/>
      <c r="BN475" s="252"/>
      <c r="BO475" s="252"/>
      <c r="BP475" s="252"/>
      <c r="BQ475" s="252"/>
      <c r="BR475" s="252"/>
    </row>
    <row r="476" spans="1:70" s="1" customFormat="1" x14ac:dyDescent="0.25">
      <c r="A476" s="60">
        <f>A471+1</f>
        <v>5</v>
      </c>
      <c r="B476" s="46" t="s">
        <v>118</v>
      </c>
      <c r="C476" s="46" t="s">
        <v>119</v>
      </c>
      <c r="D476" s="46"/>
      <c r="E476" s="44">
        <f>E502*0.5</f>
        <v>3.5</v>
      </c>
      <c r="F476" s="46"/>
      <c r="G476" s="44"/>
      <c r="H476" s="46"/>
      <c r="I476" s="159"/>
      <c r="J476" s="46"/>
      <c r="K476" s="44"/>
      <c r="L476" s="44"/>
      <c r="M476" s="252"/>
      <c r="N476" s="252"/>
      <c r="O476" s="252"/>
      <c r="P476" s="252"/>
      <c r="Q476" s="252"/>
      <c r="R476" s="252"/>
      <c r="S476" s="252"/>
      <c r="T476" s="252"/>
      <c r="U476" s="252"/>
      <c r="V476" s="252"/>
      <c r="W476" s="252"/>
      <c r="X476" s="252"/>
      <c r="Y476" s="252"/>
      <c r="Z476" s="252"/>
      <c r="AA476" s="252"/>
      <c r="AB476" s="252"/>
      <c r="AC476" s="252"/>
      <c r="AD476" s="252"/>
      <c r="AE476" s="252"/>
      <c r="AF476" s="252"/>
      <c r="AG476" s="252"/>
      <c r="AH476" s="252"/>
      <c r="AI476" s="252"/>
      <c r="AJ476" s="252"/>
      <c r="AK476" s="252"/>
      <c r="AL476" s="252"/>
      <c r="AM476" s="252"/>
      <c r="AN476" s="252"/>
      <c r="AO476" s="252"/>
      <c r="AP476" s="252"/>
      <c r="AQ476" s="252"/>
      <c r="AR476" s="252"/>
      <c r="AS476" s="252"/>
      <c r="AT476" s="252"/>
      <c r="AU476" s="252"/>
      <c r="AV476" s="252"/>
      <c r="AW476" s="252"/>
      <c r="AX476" s="252"/>
      <c r="AY476" s="252"/>
      <c r="AZ476" s="252"/>
      <c r="BA476" s="252"/>
      <c r="BB476" s="252"/>
      <c r="BC476" s="252"/>
      <c r="BD476" s="252"/>
      <c r="BE476" s="252"/>
      <c r="BF476" s="252"/>
      <c r="BG476" s="252"/>
      <c r="BH476" s="252"/>
      <c r="BI476" s="252"/>
      <c r="BJ476" s="252"/>
      <c r="BK476" s="252"/>
      <c r="BL476" s="252"/>
      <c r="BM476" s="252"/>
      <c r="BN476" s="252"/>
      <c r="BO476" s="252"/>
      <c r="BP476" s="252"/>
      <c r="BQ476" s="252"/>
      <c r="BR476" s="252"/>
    </row>
    <row r="477" spans="1:70" s="1" customFormat="1" x14ac:dyDescent="0.25">
      <c r="A477" s="61">
        <f>A476+0.1</f>
        <v>5.0999999999999996</v>
      </c>
      <c r="B477" s="47" t="s">
        <v>38</v>
      </c>
      <c r="C477" s="47" t="s">
        <v>24</v>
      </c>
      <c r="D477" s="45">
        <v>4.5</v>
      </c>
      <c r="E477" s="45">
        <f>D477*E476</f>
        <v>15.75</v>
      </c>
      <c r="F477" s="48"/>
      <c r="G477" s="48"/>
      <c r="H477" s="45"/>
      <c r="I477" s="106">
        <f>H477*E477</f>
        <v>0</v>
      </c>
      <c r="J477" s="48"/>
      <c r="K477" s="48"/>
      <c r="L477" s="45">
        <f t="shared" ref="L477:L482" si="115">K477+I477+G477</f>
        <v>0</v>
      </c>
      <c r="M477" s="252"/>
      <c r="N477" s="252"/>
      <c r="O477" s="252"/>
      <c r="P477" s="252"/>
      <c r="Q477" s="252"/>
      <c r="R477" s="252"/>
      <c r="S477" s="252"/>
      <c r="T477" s="252"/>
      <c r="U477" s="252"/>
      <c r="V477" s="252"/>
      <c r="W477" s="252"/>
      <c r="X477" s="252"/>
      <c r="Y477" s="252"/>
      <c r="Z477" s="252"/>
      <c r="AA477" s="252"/>
      <c r="AB477" s="252"/>
      <c r="AC477" s="252"/>
      <c r="AD477" s="252"/>
      <c r="AE477" s="252"/>
      <c r="AF477" s="252"/>
      <c r="AG477" s="252"/>
      <c r="AH477" s="252"/>
      <c r="AI477" s="252"/>
      <c r="AJ477" s="252"/>
      <c r="AK477" s="252"/>
      <c r="AL477" s="252"/>
      <c r="AM477" s="252"/>
      <c r="AN477" s="252"/>
      <c r="AO477" s="252"/>
      <c r="AP477" s="252"/>
      <c r="AQ477" s="252"/>
      <c r="AR477" s="252"/>
      <c r="AS477" s="252"/>
      <c r="AT477" s="252"/>
      <c r="AU477" s="252"/>
      <c r="AV477" s="252"/>
      <c r="AW477" s="252"/>
      <c r="AX477" s="252"/>
      <c r="AY477" s="252"/>
      <c r="AZ477" s="252"/>
      <c r="BA477" s="252"/>
      <c r="BB477" s="252"/>
      <c r="BC477" s="252"/>
      <c r="BD477" s="252"/>
      <c r="BE477" s="252"/>
      <c r="BF477" s="252"/>
      <c r="BG477" s="252"/>
      <c r="BH477" s="252"/>
      <c r="BI477" s="252"/>
      <c r="BJ477" s="252"/>
      <c r="BK477" s="252"/>
      <c r="BL477" s="252"/>
      <c r="BM477" s="252"/>
      <c r="BN477" s="252"/>
      <c r="BO477" s="252"/>
      <c r="BP477" s="252"/>
      <c r="BQ477" s="252"/>
      <c r="BR477" s="252"/>
    </row>
    <row r="478" spans="1:70" s="1" customFormat="1" x14ac:dyDescent="0.25">
      <c r="A478" s="158">
        <f t="shared" ref="A478:A482" si="116">A477+0.1</f>
        <v>5.1999999999999993</v>
      </c>
      <c r="B478" s="47" t="s">
        <v>72</v>
      </c>
      <c r="C478" s="47" t="s">
        <v>15</v>
      </c>
      <c r="D478" s="45">
        <v>0.37</v>
      </c>
      <c r="E478" s="45">
        <f>D478*E476</f>
        <v>1.2949999999999999</v>
      </c>
      <c r="F478" s="48"/>
      <c r="G478" s="48"/>
      <c r="H478" s="48"/>
      <c r="I478" s="63"/>
      <c r="J478" s="45"/>
      <c r="K478" s="45">
        <f>J478*E478</f>
        <v>0</v>
      </c>
      <c r="L478" s="48">
        <f t="shared" si="115"/>
        <v>0</v>
      </c>
      <c r="M478" s="252"/>
      <c r="N478" s="252"/>
      <c r="O478" s="252"/>
      <c r="P478" s="252"/>
      <c r="Q478" s="252"/>
      <c r="R478" s="252"/>
      <c r="S478" s="252"/>
      <c r="T478" s="252"/>
      <c r="U478" s="252"/>
      <c r="V478" s="252"/>
      <c r="W478" s="252"/>
      <c r="X478" s="252"/>
      <c r="Y478" s="252"/>
      <c r="Z478" s="252"/>
      <c r="AA478" s="252"/>
      <c r="AB478" s="252"/>
      <c r="AC478" s="252"/>
      <c r="AD478" s="252"/>
      <c r="AE478" s="252"/>
      <c r="AF478" s="252"/>
      <c r="AG478" s="252"/>
      <c r="AH478" s="252"/>
      <c r="AI478" s="252"/>
      <c r="AJ478" s="252"/>
      <c r="AK478" s="252"/>
      <c r="AL478" s="252"/>
      <c r="AM478" s="252"/>
      <c r="AN478" s="252"/>
      <c r="AO478" s="252"/>
      <c r="AP478" s="252"/>
      <c r="AQ478" s="252"/>
      <c r="AR478" s="252"/>
      <c r="AS478" s="252"/>
      <c r="AT478" s="252"/>
      <c r="AU478" s="252"/>
      <c r="AV478" s="252"/>
      <c r="AW478" s="252"/>
      <c r="AX478" s="252"/>
      <c r="AY478" s="252"/>
      <c r="AZ478" s="252"/>
      <c r="BA478" s="252"/>
      <c r="BB478" s="252"/>
      <c r="BC478" s="252"/>
      <c r="BD478" s="252"/>
      <c r="BE478" s="252"/>
      <c r="BF478" s="252"/>
      <c r="BG478" s="252"/>
      <c r="BH478" s="252"/>
      <c r="BI478" s="252"/>
      <c r="BJ478" s="252"/>
      <c r="BK478" s="252"/>
      <c r="BL478" s="252"/>
      <c r="BM478" s="252"/>
      <c r="BN478" s="252"/>
      <c r="BO478" s="252"/>
      <c r="BP478" s="252"/>
      <c r="BQ478" s="252"/>
      <c r="BR478" s="252"/>
    </row>
    <row r="479" spans="1:70" s="1" customFormat="1" x14ac:dyDescent="0.25">
      <c r="A479" s="47">
        <f t="shared" si="116"/>
        <v>5.2999999999999989</v>
      </c>
      <c r="B479" s="47" t="s">
        <v>102</v>
      </c>
      <c r="C479" s="47" t="s">
        <v>47</v>
      </c>
      <c r="D479" s="45">
        <v>1.02</v>
      </c>
      <c r="E479" s="45">
        <f>D479*E476</f>
        <v>3.5700000000000003</v>
      </c>
      <c r="F479" s="27"/>
      <c r="G479" s="45">
        <f>F479*E479</f>
        <v>0</v>
      </c>
      <c r="H479" s="48"/>
      <c r="I479" s="63"/>
      <c r="J479" s="48"/>
      <c r="K479" s="48"/>
      <c r="L479" s="48">
        <f t="shared" si="115"/>
        <v>0</v>
      </c>
      <c r="M479" s="252"/>
      <c r="N479" s="252"/>
      <c r="O479" s="252"/>
      <c r="P479" s="252"/>
      <c r="Q479" s="252"/>
      <c r="R479" s="252"/>
      <c r="S479" s="252"/>
      <c r="T479" s="252"/>
      <c r="U479" s="252"/>
      <c r="V479" s="252"/>
      <c r="W479" s="252"/>
      <c r="X479" s="252"/>
      <c r="Y479" s="252"/>
      <c r="Z479" s="252"/>
      <c r="AA479" s="252"/>
      <c r="AB479" s="252"/>
      <c r="AC479" s="252"/>
      <c r="AD479" s="252"/>
      <c r="AE479" s="252"/>
      <c r="AF479" s="252"/>
      <c r="AG479" s="252"/>
      <c r="AH479" s="252"/>
      <c r="AI479" s="252"/>
      <c r="AJ479" s="252"/>
      <c r="AK479" s="252"/>
      <c r="AL479" s="252"/>
      <c r="AM479" s="252"/>
      <c r="AN479" s="252"/>
      <c r="AO479" s="252"/>
      <c r="AP479" s="252"/>
      <c r="AQ479" s="252"/>
      <c r="AR479" s="252"/>
      <c r="AS479" s="252"/>
      <c r="AT479" s="252"/>
      <c r="AU479" s="252"/>
      <c r="AV479" s="252"/>
      <c r="AW479" s="252"/>
      <c r="AX479" s="252"/>
      <c r="AY479" s="252"/>
      <c r="AZ479" s="252"/>
      <c r="BA479" s="252"/>
      <c r="BB479" s="252"/>
      <c r="BC479" s="252"/>
      <c r="BD479" s="252"/>
      <c r="BE479" s="252"/>
      <c r="BF479" s="252"/>
      <c r="BG479" s="252"/>
      <c r="BH479" s="252"/>
      <c r="BI479" s="252"/>
      <c r="BJ479" s="252"/>
      <c r="BK479" s="252"/>
      <c r="BL479" s="252"/>
      <c r="BM479" s="252"/>
      <c r="BN479" s="252"/>
      <c r="BO479" s="252"/>
      <c r="BP479" s="252"/>
      <c r="BQ479" s="252"/>
      <c r="BR479" s="252"/>
    </row>
    <row r="480" spans="1:70" s="1" customFormat="1" x14ac:dyDescent="0.25">
      <c r="A480" s="47">
        <f t="shared" si="116"/>
        <v>5.3999999999999986</v>
      </c>
      <c r="B480" s="18" t="s">
        <v>103</v>
      </c>
      <c r="C480" s="47" t="s">
        <v>7</v>
      </c>
      <c r="D480" s="45">
        <v>1.61</v>
      </c>
      <c r="E480" s="45">
        <f>E476*D480</f>
        <v>5.6350000000000007</v>
      </c>
      <c r="F480" s="26"/>
      <c r="G480" s="45">
        <f>F480*E480</f>
        <v>0</v>
      </c>
      <c r="H480" s="48"/>
      <c r="I480" s="63"/>
      <c r="J480" s="48"/>
      <c r="K480" s="48"/>
      <c r="L480" s="48">
        <f t="shared" si="115"/>
        <v>0</v>
      </c>
      <c r="M480" s="252"/>
      <c r="N480" s="252"/>
      <c r="O480" s="252"/>
      <c r="P480" s="252"/>
      <c r="Q480" s="252"/>
      <c r="R480" s="252"/>
      <c r="S480" s="252"/>
      <c r="T480" s="252"/>
      <c r="U480" s="252"/>
      <c r="V480" s="252"/>
      <c r="W480" s="252"/>
      <c r="X480" s="252"/>
      <c r="Y480" s="252"/>
      <c r="Z480" s="252"/>
      <c r="AA480" s="252"/>
      <c r="AB480" s="252"/>
      <c r="AC480" s="252"/>
      <c r="AD480" s="252"/>
      <c r="AE480" s="252"/>
      <c r="AF480" s="252"/>
      <c r="AG480" s="252"/>
      <c r="AH480" s="252"/>
      <c r="AI480" s="252"/>
      <c r="AJ480" s="252"/>
      <c r="AK480" s="252"/>
      <c r="AL480" s="252"/>
      <c r="AM480" s="252"/>
      <c r="AN480" s="252"/>
      <c r="AO480" s="252"/>
      <c r="AP480" s="252"/>
      <c r="AQ480" s="252"/>
      <c r="AR480" s="252"/>
      <c r="AS480" s="252"/>
      <c r="AT480" s="252"/>
      <c r="AU480" s="252"/>
      <c r="AV480" s="252"/>
      <c r="AW480" s="252"/>
      <c r="AX480" s="252"/>
      <c r="AY480" s="252"/>
      <c r="AZ480" s="252"/>
      <c r="BA480" s="252"/>
      <c r="BB480" s="252"/>
      <c r="BC480" s="252"/>
      <c r="BD480" s="252"/>
      <c r="BE480" s="252"/>
      <c r="BF480" s="252"/>
      <c r="BG480" s="252"/>
      <c r="BH480" s="252"/>
      <c r="BI480" s="252"/>
      <c r="BJ480" s="252"/>
      <c r="BK480" s="252"/>
      <c r="BL480" s="252"/>
      <c r="BM480" s="252"/>
      <c r="BN480" s="252"/>
      <c r="BO480" s="252"/>
      <c r="BP480" s="252"/>
      <c r="BQ480" s="252"/>
      <c r="BR480" s="252"/>
    </row>
    <row r="481" spans="1:70" s="1" customFormat="1" x14ac:dyDescent="0.25">
      <c r="A481" s="47">
        <f t="shared" si="116"/>
        <v>5.4999999999999982</v>
      </c>
      <c r="B481" s="47" t="s">
        <v>120</v>
      </c>
      <c r="C481" s="47" t="s">
        <v>47</v>
      </c>
      <c r="D481" s="45">
        <v>0.02</v>
      </c>
      <c r="E481" s="45">
        <f>E476*D481</f>
        <v>7.0000000000000007E-2</v>
      </c>
      <c r="F481" s="45"/>
      <c r="G481" s="45">
        <f>F481*E481</f>
        <v>0</v>
      </c>
      <c r="H481" s="48"/>
      <c r="I481" s="63"/>
      <c r="J481" s="48"/>
      <c r="K481" s="48"/>
      <c r="L481" s="48">
        <f t="shared" si="115"/>
        <v>0</v>
      </c>
      <c r="M481" s="252"/>
      <c r="N481" s="252"/>
      <c r="O481" s="252"/>
      <c r="P481" s="252"/>
      <c r="Q481" s="252"/>
      <c r="R481" s="252"/>
      <c r="S481" s="252"/>
      <c r="T481" s="252"/>
      <c r="U481" s="252"/>
      <c r="V481" s="252"/>
      <c r="W481" s="252"/>
      <c r="X481" s="252"/>
      <c r="Y481" s="252"/>
      <c r="Z481" s="252"/>
      <c r="AA481" s="252"/>
      <c r="AB481" s="252"/>
      <c r="AC481" s="252"/>
      <c r="AD481" s="252"/>
      <c r="AE481" s="252"/>
      <c r="AF481" s="252"/>
      <c r="AG481" s="252"/>
      <c r="AH481" s="252"/>
      <c r="AI481" s="252"/>
      <c r="AJ481" s="252"/>
      <c r="AK481" s="252"/>
      <c r="AL481" s="252"/>
      <c r="AM481" s="252"/>
      <c r="AN481" s="252"/>
      <c r="AO481" s="252"/>
      <c r="AP481" s="252"/>
      <c r="AQ481" s="252"/>
      <c r="AR481" s="252"/>
      <c r="AS481" s="252"/>
      <c r="AT481" s="252"/>
      <c r="AU481" s="252"/>
      <c r="AV481" s="252"/>
      <c r="AW481" s="252"/>
      <c r="AX481" s="252"/>
      <c r="AY481" s="252"/>
      <c r="AZ481" s="252"/>
      <c r="BA481" s="252"/>
      <c r="BB481" s="252"/>
      <c r="BC481" s="252"/>
      <c r="BD481" s="252"/>
      <c r="BE481" s="252"/>
      <c r="BF481" s="252"/>
      <c r="BG481" s="252"/>
      <c r="BH481" s="252"/>
      <c r="BI481" s="252"/>
      <c r="BJ481" s="252"/>
      <c r="BK481" s="252"/>
      <c r="BL481" s="252"/>
      <c r="BM481" s="252"/>
      <c r="BN481" s="252"/>
      <c r="BO481" s="252"/>
      <c r="BP481" s="252"/>
      <c r="BQ481" s="252"/>
      <c r="BR481" s="252"/>
    </row>
    <row r="482" spans="1:70" s="1" customFormat="1" x14ac:dyDescent="0.25">
      <c r="A482" s="47">
        <f t="shared" si="116"/>
        <v>5.5999999999999979</v>
      </c>
      <c r="B482" s="23" t="s">
        <v>66</v>
      </c>
      <c r="C482" s="47" t="s">
        <v>4</v>
      </c>
      <c r="D482" s="45">
        <v>0.28000000000000003</v>
      </c>
      <c r="E482" s="45">
        <f>D482*E476</f>
        <v>0.98000000000000009</v>
      </c>
      <c r="F482" s="45"/>
      <c r="G482" s="45">
        <f>F482*E482</f>
        <v>0</v>
      </c>
      <c r="H482" s="48"/>
      <c r="I482" s="63"/>
      <c r="J482" s="48"/>
      <c r="K482" s="48"/>
      <c r="L482" s="48">
        <f t="shared" si="115"/>
        <v>0</v>
      </c>
      <c r="M482" s="252"/>
      <c r="N482" s="252"/>
      <c r="O482" s="252"/>
      <c r="P482" s="252"/>
      <c r="Q482" s="252"/>
      <c r="R482" s="252"/>
      <c r="S482" s="252"/>
      <c r="T482" s="252"/>
      <c r="U482" s="252"/>
      <c r="V482" s="252"/>
      <c r="W482" s="252"/>
      <c r="X482" s="252"/>
      <c r="Y482" s="252"/>
      <c r="Z482" s="252"/>
      <c r="AA482" s="252"/>
      <c r="AB482" s="252"/>
      <c r="AC482" s="252"/>
      <c r="AD482" s="252"/>
      <c r="AE482" s="252"/>
      <c r="AF482" s="252"/>
      <c r="AG482" s="252"/>
      <c r="AH482" s="252"/>
      <c r="AI482" s="252"/>
      <c r="AJ482" s="252"/>
      <c r="AK482" s="252"/>
      <c r="AL482" s="252"/>
      <c r="AM482" s="252"/>
      <c r="AN482" s="252"/>
      <c r="AO482" s="252"/>
      <c r="AP482" s="252"/>
      <c r="AQ482" s="252"/>
      <c r="AR482" s="252"/>
      <c r="AS482" s="252"/>
      <c r="AT482" s="252"/>
      <c r="AU482" s="252"/>
      <c r="AV482" s="252"/>
      <c r="AW482" s="252"/>
      <c r="AX482" s="252"/>
      <c r="AY482" s="252"/>
      <c r="AZ482" s="252"/>
      <c r="BA482" s="252"/>
      <c r="BB482" s="252"/>
      <c r="BC482" s="252"/>
      <c r="BD482" s="252"/>
      <c r="BE482" s="252"/>
      <c r="BF482" s="252"/>
      <c r="BG482" s="252"/>
      <c r="BH482" s="252"/>
      <c r="BI482" s="252"/>
      <c r="BJ482" s="252"/>
      <c r="BK482" s="252"/>
      <c r="BL482" s="252"/>
      <c r="BM482" s="252"/>
      <c r="BN482" s="252"/>
      <c r="BO482" s="252"/>
      <c r="BP482" s="252"/>
      <c r="BQ482" s="252"/>
      <c r="BR482" s="252"/>
    </row>
    <row r="483" spans="1:70" s="1" customFormat="1" ht="45" x14ac:dyDescent="0.25">
      <c r="A483" s="60">
        <f>A476+1</f>
        <v>6</v>
      </c>
      <c r="B483" s="46" t="s">
        <v>75</v>
      </c>
      <c r="C483" s="46" t="s">
        <v>47</v>
      </c>
      <c r="D483" s="44"/>
      <c r="E483" s="44">
        <v>11</v>
      </c>
      <c r="F483" s="45"/>
      <c r="G483" s="45"/>
      <c r="H483" s="44"/>
      <c r="I483" s="159"/>
      <c r="J483" s="44"/>
      <c r="K483" s="44"/>
      <c r="L483" s="44"/>
      <c r="M483" s="252"/>
      <c r="N483" s="252"/>
      <c r="O483" s="252"/>
      <c r="P483" s="252"/>
      <c r="Q483" s="252"/>
      <c r="R483" s="252"/>
      <c r="S483" s="252"/>
      <c r="T483" s="252"/>
      <c r="U483" s="252"/>
      <c r="V483" s="252"/>
      <c r="W483" s="252"/>
      <c r="X483" s="252"/>
      <c r="Y483" s="252"/>
      <c r="Z483" s="252"/>
      <c r="AA483" s="252"/>
      <c r="AB483" s="252"/>
      <c r="AC483" s="252"/>
      <c r="AD483" s="252"/>
      <c r="AE483" s="252"/>
      <c r="AF483" s="252"/>
      <c r="AG483" s="252"/>
      <c r="AH483" s="252"/>
      <c r="AI483" s="252"/>
      <c r="AJ483" s="252"/>
      <c r="AK483" s="252"/>
      <c r="AL483" s="252"/>
      <c r="AM483" s="252"/>
      <c r="AN483" s="252"/>
      <c r="AO483" s="252"/>
      <c r="AP483" s="252"/>
      <c r="AQ483" s="252"/>
      <c r="AR483" s="252"/>
      <c r="AS483" s="252"/>
      <c r="AT483" s="252"/>
      <c r="AU483" s="252"/>
      <c r="AV483" s="252"/>
      <c r="AW483" s="252"/>
      <c r="AX483" s="252"/>
      <c r="AY483" s="252"/>
      <c r="AZ483" s="252"/>
      <c r="BA483" s="252"/>
      <c r="BB483" s="252"/>
      <c r="BC483" s="252"/>
      <c r="BD483" s="252"/>
      <c r="BE483" s="252"/>
      <c r="BF483" s="252"/>
      <c r="BG483" s="252"/>
      <c r="BH483" s="252"/>
      <c r="BI483" s="252"/>
      <c r="BJ483" s="252"/>
      <c r="BK483" s="252"/>
      <c r="BL483" s="252"/>
      <c r="BM483" s="252"/>
      <c r="BN483" s="252"/>
      <c r="BO483" s="252"/>
      <c r="BP483" s="252"/>
      <c r="BQ483" s="252"/>
      <c r="BR483" s="252"/>
    </row>
    <row r="484" spans="1:70" s="1" customFormat="1" x14ac:dyDescent="0.25">
      <c r="A484" s="55">
        <f t="shared" ref="A484:A486" si="117">A483+0.1</f>
        <v>6.1</v>
      </c>
      <c r="B484" s="47" t="s">
        <v>38</v>
      </c>
      <c r="C484" s="47" t="s">
        <v>24</v>
      </c>
      <c r="D484" s="101">
        <v>3.52</v>
      </c>
      <c r="E484" s="45">
        <f>D484*E483</f>
        <v>38.72</v>
      </c>
      <c r="F484" s="45"/>
      <c r="G484" s="45"/>
      <c r="H484" s="45"/>
      <c r="I484" s="106">
        <f>H484*E484</f>
        <v>0</v>
      </c>
      <c r="J484" s="45"/>
      <c r="K484" s="45"/>
      <c r="L484" s="45">
        <f>K484+I484+G484</f>
        <v>0</v>
      </c>
      <c r="M484" s="252"/>
      <c r="N484" s="252"/>
      <c r="O484" s="252"/>
      <c r="P484" s="252"/>
      <c r="Q484" s="252"/>
      <c r="R484" s="252"/>
      <c r="S484" s="252"/>
      <c r="T484" s="252"/>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2"/>
      <c r="AY484" s="252"/>
      <c r="AZ484" s="252"/>
      <c r="BA484" s="252"/>
      <c r="BB484" s="252"/>
      <c r="BC484" s="252"/>
      <c r="BD484" s="252"/>
      <c r="BE484" s="252"/>
      <c r="BF484" s="252"/>
      <c r="BG484" s="252"/>
      <c r="BH484" s="252"/>
      <c r="BI484" s="252"/>
      <c r="BJ484" s="252"/>
      <c r="BK484" s="252"/>
      <c r="BL484" s="252"/>
      <c r="BM484" s="252"/>
      <c r="BN484" s="252"/>
      <c r="BO484" s="252"/>
      <c r="BP484" s="252"/>
      <c r="BQ484" s="252"/>
      <c r="BR484" s="252"/>
    </row>
    <row r="485" spans="1:70" s="1" customFormat="1" x14ac:dyDescent="0.25">
      <c r="A485" s="47">
        <f>A484+0.1</f>
        <v>6.1999999999999993</v>
      </c>
      <c r="B485" s="47" t="s">
        <v>72</v>
      </c>
      <c r="C485" s="47" t="s">
        <v>15</v>
      </c>
      <c r="D485" s="103">
        <v>1.06</v>
      </c>
      <c r="E485" s="45">
        <f>D485*E483</f>
        <v>11.66</v>
      </c>
      <c r="F485" s="45"/>
      <c r="G485" s="45"/>
      <c r="H485" s="45"/>
      <c r="I485" s="106"/>
      <c r="J485" s="45"/>
      <c r="K485" s="45">
        <f>J485*E485</f>
        <v>0</v>
      </c>
      <c r="L485" s="45">
        <f>K485</f>
        <v>0</v>
      </c>
      <c r="M485" s="252"/>
      <c r="N485" s="252"/>
      <c r="O485" s="252"/>
      <c r="P485" s="252"/>
      <c r="Q485" s="252"/>
      <c r="R485" s="252"/>
      <c r="S485" s="252"/>
      <c r="T485" s="252"/>
      <c r="U485" s="252"/>
      <c r="V485" s="252"/>
      <c r="W485" s="252"/>
      <c r="X485" s="252"/>
      <c r="Y485" s="252"/>
      <c r="Z485" s="252"/>
      <c r="AA485" s="252"/>
      <c r="AB485" s="252"/>
      <c r="AC485" s="252"/>
      <c r="AD485" s="252"/>
      <c r="AE485" s="252"/>
      <c r="AF485" s="252"/>
      <c r="AG485" s="252"/>
      <c r="AH485" s="252"/>
      <c r="AI485" s="252"/>
      <c r="AJ485" s="252"/>
      <c r="AK485" s="252"/>
      <c r="AL485" s="252"/>
      <c r="AM485" s="252"/>
      <c r="AN485" s="252"/>
      <c r="AO485" s="252"/>
      <c r="AP485" s="252"/>
      <c r="AQ485" s="252"/>
      <c r="AR485" s="252"/>
      <c r="AS485" s="252"/>
      <c r="AT485" s="252"/>
      <c r="AU485" s="252"/>
      <c r="AV485" s="252"/>
      <c r="AW485" s="252"/>
      <c r="AX485" s="252"/>
      <c r="AY485" s="252"/>
      <c r="AZ485" s="252"/>
      <c r="BA485" s="252"/>
      <c r="BB485" s="252"/>
      <c r="BC485" s="252"/>
      <c r="BD485" s="252"/>
      <c r="BE485" s="252"/>
      <c r="BF485" s="252"/>
      <c r="BG485" s="252"/>
      <c r="BH485" s="252"/>
      <c r="BI485" s="252"/>
      <c r="BJ485" s="252"/>
      <c r="BK485" s="252"/>
      <c r="BL485" s="252"/>
      <c r="BM485" s="252"/>
      <c r="BN485" s="252"/>
      <c r="BO485" s="252"/>
      <c r="BP485" s="252"/>
      <c r="BQ485" s="252"/>
      <c r="BR485" s="252"/>
    </row>
    <row r="486" spans="1:70" s="1" customFormat="1" x14ac:dyDescent="0.25">
      <c r="A486" s="47">
        <f t="shared" si="117"/>
        <v>6.2999999999999989</v>
      </c>
      <c r="B486" s="47" t="s">
        <v>76</v>
      </c>
      <c r="C486" s="47" t="s">
        <v>47</v>
      </c>
      <c r="D486" s="45">
        <v>1.24</v>
      </c>
      <c r="E486" s="45">
        <f>D486*E483</f>
        <v>13.64</v>
      </c>
      <c r="F486" s="45"/>
      <c r="G486" s="45">
        <f>F486*E486</f>
        <v>0</v>
      </c>
      <c r="H486" s="48"/>
      <c r="I486" s="63"/>
      <c r="J486" s="48"/>
      <c r="K486" s="48"/>
      <c r="L486" s="48">
        <f>K486+I486+G486</f>
        <v>0</v>
      </c>
      <c r="M486" s="252"/>
      <c r="N486" s="252"/>
      <c r="O486" s="252"/>
      <c r="P486" s="252"/>
      <c r="Q486" s="252"/>
      <c r="R486" s="252"/>
      <c r="S486" s="252"/>
      <c r="T486" s="252"/>
      <c r="U486" s="252"/>
      <c r="V486" s="252"/>
      <c r="W486" s="252"/>
      <c r="X486" s="252"/>
      <c r="Y486" s="252"/>
      <c r="Z486" s="252"/>
      <c r="AA486" s="252"/>
      <c r="AB486" s="252"/>
      <c r="AC486" s="252"/>
      <c r="AD486" s="252"/>
      <c r="AE486" s="252"/>
      <c r="AF486" s="252"/>
      <c r="AG486" s="252"/>
      <c r="AH486" s="252"/>
      <c r="AI486" s="252"/>
      <c r="AJ486" s="252"/>
      <c r="AK486" s="252"/>
      <c r="AL486" s="252"/>
      <c r="AM486" s="252"/>
      <c r="AN486" s="252"/>
      <c r="AO486" s="252"/>
      <c r="AP486" s="252"/>
      <c r="AQ486" s="252"/>
      <c r="AR486" s="252"/>
      <c r="AS486" s="252"/>
      <c r="AT486" s="252"/>
      <c r="AU486" s="252"/>
      <c r="AV486" s="252"/>
      <c r="AW486" s="252"/>
      <c r="AX486" s="252"/>
      <c r="AY486" s="252"/>
      <c r="AZ486" s="252"/>
      <c r="BA486" s="252"/>
      <c r="BB486" s="252"/>
      <c r="BC486" s="252"/>
      <c r="BD486" s="252"/>
      <c r="BE486" s="252"/>
      <c r="BF486" s="252"/>
      <c r="BG486" s="252"/>
      <c r="BH486" s="252"/>
      <c r="BI486" s="252"/>
      <c r="BJ486" s="252"/>
      <c r="BK486" s="252"/>
      <c r="BL486" s="252"/>
      <c r="BM486" s="252"/>
      <c r="BN486" s="252"/>
      <c r="BO486" s="252"/>
      <c r="BP486" s="252"/>
      <c r="BQ486" s="252"/>
      <c r="BR486" s="252"/>
    </row>
    <row r="487" spans="1:70" s="1" customFormat="1" x14ac:dyDescent="0.25">
      <c r="A487" s="47">
        <f>A486+0.1</f>
        <v>6.3999999999999986</v>
      </c>
      <c r="B487" s="23" t="s">
        <v>66</v>
      </c>
      <c r="C487" s="47" t="s">
        <v>4</v>
      </c>
      <c r="D487" s="101">
        <v>0.02</v>
      </c>
      <c r="E487" s="45">
        <f>D487*E483</f>
        <v>0.22</v>
      </c>
      <c r="F487" s="45"/>
      <c r="G487" s="45">
        <f t="shared" ref="G487" si="118">F487*E487</f>
        <v>0</v>
      </c>
      <c r="H487" s="55"/>
      <c r="I487" s="310"/>
      <c r="J487" s="55"/>
      <c r="K487" s="55"/>
      <c r="L487" s="48">
        <f>G487</f>
        <v>0</v>
      </c>
      <c r="M487" s="252"/>
      <c r="N487" s="252"/>
      <c r="O487" s="252"/>
      <c r="P487" s="252"/>
      <c r="Q487" s="252"/>
      <c r="R487" s="252"/>
      <c r="S487" s="252"/>
      <c r="T487" s="252"/>
      <c r="U487" s="252"/>
      <c r="V487" s="252"/>
      <c r="W487" s="252"/>
      <c r="X487" s="252"/>
      <c r="Y487" s="252"/>
      <c r="Z487" s="252"/>
      <c r="AA487" s="252"/>
      <c r="AB487" s="252"/>
      <c r="AC487" s="252"/>
      <c r="AD487" s="252"/>
      <c r="AE487" s="252"/>
      <c r="AF487" s="252"/>
      <c r="AG487" s="252"/>
      <c r="AH487" s="252"/>
      <c r="AI487" s="252"/>
      <c r="AJ487" s="252"/>
      <c r="AK487" s="252"/>
      <c r="AL487" s="252"/>
      <c r="AM487" s="252"/>
      <c r="AN487" s="252"/>
      <c r="AO487" s="252"/>
      <c r="AP487" s="252"/>
      <c r="AQ487" s="252"/>
      <c r="AR487" s="252"/>
      <c r="AS487" s="252"/>
      <c r="AT487" s="252"/>
      <c r="AU487" s="252"/>
      <c r="AV487" s="252"/>
      <c r="AW487" s="252"/>
      <c r="AX487" s="252"/>
      <c r="AY487" s="252"/>
      <c r="AZ487" s="252"/>
      <c r="BA487" s="252"/>
      <c r="BB487" s="252"/>
      <c r="BC487" s="252"/>
      <c r="BD487" s="252"/>
      <c r="BE487" s="252"/>
      <c r="BF487" s="252"/>
      <c r="BG487" s="252"/>
      <c r="BH487" s="252"/>
      <c r="BI487" s="252"/>
      <c r="BJ487" s="252"/>
      <c r="BK487" s="252"/>
      <c r="BL487" s="252"/>
      <c r="BM487" s="252"/>
      <c r="BN487" s="252"/>
      <c r="BO487" s="252"/>
      <c r="BP487" s="252"/>
      <c r="BQ487" s="252"/>
      <c r="BR487" s="252"/>
    </row>
    <row r="488" spans="1:70" s="220" customFormat="1" x14ac:dyDescent="0.3">
      <c r="A488" s="60">
        <f>A483+1</f>
        <v>7</v>
      </c>
      <c r="B488" s="46" t="s">
        <v>244</v>
      </c>
      <c r="C488" s="46" t="s">
        <v>52</v>
      </c>
      <c r="D488" s="46"/>
      <c r="E488" s="44">
        <v>55</v>
      </c>
      <c r="F488" s="46"/>
      <c r="G488" s="55"/>
      <c r="H488" s="55"/>
      <c r="I488" s="310"/>
      <c r="J488" s="55"/>
      <c r="K488" s="55"/>
      <c r="L488" s="44"/>
      <c r="M488" s="298"/>
      <c r="N488" s="298"/>
      <c r="O488" s="298"/>
      <c r="P488" s="298"/>
      <c r="Q488" s="298"/>
      <c r="R488" s="298"/>
      <c r="S488" s="298"/>
      <c r="T488" s="298"/>
      <c r="U488" s="298"/>
      <c r="V488" s="298"/>
      <c r="W488" s="298"/>
      <c r="X488" s="298"/>
      <c r="Y488" s="298"/>
      <c r="Z488" s="298"/>
      <c r="AA488" s="298"/>
      <c r="AB488" s="298"/>
      <c r="AC488" s="298"/>
      <c r="AD488" s="298"/>
      <c r="AE488" s="298"/>
      <c r="AF488" s="298"/>
      <c r="AG488" s="298"/>
      <c r="AH488" s="298"/>
      <c r="AI488" s="298"/>
      <c r="AJ488" s="298"/>
      <c r="AK488" s="298"/>
      <c r="AL488" s="298"/>
      <c r="AM488" s="298"/>
      <c r="AN488" s="298"/>
      <c r="AO488" s="298"/>
      <c r="AP488" s="298"/>
      <c r="AQ488" s="298"/>
      <c r="AR488" s="298"/>
      <c r="AS488" s="298"/>
      <c r="AT488" s="298"/>
      <c r="AU488" s="298"/>
      <c r="AV488" s="298"/>
      <c r="AW488" s="298"/>
      <c r="AX488" s="298"/>
      <c r="AY488" s="298"/>
      <c r="AZ488" s="298"/>
      <c r="BA488" s="298"/>
      <c r="BB488" s="298"/>
      <c r="BC488" s="298"/>
      <c r="BD488" s="298"/>
      <c r="BE488" s="298"/>
      <c r="BF488" s="298"/>
      <c r="BG488" s="298"/>
      <c r="BH488" s="298"/>
      <c r="BI488" s="298"/>
      <c r="BJ488" s="298"/>
      <c r="BK488" s="298"/>
      <c r="BL488" s="298"/>
      <c r="BM488" s="298"/>
      <c r="BN488" s="298"/>
      <c r="BO488" s="298"/>
      <c r="BP488" s="298"/>
      <c r="BQ488" s="298"/>
      <c r="BR488" s="298"/>
    </row>
    <row r="489" spans="1:70" s="220" customFormat="1" x14ac:dyDescent="0.3">
      <c r="A489" s="47">
        <f>A488+0.1</f>
        <v>7.1</v>
      </c>
      <c r="B489" s="47" t="s">
        <v>38</v>
      </c>
      <c r="C489" s="47" t="s">
        <v>245</v>
      </c>
      <c r="D489" s="101">
        <v>0.27100000000000002</v>
      </c>
      <c r="E489" s="45">
        <f>D489*E488</f>
        <v>14.905000000000001</v>
      </c>
      <c r="F489" s="55"/>
      <c r="G489" s="55"/>
      <c r="H489" s="45"/>
      <c r="I489" s="106">
        <f>H489*E489</f>
        <v>0</v>
      </c>
      <c r="J489" s="55"/>
      <c r="K489" s="55"/>
      <c r="L489" s="45">
        <f>I489</f>
        <v>0</v>
      </c>
      <c r="M489" s="298"/>
      <c r="N489" s="298"/>
      <c r="O489" s="298"/>
      <c r="P489" s="298"/>
      <c r="Q489" s="298"/>
      <c r="R489" s="298"/>
      <c r="S489" s="298"/>
      <c r="T489" s="298"/>
      <c r="U489" s="298"/>
      <c r="V489" s="298"/>
      <c r="W489" s="298"/>
      <c r="X489" s="298"/>
      <c r="Y489" s="298"/>
      <c r="Z489" s="298"/>
      <c r="AA489" s="298"/>
      <c r="AB489" s="298"/>
      <c r="AC489" s="298"/>
      <c r="AD489" s="298"/>
      <c r="AE489" s="298"/>
      <c r="AF489" s="298"/>
      <c r="AG489" s="298"/>
      <c r="AH489" s="298"/>
      <c r="AI489" s="298"/>
      <c r="AJ489" s="298"/>
      <c r="AK489" s="298"/>
      <c r="AL489" s="298"/>
      <c r="AM489" s="298"/>
      <c r="AN489" s="298"/>
      <c r="AO489" s="298"/>
      <c r="AP489" s="298"/>
      <c r="AQ489" s="298"/>
      <c r="AR489" s="298"/>
      <c r="AS489" s="298"/>
      <c r="AT489" s="298"/>
      <c r="AU489" s="298"/>
      <c r="AV489" s="298"/>
      <c r="AW489" s="298"/>
      <c r="AX489" s="298"/>
      <c r="AY489" s="298"/>
      <c r="AZ489" s="298"/>
      <c r="BA489" s="298"/>
      <c r="BB489" s="298"/>
      <c r="BC489" s="298"/>
      <c r="BD489" s="298"/>
      <c r="BE489" s="298"/>
      <c r="BF489" s="298"/>
      <c r="BG489" s="298"/>
      <c r="BH489" s="298"/>
      <c r="BI489" s="298"/>
      <c r="BJ489" s="298"/>
      <c r="BK489" s="298"/>
      <c r="BL489" s="298"/>
      <c r="BM489" s="298"/>
      <c r="BN489" s="298"/>
      <c r="BO489" s="298"/>
      <c r="BP489" s="298"/>
      <c r="BQ489" s="298"/>
      <c r="BR489" s="298"/>
    </row>
    <row r="490" spans="1:70" s="220" customFormat="1" x14ac:dyDescent="0.3">
      <c r="A490" s="47">
        <f>A489+0.1</f>
        <v>7.1999999999999993</v>
      </c>
      <c r="B490" s="47" t="s">
        <v>72</v>
      </c>
      <c r="C490" s="47" t="s">
        <v>15</v>
      </c>
      <c r="D490" s="103">
        <v>2.3E-2</v>
      </c>
      <c r="E490" s="45">
        <f>D490*E488</f>
        <v>1.2649999999999999</v>
      </c>
      <c r="F490" s="45"/>
      <c r="G490" s="45"/>
      <c r="H490" s="45"/>
      <c r="I490" s="106"/>
      <c r="J490" s="45"/>
      <c r="K490" s="45">
        <f>J490*E490</f>
        <v>0</v>
      </c>
      <c r="L490" s="45">
        <f>K490</f>
        <v>0</v>
      </c>
      <c r="M490" s="298"/>
      <c r="N490" s="298"/>
      <c r="O490" s="298"/>
      <c r="P490" s="298"/>
      <c r="Q490" s="298"/>
      <c r="R490" s="298"/>
      <c r="S490" s="298"/>
      <c r="T490" s="298"/>
      <c r="U490" s="298"/>
      <c r="V490" s="298"/>
      <c r="W490" s="298"/>
      <c r="X490" s="298"/>
      <c r="Y490" s="298"/>
      <c r="Z490" s="298"/>
      <c r="AA490" s="298"/>
      <c r="AB490" s="298"/>
      <c r="AC490" s="298"/>
      <c r="AD490" s="298"/>
      <c r="AE490" s="298"/>
      <c r="AF490" s="298"/>
      <c r="AG490" s="298"/>
      <c r="AH490" s="298"/>
      <c r="AI490" s="298"/>
      <c r="AJ490" s="298"/>
      <c r="AK490" s="298"/>
      <c r="AL490" s="298"/>
      <c r="AM490" s="298"/>
      <c r="AN490" s="298"/>
      <c r="AO490" s="298"/>
      <c r="AP490" s="298"/>
      <c r="AQ490" s="298"/>
      <c r="AR490" s="298"/>
      <c r="AS490" s="298"/>
      <c r="AT490" s="298"/>
      <c r="AU490" s="298"/>
      <c r="AV490" s="298"/>
      <c r="AW490" s="298"/>
      <c r="AX490" s="298"/>
      <c r="AY490" s="298"/>
      <c r="AZ490" s="298"/>
      <c r="BA490" s="298"/>
      <c r="BB490" s="298"/>
      <c r="BC490" s="298"/>
      <c r="BD490" s="298"/>
      <c r="BE490" s="298"/>
      <c r="BF490" s="298"/>
      <c r="BG490" s="298"/>
      <c r="BH490" s="298"/>
      <c r="BI490" s="298"/>
      <c r="BJ490" s="298"/>
      <c r="BK490" s="298"/>
      <c r="BL490" s="298"/>
      <c r="BM490" s="298"/>
      <c r="BN490" s="298"/>
      <c r="BO490" s="298"/>
      <c r="BP490" s="298"/>
      <c r="BQ490" s="298"/>
      <c r="BR490" s="298"/>
    </row>
    <row r="491" spans="1:70" s="220" customFormat="1" x14ac:dyDescent="0.3">
      <c r="A491" s="47">
        <f>A490+0.1</f>
        <v>7.2999999999999989</v>
      </c>
      <c r="B491" s="47" t="s">
        <v>246</v>
      </c>
      <c r="C491" s="47" t="s">
        <v>52</v>
      </c>
      <c r="D491" s="101" t="s">
        <v>81</v>
      </c>
      <c r="E491" s="45">
        <f>E488</f>
        <v>55</v>
      </c>
      <c r="F491" s="45"/>
      <c r="G491" s="45">
        <f t="shared" ref="G491" si="119">F491*E491</f>
        <v>0</v>
      </c>
      <c r="H491" s="55"/>
      <c r="I491" s="310"/>
      <c r="J491" s="55"/>
      <c r="K491" s="55"/>
      <c r="L491" s="48">
        <f>G491</f>
        <v>0</v>
      </c>
      <c r="M491" s="298"/>
      <c r="N491" s="298"/>
      <c r="O491" s="298"/>
      <c r="P491" s="298"/>
      <c r="Q491" s="298"/>
      <c r="R491" s="298"/>
      <c r="S491" s="298"/>
      <c r="T491" s="298"/>
      <c r="U491" s="298"/>
      <c r="V491" s="298"/>
      <c r="W491" s="298"/>
      <c r="X491" s="298"/>
      <c r="Y491" s="298"/>
      <c r="Z491" s="298"/>
      <c r="AA491" s="298"/>
      <c r="AB491" s="298"/>
      <c r="AC491" s="298"/>
      <c r="AD491" s="298"/>
      <c r="AE491" s="298"/>
      <c r="AF491" s="298"/>
      <c r="AG491" s="298"/>
      <c r="AH491" s="298"/>
      <c r="AI491" s="298"/>
      <c r="AJ491" s="298"/>
      <c r="AK491" s="298"/>
      <c r="AL491" s="298"/>
      <c r="AM491" s="298"/>
      <c r="AN491" s="298"/>
      <c r="AO491" s="298"/>
      <c r="AP491" s="298"/>
      <c r="AQ491" s="298"/>
      <c r="AR491" s="298"/>
      <c r="AS491" s="298"/>
      <c r="AT491" s="298"/>
      <c r="AU491" s="298"/>
      <c r="AV491" s="298"/>
      <c r="AW491" s="298"/>
      <c r="AX491" s="298"/>
      <c r="AY491" s="298"/>
      <c r="AZ491" s="298"/>
      <c r="BA491" s="298"/>
      <c r="BB491" s="298"/>
      <c r="BC491" s="298"/>
      <c r="BD491" s="298"/>
      <c r="BE491" s="298"/>
      <c r="BF491" s="298"/>
      <c r="BG491" s="298"/>
      <c r="BH491" s="298"/>
      <c r="BI491" s="298"/>
      <c r="BJ491" s="298"/>
      <c r="BK491" s="298"/>
      <c r="BL491" s="298"/>
      <c r="BM491" s="298"/>
      <c r="BN491" s="298"/>
      <c r="BO491" s="298"/>
      <c r="BP491" s="298"/>
      <c r="BQ491" s="298"/>
      <c r="BR491" s="298"/>
    </row>
    <row r="492" spans="1:70" s="1" customFormat="1" ht="45" x14ac:dyDescent="0.25">
      <c r="A492" s="162">
        <f>A488+1</f>
        <v>8</v>
      </c>
      <c r="B492" s="46" t="s">
        <v>77</v>
      </c>
      <c r="C492" s="46" t="s">
        <v>47</v>
      </c>
      <c r="D492" s="44"/>
      <c r="E492" s="44">
        <v>5.5</v>
      </c>
      <c r="F492" s="45"/>
      <c r="G492" s="45"/>
      <c r="H492" s="44"/>
      <c r="I492" s="159"/>
      <c r="J492" s="44"/>
      <c r="K492" s="44"/>
      <c r="L492" s="44"/>
      <c r="M492" s="252"/>
      <c r="N492" s="252"/>
      <c r="O492" s="252"/>
      <c r="P492" s="252"/>
      <c r="Q492" s="252"/>
      <c r="R492" s="252"/>
      <c r="S492" s="252"/>
      <c r="T492" s="252"/>
      <c r="U492" s="252"/>
      <c r="V492" s="252"/>
      <c r="W492" s="252"/>
      <c r="X492" s="252"/>
      <c r="Y492" s="252"/>
      <c r="Z492" s="252"/>
      <c r="AA492" s="252"/>
      <c r="AB492" s="252"/>
      <c r="AC492" s="252"/>
      <c r="AD492" s="252"/>
      <c r="AE492" s="252"/>
      <c r="AF492" s="252"/>
      <c r="AG492" s="252"/>
      <c r="AH492" s="252"/>
      <c r="AI492" s="252"/>
      <c r="AJ492" s="252"/>
      <c r="AK492" s="252"/>
      <c r="AL492" s="252"/>
      <c r="AM492" s="252"/>
      <c r="AN492" s="252"/>
      <c r="AO492" s="252"/>
      <c r="AP492" s="252"/>
      <c r="AQ492" s="252"/>
      <c r="AR492" s="252"/>
      <c r="AS492" s="252"/>
      <c r="AT492" s="252"/>
      <c r="AU492" s="252"/>
      <c r="AV492" s="252"/>
      <c r="AW492" s="252"/>
      <c r="AX492" s="252"/>
      <c r="AY492" s="252"/>
      <c r="AZ492" s="252"/>
      <c r="BA492" s="252"/>
      <c r="BB492" s="252"/>
      <c r="BC492" s="252"/>
      <c r="BD492" s="252"/>
      <c r="BE492" s="252"/>
      <c r="BF492" s="252"/>
      <c r="BG492" s="252"/>
      <c r="BH492" s="252"/>
      <c r="BI492" s="252"/>
      <c r="BJ492" s="252"/>
      <c r="BK492" s="252"/>
      <c r="BL492" s="252"/>
      <c r="BM492" s="252"/>
      <c r="BN492" s="252"/>
      <c r="BO492" s="252"/>
      <c r="BP492" s="252"/>
      <c r="BQ492" s="252"/>
      <c r="BR492" s="252"/>
    </row>
    <row r="493" spans="1:70" s="1" customFormat="1" x14ac:dyDescent="0.25">
      <c r="A493" s="55">
        <f t="shared" ref="A493:A495" si="120">A492+0.1</f>
        <v>8.1</v>
      </c>
      <c r="B493" s="47" t="s">
        <v>38</v>
      </c>
      <c r="C493" s="47" t="s">
        <v>24</v>
      </c>
      <c r="D493" s="101">
        <v>3.52</v>
      </c>
      <c r="E493" s="45">
        <f>D493*E492</f>
        <v>19.36</v>
      </c>
      <c r="F493" s="45"/>
      <c r="G493" s="45"/>
      <c r="H493" s="45"/>
      <c r="I493" s="106">
        <f>H493*E493</f>
        <v>0</v>
      </c>
      <c r="J493" s="45"/>
      <c r="K493" s="45"/>
      <c r="L493" s="45">
        <f>K493+I493+G493</f>
        <v>0</v>
      </c>
      <c r="M493" s="252"/>
      <c r="N493" s="252"/>
      <c r="O493" s="252"/>
      <c r="P493" s="252"/>
      <c r="Q493" s="252"/>
      <c r="R493" s="252"/>
      <c r="S493" s="252"/>
      <c r="T493" s="252"/>
      <c r="U493" s="252"/>
      <c r="V493" s="252"/>
      <c r="W493" s="252"/>
      <c r="X493" s="252"/>
      <c r="Y493" s="252"/>
      <c r="Z493" s="252"/>
      <c r="AA493" s="252"/>
      <c r="AB493" s="252"/>
      <c r="AC493" s="252"/>
      <c r="AD493" s="252"/>
      <c r="AE493" s="252"/>
      <c r="AF493" s="252"/>
      <c r="AG493" s="252"/>
      <c r="AH493" s="252"/>
      <c r="AI493" s="252"/>
      <c r="AJ493" s="252"/>
      <c r="AK493" s="252"/>
      <c r="AL493" s="252"/>
      <c r="AM493" s="252"/>
      <c r="AN493" s="252"/>
      <c r="AO493" s="252"/>
      <c r="AP493" s="252"/>
      <c r="AQ493" s="252"/>
      <c r="AR493" s="252"/>
      <c r="AS493" s="252"/>
      <c r="AT493" s="252"/>
      <c r="AU493" s="252"/>
      <c r="AV493" s="252"/>
      <c r="AW493" s="252"/>
      <c r="AX493" s="252"/>
      <c r="AY493" s="252"/>
      <c r="AZ493" s="252"/>
      <c r="BA493" s="252"/>
      <c r="BB493" s="252"/>
      <c r="BC493" s="252"/>
      <c r="BD493" s="252"/>
      <c r="BE493" s="252"/>
      <c r="BF493" s="252"/>
      <c r="BG493" s="252"/>
      <c r="BH493" s="252"/>
      <c r="BI493" s="252"/>
      <c r="BJ493" s="252"/>
      <c r="BK493" s="252"/>
      <c r="BL493" s="252"/>
      <c r="BM493" s="252"/>
      <c r="BN493" s="252"/>
      <c r="BO493" s="252"/>
      <c r="BP493" s="252"/>
      <c r="BQ493" s="252"/>
      <c r="BR493" s="252"/>
    </row>
    <row r="494" spans="1:70" s="1" customFormat="1" x14ac:dyDescent="0.25">
      <c r="A494" s="47">
        <f>A493+0.1</f>
        <v>8.1999999999999993</v>
      </c>
      <c r="B494" s="47" t="s">
        <v>72</v>
      </c>
      <c r="C494" s="47" t="s">
        <v>15</v>
      </c>
      <c r="D494" s="103">
        <v>1.06</v>
      </c>
      <c r="E494" s="45">
        <f>D494*E492</f>
        <v>5.83</v>
      </c>
      <c r="F494" s="45"/>
      <c r="G494" s="45"/>
      <c r="H494" s="45"/>
      <c r="I494" s="106"/>
      <c r="J494" s="45"/>
      <c r="K494" s="45">
        <f>J494*E494</f>
        <v>0</v>
      </c>
      <c r="L494" s="45">
        <f>K494</f>
        <v>0</v>
      </c>
      <c r="M494" s="252"/>
      <c r="N494" s="252"/>
      <c r="O494" s="252"/>
      <c r="P494" s="252"/>
      <c r="Q494" s="252"/>
      <c r="R494" s="252"/>
      <c r="S494" s="252"/>
      <c r="T494" s="252"/>
      <c r="U494" s="252"/>
      <c r="V494" s="252"/>
      <c r="W494" s="252"/>
      <c r="X494" s="252"/>
      <c r="Y494" s="252"/>
      <c r="Z494" s="252"/>
      <c r="AA494" s="252"/>
      <c r="AB494" s="252"/>
      <c r="AC494" s="252"/>
      <c r="AD494" s="252"/>
      <c r="AE494" s="252"/>
      <c r="AF494" s="252"/>
      <c r="AG494" s="252"/>
      <c r="AH494" s="252"/>
      <c r="AI494" s="252"/>
      <c r="AJ494" s="252"/>
      <c r="AK494" s="252"/>
      <c r="AL494" s="252"/>
      <c r="AM494" s="252"/>
      <c r="AN494" s="252"/>
      <c r="AO494" s="252"/>
      <c r="AP494" s="252"/>
      <c r="AQ494" s="252"/>
      <c r="AR494" s="252"/>
      <c r="AS494" s="252"/>
      <c r="AT494" s="252"/>
      <c r="AU494" s="252"/>
      <c r="AV494" s="252"/>
      <c r="AW494" s="252"/>
      <c r="AX494" s="252"/>
      <c r="AY494" s="252"/>
      <c r="AZ494" s="252"/>
      <c r="BA494" s="252"/>
      <c r="BB494" s="252"/>
      <c r="BC494" s="252"/>
      <c r="BD494" s="252"/>
      <c r="BE494" s="252"/>
      <c r="BF494" s="252"/>
      <c r="BG494" s="252"/>
      <c r="BH494" s="252"/>
      <c r="BI494" s="252"/>
      <c r="BJ494" s="252"/>
      <c r="BK494" s="252"/>
      <c r="BL494" s="252"/>
      <c r="BM494" s="252"/>
      <c r="BN494" s="252"/>
      <c r="BO494" s="252"/>
      <c r="BP494" s="252"/>
      <c r="BQ494" s="252"/>
      <c r="BR494" s="252"/>
    </row>
    <row r="495" spans="1:70" s="1" customFormat="1" x14ac:dyDescent="0.25">
      <c r="A495" s="47">
        <f t="shared" si="120"/>
        <v>8.2999999999999989</v>
      </c>
      <c r="B495" s="47" t="s">
        <v>78</v>
      </c>
      <c r="C495" s="47" t="s">
        <v>47</v>
      </c>
      <c r="D495" s="45">
        <v>1.22</v>
      </c>
      <c r="E495" s="45">
        <f>D495*E492</f>
        <v>6.71</v>
      </c>
      <c r="F495" s="45"/>
      <c r="G495" s="45">
        <f>F495*E495</f>
        <v>0</v>
      </c>
      <c r="H495" s="48"/>
      <c r="I495" s="63"/>
      <c r="J495" s="48"/>
      <c r="K495" s="48"/>
      <c r="L495" s="48">
        <f>K495+I495+G495</f>
        <v>0</v>
      </c>
      <c r="M495" s="252"/>
      <c r="N495" s="252"/>
      <c r="O495" s="252"/>
      <c r="P495" s="252"/>
      <c r="Q495" s="252"/>
      <c r="R495" s="252"/>
      <c r="S495" s="252"/>
      <c r="T495" s="252"/>
      <c r="U495" s="252"/>
      <c r="V495" s="252"/>
      <c r="W495" s="252"/>
      <c r="X495" s="252"/>
      <c r="Y495" s="252"/>
      <c r="Z495" s="252"/>
      <c r="AA495" s="252"/>
      <c r="AB495" s="252"/>
      <c r="AC495" s="252"/>
      <c r="AD495" s="252"/>
      <c r="AE495" s="252"/>
      <c r="AF495" s="252"/>
      <c r="AG495" s="252"/>
      <c r="AH495" s="252"/>
      <c r="AI495" s="252"/>
      <c r="AJ495" s="252"/>
      <c r="AK495" s="252"/>
      <c r="AL495" s="252"/>
      <c r="AM495" s="252"/>
      <c r="AN495" s="252"/>
      <c r="AO495" s="252"/>
      <c r="AP495" s="252"/>
      <c r="AQ495" s="252"/>
      <c r="AR495" s="252"/>
      <c r="AS495" s="252"/>
      <c r="AT495" s="252"/>
      <c r="AU495" s="252"/>
      <c r="AV495" s="252"/>
      <c r="AW495" s="252"/>
      <c r="AX495" s="252"/>
      <c r="AY495" s="252"/>
      <c r="AZ495" s="252"/>
      <c r="BA495" s="252"/>
      <c r="BB495" s="252"/>
      <c r="BC495" s="252"/>
      <c r="BD495" s="252"/>
      <c r="BE495" s="252"/>
      <c r="BF495" s="252"/>
      <c r="BG495" s="252"/>
      <c r="BH495" s="252"/>
      <c r="BI495" s="252"/>
      <c r="BJ495" s="252"/>
      <c r="BK495" s="252"/>
      <c r="BL495" s="252"/>
      <c r="BM495" s="252"/>
      <c r="BN495" s="252"/>
      <c r="BO495" s="252"/>
      <c r="BP495" s="252"/>
      <c r="BQ495" s="252"/>
      <c r="BR495" s="252"/>
    </row>
    <row r="496" spans="1:70" s="1" customFormat="1" x14ac:dyDescent="0.25">
      <c r="A496" s="47">
        <f>A495+0.1</f>
        <v>8.3999999999999986</v>
      </c>
      <c r="B496" s="23" t="s">
        <v>66</v>
      </c>
      <c r="C496" s="47" t="s">
        <v>4</v>
      </c>
      <c r="D496" s="101">
        <v>0.02</v>
      </c>
      <c r="E496" s="45">
        <f>D496*E492</f>
        <v>0.11</v>
      </c>
      <c r="F496" s="45"/>
      <c r="G496" s="45">
        <f t="shared" ref="G496" si="121">F496*E496</f>
        <v>0</v>
      </c>
      <c r="H496" s="55"/>
      <c r="I496" s="310"/>
      <c r="J496" s="55"/>
      <c r="K496" s="55"/>
      <c r="L496" s="48">
        <f>G496</f>
        <v>0</v>
      </c>
      <c r="M496" s="252"/>
      <c r="N496" s="252"/>
      <c r="O496" s="252"/>
      <c r="P496" s="252"/>
      <c r="Q496" s="252"/>
      <c r="R496" s="252"/>
      <c r="S496" s="252"/>
      <c r="T496" s="252"/>
      <c r="U496" s="252"/>
      <c r="V496" s="252"/>
      <c r="W496" s="252"/>
      <c r="X496" s="252"/>
      <c r="Y496" s="252"/>
      <c r="Z496" s="252"/>
      <c r="AA496" s="252"/>
      <c r="AB496" s="252"/>
      <c r="AC496" s="252"/>
      <c r="AD496" s="252"/>
      <c r="AE496" s="252"/>
      <c r="AF496" s="252"/>
      <c r="AG496" s="252"/>
      <c r="AH496" s="252"/>
      <c r="AI496" s="252"/>
      <c r="AJ496" s="252"/>
      <c r="AK496" s="252"/>
      <c r="AL496" s="252"/>
      <c r="AM496" s="252"/>
      <c r="AN496" s="252"/>
      <c r="AO496" s="252"/>
      <c r="AP496" s="252"/>
      <c r="AQ496" s="252"/>
      <c r="AR496" s="252"/>
      <c r="AS496" s="252"/>
      <c r="AT496" s="252"/>
      <c r="AU496" s="252"/>
      <c r="AV496" s="252"/>
      <c r="AW496" s="252"/>
      <c r="AX496" s="252"/>
      <c r="AY496" s="252"/>
      <c r="AZ496" s="252"/>
      <c r="BA496" s="252"/>
      <c r="BB496" s="252"/>
      <c r="BC496" s="252"/>
      <c r="BD496" s="252"/>
      <c r="BE496" s="252"/>
      <c r="BF496" s="252"/>
      <c r="BG496" s="252"/>
      <c r="BH496" s="252"/>
      <c r="BI496" s="252"/>
      <c r="BJ496" s="252"/>
      <c r="BK496" s="252"/>
      <c r="BL496" s="252"/>
      <c r="BM496" s="252"/>
      <c r="BN496" s="252"/>
      <c r="BO496" s="252"/>
      <c r="BP496" s="252"/>
      <c r="BQ496" s="252"/>
      <c r="BR496" s="252"/>
    </row>
    <row r="497" spans="1:70" s="65" customFormat="1" x14ac:dyDescent="0.3">
      <c r="A497" s="185">
        <f>A492+1</f>
        <v>9</v>
      </c>
      <c r="B497" s="37" t="s">
        <v>290</v>
      </c>
      <c r="C497" s="186" t="s">
        <v>46</v>
      </c>
      <c r="D497" s="38"/>
      <c r="E497" s="38">
        <v>55</v>
      </c>
      <c r="F497" s="38"/>
      <c r="G497" s="42"/>
      <c r="H497" s="42"/>
      <c r="I497" s="266"/>
      <c r="J497" s="42"/>
      <c r="K497" s="42"/>
      <c r="L497" s="38"/>
      <c r="M497" s="296"/>
      <c r="N497" s="296"/>
      <c r="O497" s="296"/>
      <c r="P497" s="296"/>
      <c r="Q497" s="296"/>
      <c r="R497" s="296"/>
      <c r="S497" s="296"/>
      <c r="T497" s="296"/>
      <c r="U497" s="296"/>
      <c r="V497" s="296"/>
      <c r="W497" s="296"/>
      <c r="X497" s="296"/>
      <c r="Y497" s="296"/>
      <c r="Z497" s="296"/>
      <c r="AA497" s="296"/>
      <c r="AB497" s="296"/>
      <c r="AC497" s="296"/>
      <c r="AD497" s="296"/>
      <c r="AE497" s="296"/>
      <c r="AF497" s="296"/>
      <c r="AG497" s="296"/>
      <c r="AH497" s="296"/>
      <c r="AI497" s="296"/>
      <c r="AJ497" s="296"/>
      <c r="AK497" s="296"/>
      <c r="AL497" s="296"/>
      <c r="AM497" s="296"/>
      <c r="AN497" s="296"/>
      <c r="AO497" s="296"/>
      <c r="AP497" s="296"/>
      <c r="AQ497" s="296"/>
      <c r="AR497" s="296"/>
      <c r="AS497" s="296"/>
      <c r="AT497" s="296"/>
      <c r="AU497" s="296"/>
      <c r="AV497" s="296"/>
      <c r="AW497" s="296"/>
      <c r="AX497" s="296"/>
      <c r="AY497" s="296"/>
      <c r="AZ497" s="296"/>
      <c r="BA497" s="296"/>
      <c r="BB497" s="296"/>
      <c r="BC497" s="296"/>
      <c r="BD497" s="296"/>
      <c r="BE497" s="296"/>
      <c r="BF497" s="296"/>
      <c r="BG497" s="296"/>
      <c r="BH497" s="296"/>
      <c r="BI497" s="296"/>
      <c r="BJ497" s="296"/>
      <c r="BK497" s="296"/>
      <c r="BL497" s="296"/>
      <c r="BM497" s="296"/>
      <c r="BN497" s="296"/>
      <c r="BO497" s="296"/>
      <c r="BP497" s="296"/>
      <c r="BQ497" s="296"/>
      <c r="BR497" s="296"/>
    </row>
    <row r="498" spans="1:70" s="65" customFormat="1" x14ac:dyDescent="0.3">
      <c r="A498" s="187">
        <f>A497+0.1</f>
        <v>9.1</v>
      </c>
      <c r="B498" s="23" t="s">
        <v>38</v>
      </c>
      <c r="C498" s="23" t="s">
        <v>24</v>
      </c>
      <c r="D498" s="42">
        <v>0.8</v>
      </c>
      <c r="E498" s="42">
        <f>D498*E497</f>
        <v>44</v>
      </c>
      <c r="F498" s="42"/>
      <c r="G498" s="42"/>
      <c r="H498" s="42"/>
      <c r="I498" s="266">
        <f>H498*E498</f>
        <v>0</v>
      </c>
      <c r="J498" s="42"/>
      <c r="K498" s="42"/>
      <c r="L498" s="42">
        <f>K498+I498+G498</f>
        <v>0</v>
      </c>
      <c r="M498" s="296"/>
      <c r="N498" s="296"/>
      <c r="O498" s="296"/>
      <c r="P498" s="296"/>
      <c r="Q498" s="296"/>
      <c r="R498" s="296"/>
      <c r="S498" s="296"/>
      <c r="T498" s="296"/>
      <c r="U498" s="296"/>
      <c r="V498" s="296"/>
      <c r="W498" s="296"/>
      <c r="X498" s="296"/>
      <c r="Y498" s="296"/>
      <c r="Z498" s="296"/>
      <c r="AA498" s="296"/>
      <c r="AB498" s="296"/>
      <c r="AC498" s="296"/>
      <c r="AD498" s="296"/>
      <c r="AE498" s="296"/>
      <c r="AF498" s="296"/>
      <c r="AG498" s="296"/>
      <c r="AH498" s="296"/>
      <c r="AI498" s="296"/>
      <c r="AJ498" s="296"/>
      <c r="AK498" s="296"/>
      <c r="AL498" s="296"/>
      <c r="AM498" s="296"/>
      <c r="AN498" s="296"/>
      <c r="AO498" s="296"/>
      <c r="AP498" s="296"/>
      <c r="AQ498" s="296"/>
      <c r="AR498" s="296"/>
      <c r="AS498" s="296"/>
      <c r="AT498" s="296"/>
      <c r="AU498" s="296"/>
      <c r="AV498" s="296"/>
      <c r="AW498" s="296"/>
      <c r="AX498" s="296"/>
      <c r="AY498" s="296"/>
      <c r="AZ498" s="296"/>
      <c r="BA498" s="296"/>
      <c r="BB498" s="296"/>
      <c r="BC498" s="296"/>
      <c r="BD498" s="296"/>
      <c r="BE498" s="296"/>
      <c r="BF498" s="296"/>
      <c r="BG498" s="296"/>
      <c r="BH498" s="296"/>
      <c r="BI498" s="296"/>
      <c r="BJ498" s="296"/>
      <c r="BK498" s="296"/>
      <c r="BL498" s="296"/>
      <c r="BM498" s="296"/>
      <c r="BN498" s="296"/>
      <c r="BO498" s="296"/>
      <c r="BP498" s="296"/>
      <c r="BQ498" s="296"/>
      <c r="BR498" s="296"/>
    </row>
    <row r="499" spans="1:70" s="65" customFormat="1" x14ac:dyDescent="0.3">
      <c r="A499" s="187">
        <f>A498+0.1</f>
        <v>9.1999999999999993</v>
      </c>
      <c r="B499" s="183" t="s">
        <v>250</v>
      </c>
      <c r="C499" s="47" t="s">
        <v>15</v>
      </c>
      <c r="D499" s="42">
        <v>0.32</v>
      </c>
      <c r="E499" s="42">
        <f>D499*E497</f>
        <v>17.600000000000001</v>
      </c>
      <c r="F499" s="42"/>
      <c r="G499" s="42"/>
      <c r="H499" s="42"/>
      <c r="I499" s="266"/>
      <c r="J499" s="42"/>
      <c r="K499" s="42">
        <f>J499*E499</f>
        <v>0</v>
      </c>
      <c r="L499" s="42">
        <f>K499+I499+G499</f>
        <v>0</v>
      </c>
      <c r="M499" s="296"/>
      <c r="N499" s="296"/>
      <c r="O499" s="296"/>
      <c r="P499" s="296"/>
      <c r="Q499" s="296"/>
      <c r="R499" s="296"/>
      <c r="S499" s="296"/>
      <c r="T499" s="296"/>
      <c r="U499" s="296"/>
      <c r="V499" s="296"/>
      <c r="W499" s="296"/>
      <c r="X499" s="296"/>
      <c r="Y499" s="296"/>
      <c r="Z499" s="296"/>
      <c r="AA499" s="296"/>
      <c r="AB499" s="296"/>
      <c r="AC499" s="296"/>
      <c r="AD499" s="296"/>
      <c r="AE499" s="296"/>
      <c r="AF499" s="296"/>
      <c r="AG499" s="296"/>
      <c r="AH499" s="296"/>
      <c r="AI499" s="296"/>
      <c r="AJ499" s="296"/>
      <c r="AK499" s="296"/>
      <c r="AL499" s="296"/>
      <c r="AM499" s="296"/>
      <c r="AN499" s="296"/>
      <c r="AO499" s="296"/>
      <c r="AP499" s="296"/>
      <c r="AQ499" s="296"/>
      <c r="AR499" s="296"/>
      <c r="AS499" s="296"/>
      <c r="AT499" s="296"/>
      <c r="AU499" s="296"/>
      <c r="AV499" s="296"/>
      <c r="AW499" s="296"/>
      <c r="AX499" s="296"/>
      <c r="AY499" s="296"/>
      <c r="AZ499" s="296"/>
      <c r="BA499" s="296"/>
      <c r="BB499" s="296"/>
      <c r="BC499" s="296"/>
      <c r="BD499" s="296"/>
      <c r="BE499" s="296"/>
      <c r="BF499" s="296"/>
      <c r="BG499" s="296"/>
      <c r="BH499" s="296"/>
      <c r="BI499" s="296"/>
      <c r="BJ499" s="296"/>
      <c r="BK499" s="296"/>
      <c r="BL499" s="296"/>
      <c r="BM499" s="296"/>
      <c r="BN499" s="296"/>
      <c r="BO499" s="296"/>
      <c r="BP499" s="296"/>
      <c r="BQ499" s="296"/>
      <c r="BR499" s="296"/>
    </row>
    <row r="500" spans="1:70" s="65" customFormat="1" x14ac:dyDescent="0.3">
      <c r="A500" s="187">
        <f>A499+0.1</f>
        <v>9.2999999999999989</v>
      </c>
      <c r="B500" s="23" t="s">
        <v>248</v>
      </c>
      <c r="C500" s="188" t="s">
        <v>46</v>
      </c>
      <c r="D500" s="42">
        <v>1.1000000000000001</v>
      </c>
      <c r="E500" s="42">
        <f>D500*E497</f>
        <v>60.500000000000007</v>
      </c>
      <c r="F500" s="42"/>
      <c r="G500" s="42">
        <f>F500*E500</f>
        <v>0</v>
      </c>
      <c r="H500" s="42"/>
      <c r="I500" s="266"/>
      <c r="J500" s="42"/>
      <c r="K500" s="42"/>
      <c r="L500" s="42">
        <f>K500+I500+G500</f>
        <v>0</v>
      </c>
      <c r="M500" s="296"/>
      <c r="N500" s="296"/>
      <c r="O500" s="296"/>
      <c r="P500" s="296"/>
      <c r="Q500" s="296"/>
      <c r="R500" s="296"/>
      <c r="S500" s="296"/>
      <c r="T500" s="296"/>
      <c r="U500" s="296"/>
      <c r="V500" s="296"/>
      <c r="W500" s="296"/>
      <c r="X500" s="296"/>
      <c r="Y500" s="296"/>
      <c r="Z500" s="296"/>
      <c r="AA500" s="296"/>
      <c r="AB500" s="296"/>
      <c r="AC500" s="296"/>
      <c r="AD500" s="296"/>
      <c r="AE500" s="296"/>
      <c r="AF500" s="296"/>
      <c r="AG500" s="296"/>
      <c r="AH500" s="296"/>
      <c r="AI500" s="296"/>
      <c r="AJ500" s="296"/>
      <c r="AK500" s="296"/>
      <c r="AL500" s="296"/>
      <c r="AM500" s="296"/>
      <c r="AN500" s="296"/>
      <c r="AO500" s="296"/>
      <c r="AP500" s="296"/>
      <c r="AQ500" s="296"/>
      <c r="AR500" s="296"/>
      <c r="AS500" s="296"/>
      <c r="AT500" s="296"/>
      <c r="AU500" s="296"/>
      <c r="AV500" s="296"/>
      <c r="AW500" s="296"/>
      <c r="AX500" s="296"/>
      <c r="AY500" s="296"/>
      <c r="AZ500" s="296"/>
      <c r="BA500" s="296"/>
      <c r="BB500" s="296"/>
      <c r="BC500" s="296"/>
      <c r="BD500" s="296"/>
      <c r="BE500" s="296"/>
      <c r="BF500" s="296"/>
      <c r="BG500" s="296"/>
      <c r="BH500" s="296"/>
      <c r="BI500" s="296"/>
      <c r="BJ500" s="296"/>
      <c r="BK500" s="296"/>
      <c r="BL500" s="296"/>
      <c r="BM500" s="296"/>
      <c r="BN500" s="296"/>
      <c r="BO500" s="296"/>
      <c r="BP500" s="296"/>
      <c r="BQ500" s="296"/>
      <c r="BR500" s="296"/>
    </row>
    <row r="501" spans="1:70" s="65" customFormat="1" x14ac:dyDescent="0.3">
      <c r="A501" s="187">
        <f t="shared" ref="A501" si="122">A500+0.1</f>
        <v>9.3999999999999986</v>
      </c>
      <c r="B501" s="23" t="s">
        <v>66</v>
      </c>
      <c r="C501" s="23" t="s">
        <v>4</v>
      </c>
      <c r="D501" s="42">
        <v>0.02</v>
      </c>
      <c r="E501" s="42">
        <f>D501*E497</f>
        <v>1.1000000000000001</v>
      </c>
      <c r="F501" s="42"/>
      <c r="G501" s="42">
        <f>F501*E501</f>
        <v>0</v>
      </c>
      <c r="H501" s="42"/>
      <c r="I501" s="266"/>
      <c r="J501" s="42"/>
      <c r="K501" s="42"/>
      <c r="L501" s="42">
        <f>K501+I501+G501</f>
        <v>0</v>
      </c>
      <c r="M501" s="296"/>
      <c r="N501" s="296"/>
      <c r="O501" s="296"/>
      <c r="P501" s="296"/>
      <c r="Q501" s="296"/>
      <c r="R501" s="296"/>
      <c r="S501" s="296"/>
      <c r="T501" s="296"/>
      <c r="U501" s="296"/>
      <c r="V501" s="296"/>
      <c r="W501" s="296"/>
      <c r="X501" s="296"/>
      <c r="Y501" s="296"/>
      <c r="Z501" s="296"/>
      <c r="AA501" s="296"/>
      <c r="AB501" s="296"/>
      <c r="AC501" s="296"/>
      <c r="AD501" s="296"/>
      <c r="AE501" s="296"/>
      <c r="AF501" s="296"/>
      <c r="AG501" s="296"/>
      <c r="AH501" s="296"/>
      <c r="AI501" s="296"/>
      <c r="AJ501" s="296"/>
      <c r="AK501" s="296"/>
      <c r="AL501" s="296"/>
      <c r="AM501" s="296"/>
      <c r="AN501" s="296"/>
      <c r="AO501" s="296"/>
      <c r="AP501" s="296"/>
      <c r="AQ501" s="296"/>
      <c r="AR501" s="296"/>
      <c r="AS501" s="296"/>
      <c r="AT501" s="296"/>
      <c r="AU501" s="296"/>
      <c r="AV501" s="296"/>
      <c r="AW501" s="296"/>
      <c r="AX501" s="296"/>
      <c r="AY501" s="296"/>
      <c r="AZ501" s="296"/>
      <c r="BA501" s="296"/>
      <c r="BB501" s="296"/>
      <c r="BC501" s="296"/>
      <c r="BD501" s="296"/>
      <c r="BE501" s="296"/>
      <c r="BF501" s="296"/>
      <c r="BG501" s="296"/>
      <c r="BH501" s="296"/>
      <c r="BI501" s="296"/>
      <c r="BJ501" s="296"/>
      <c r="BK501" s="296"/>
      <c r="BL501" s="296"/>
      <c r="BM501" s="296"/>
      <c r="BN501" s="296"/>
      <c r="BO501" s="296"/>
      <c r="BP501" s="296"/>
      <c r="BQ501" s="296"/>
      <c r="BR501" s="296"/>
    </row>
    <row r="502" spans="1:70" x14ac:dyDescent="0.25">
      <c r="A502" s="60">
        <f>A497+1</f>
        <v>10</v>
      </c>
      <c r="B502" s="46" t="s">
        <v>291</v>
      </c>
      <c r="C502" s="46" t="s">
        <v>123</v>
      </c>
      <c r="D502" s="46"/>
      <c r="E502" s="44">
        <f>SUM(E503:E509)</f>
        <v>7</v>
      </c>
      <c r="F502" s="46"/>
      <c r="G502" s="44"/>
      <c r="H502" s="46"/>
      <c r="I502" s="159"/>
      <c r="J502" s="46"/>
      <c r="K502" s="44"/>
      <c r="L502" s="45"/>
    </row>
    <row r="503" spans="1:70" ht="30" x14ac:dyDescent="0.25">
      <c r="A503" s="61">
        <f>A502+0.1</f>
        <v>10.1</v>
      </c>
      <c r="B503" s="47" t="s">
        <v>292</v>
      </c>
      <c r="C503" s="47" t="s">
        <v>26</v>
      </c>
      <c r="D503" s="182" t="s">
        <v>17</v>
      </c>
      <c r="E503" s="45">
        <v>1</v>
      </c>
      <c r="F503" s="45"/>
      <c r="G503" s="45">
        <f t="shared" ref="G503:G509" si="123">F503*E503</f>
        <v>0</v>
      </c>
      <c r="H503" s="45"/>
      <c r="I503" s="106">
        <f t="shared" ref="I503:I509" si="124">H503*E503</f>
        <v>0</v>
      </c>
      <c r="J503" s="343"/>
      <c r="K503" s="45"/>
      <c r="L503" s="45">
        <f t="shared" ref="L503:L509" si="125">G503+I503+K503</f>
        <v>0</v>
      </c>
    </row>
    <row r="504" spans="1:70" ht="30" x14ac:dyDescent="0.25">
      <c r="A504" s="61">
        <f t="shared" ref="A504:A509" si="126">A503+0.1</f>
        <v>10.199999999999999</v>
      </c>
      <c r="B504" s="47" t="s">
        <v>293</v>
      </c>
      <c r="C504" s="47" t="s">
        <v>26</v>
      </c>
      <c r="D504" s="182" t="s">
        <v>17</v>
      </c>
      <c r="E504" s="45">
        <v>1</v>
      </c>
      <c r="F504" s="45"/>
      <c r="G504" s="45">
        <f t="shared" si="123"/>
        <v>0</v>
      </c>
      <c r="H504" s="45"/>
      <c r="I504" s="106">
        <f t="shared" si="124"/>
        <v>0</v>
      </c>
      <c r="J504" s="343"/>
      <c r="K504" s="45"/>
      <c r="L504" s="45">
        <f t="shared" si="125"/>
        <v>0</v>
      </c>
    </row>
    <row r="505" spans="1:70" ht="30" x14ac:dyDescent="0.25">
      <c r="A505" s="61">
        <f t="shared" si="126"/>
        <v>10.299999999999999</v>
      </c>
      <c r="B505" s="47" t="s">
        <v>294</v>
      </c>
      <c r="C505" s="47" t="s">
        <v>26</v>
      </c>
      <c r="D505" s="182" t="s">
        <v>17</v>
      </c>
      <c r="E505" s="45">
        <v>1</v>
      </c>
      <c r="F505" s="45"/>
      <c r="G505" s="45">
        <f t="shared" si="123"/>
        <v>0</v>
      </c>
      <c r="H505" s="45"/>
      <c r="I505" s="106">
        <f t="shared" si="124"/>
        <v>0</v>
      </c>
      <c r="J505" s="343"/>
      <c r="K505" s="45"/>
      <c r="L505" s="45">
        <f t="shared" si="125"/>
        <v>0</v>
      </c>
    </row>
    <row r="506" spans="1:70" ht="30" x14ac:dyDescent="0.25">
      <c r="A506" s="61">
        <f t="shared" si="126"/>
        <v>10.399999999999999</v>
      </c>
      <c r="B506" s="47" t="s">
        <v>295</v>
      </c>
      <c r="C506" s="47" t="s">
        <v>26</v>
      </c>
      <c r="D506" s="182" t="s">
        <v>17</v>
      </c>
      <c r="E506" s="45">
        <v>1</v>
      </c>
      <c r="F506" s="45"/>
      <c r="G506" s="45">
        <f t="shared" si="123"/>
        <v>0</v>
      </c>
      <c r="H506" s="45"/>
      <c r="I506" s="106">
        <f t="shared" si="124"/>
        <v>0</v>
      </c>
      <c r="J506" s="343"/>
      <c r="K506" s="45"/>
      <c r="L506" s="45">
        <f t="shared" si="125"/>
        <v>0</v>
      </c>
    </row>
    <row r="507" spans="1:70" ht="30" x14ac:dyDescent="0.25">
      <c r="A507" s="61">
        <f t="shared" si="126"/>
        <v>10.499999999999998</v>
      </c>
      <c r="B507" s="47" t="s">
        <v>296</v>
      </c>
      <c r="C507" s="47" t="s">
        <v>26</v>
      </c>
      <c r="D507" s="182" t="s">
        <v>17</v>
      </c>
      <c r="E507" s="45">
        <v>1</v>
      </c>
      <c r="F507" s="45"/>
      <c r="G507" s="45">
        <f t="shared" si="123"/>
        <v>0</v>
      </c>
      <c r="H507" s="45"/>
      <c r="I507" s="106">
        <f t="shared" si="124"/>
        <v>0</v>
      </c>
      <c r="J507" s="343"/>
      <c r="K507" s="45"/>
      <c r="L507" s="45">
        <f t="shared" si="125"/>
        <v>0</v>
      </c>
    </row>
    <row r="508" spans="1:70" ht="30" x14ac:dyDescent="0.25">
      <c r="A508" s="61">
        <f t="shared" si="126"/>
        <v>10.599999999999998</v>
      </c>
      <c r="B508" s="47" t="s">
        <v>297</v>
      </c>
      <c r="C508" s="47" t="s">
        <v>26</v>
      </c>
      <c r="D508" s="182" t="s">
        <v>17</v>
      </c>
      <c r="E508" s="45">
        <v>1</v>
      </c>
      <c r="F508" s="45"/>
      <c r="G508" s="45">
        <f t="shared" si="123"/>
        <v>0</v>
      </c>
      <c r="H508" s="45"/>
      <c r="I508" s="106">
        <f t="shared" si="124"/>
        <v>0</v>
      </c>
      <c r="J508" s="343"/>
      <c r="K508" s="45"/>
      <c r="L508" s="45">
        <f t="shared" si="125"/>
        <v>0</v>
      </c>
    </row>
    <row r="509" spans="1:70" ht="30" x14ac:dyDescent="0.25">
      <c r="A509" s="61">
        <f t="shared" si="126"/>
        <v>10.699999999999998</v>
      </c>
      <c r="B509" s="47" t="s">
        <v>298</v>
      </c>
      <c r="C509" s="47" t="s">
        <v>26</v>
      </c>
      <c r="D509" s="182" t="s">
        <v>17</v>
      </c>
      <c r="E509" s="45">
        <v>1</v>
      </c>
      <c r="F509" s="45"/>
      <c r="G509" s="45">
        <f t="shared" si="123"/>
        <v>0</v>
      </c>
      <c r="H509" s="45"/>
      <c r="I509" s="106">
        <f t="shared" si="124"/>
        <v>0</v>
      </c>
      <c r="J509" s="343"/>
      <c r="K509" s="45"/>
      <c r="L509" s="45">
        <f t="shared" si="125"/>
        <v>0</v>
      </c>
    </row>
    <row r="510" spans="1:70" ht="15" customHeight="1" x14ac:dyDescent="0.25">
      <c r="A510" s="2"/>
      <c r="B510" s="224" t="s">
        <v>229</v>
      </c>
      <c r="C510" s="226"/>
      <c r="D510" s="226"/>
      <c r="E510" s="105">
        <v>11</v>
      </c>
      <c r="F510" s="43"/>
      <c r="G510" s="2"/>
      <c r="H510" s="2"/>
      <c r="I510" s="2"/>
      <c r="J510" s="3"/>
      <c r="K510" s="3"/>
      <c r="L510" s="45"/>
    </row>
    <row r="511" spans="1:70" x14ac:dyDescent="0.25">
      <c r="A511" s="60">
        <v>1</v>
      </c>
      <c r="B511" s="46" t="s">
        <v>67</v>
      </c>
      <c r="C511" s="68" t="s">
        <v>46</v>
      </c>
      <c r="D511" s="44"/>
      <c r="E511" s="44">
        <f>E523+E517</f>
        <v>16.939999999999998</v>
      </c>
      <c r="F511" s="44"/>
      <c r="G511" s="46"/>
      <c r="H511" s="46"/>
      <c r="I511" s="207"/>
      <c r="J511" s="46"/>
      <c r="K511" s="46"/>
      <c r="L511" s="44"/>
    </row>
    <row r="512" spans="1:70" x14ac:dyDescent="0.25">
      <c r="A512" s="47">
        <f>A511+0.1</f>
        <v>1.1000000000000001</v>
      </c>
      <c r="B512" s="47" t="s">
        <v>38</v>
      </c>
      <c r="C512" s="47" t="s">
        <v>24</v>
      </c>
      <c r="D512" s="45">
        <v>2.06</v>
      </c>
      <c r="E512" s="106">
        <f>E511*D512</f>
        <v>34.896399999999993</v>
      </c>
      <c r="F512" s="343"/>
      <c r="G512" s="100"/>
      <c r="H512" s="45"/>
      <c r="I512" s="106">
        <f>H512*E512</f>
        <v>0</v>
      </c>
      <c r="J512" s="343"/>
      <c r="K512" s="343"/>
      <c r="L512" s="45">
        <f>K512+I512+G512</f>
        <v>0</v>
      </c>
    </row>
    <row r="513" spans="1:70" ht="30" x14ac:dyDescent="0.25">
      <c r="A513" s="60">
        <f>A511+1</f>
        <v>2</v>
      </c>
      <c r="B513" s="46" t="s">
        <v>57</v>
      </c>
      <c r="C513" s="68" t="s">
        <v>46</v>
      </c>
      <c r="D513" s="44"/>
      <c r="E513" s="44">
        <f>E511</f>
        <v>16.939999999999998</v>
      </c>
      <c r="F513" s="44"/>
      <c r="G513" s="343"/>
      <c r="H513" s="343"/>
      <c r="I513" s="155"/>
      <c r="J513" s="343"/>
      <c r="K513" s="343"/>
      <c r="L513" s="44"/>
    </row>
    <row r="514" spans="1:70" x14ac:dyDescent="0.25">
      <c r="A514" s="47">
        <f>A513+0.1</f>
        <v>2.1</v>
      </c>
      <c r="B514" s="47" t="s">
        <v>38</v>
      </c>
      <c r="C514" s="47" t="s">
        <v>24</v>
      </c>
      <c r="D514" s="101">
        <v>0.87</v>
      </c>
      <c r="E514" s="45">
        <f>E513*D514</f>
        <v>14.737799999999998</v>
      </c>
      <c r="F514" s="343"/>
      <c r="G514" s="343"/>
      <c r="H514" s="45"/>
      <c r="I514" s="106">
        <f>H514*E514</f>
        <v>0</v>
      </c>
      <c r="J514" s="45"/>
      <c r="K514" s="45"/>
      <c r="L514" s="45">
        <f>I514</f>
        <v>0</v>
      </c>
    </row>
    <row r="515" spans="1:70" x14ac:dyDescent="0.25">
      <c r="A515" s="60">
        <f>A513+1</f>
        <v>3</v>
      </c>
      <c r="B515" s="46" t="s">
        <v>59</v>
      </c>
      <c r="C515" s="46" t="s">
        <v>48</v>
      </c>
      <c r="D515" s="44"/>
      <c r="E515" s="44">
        <f>E513*1.85</f>
        <v>31.338999999999999</v>
      </c>
      <c r="F515" s="44"/>
      <c r="G515" s="343"/>
      <c r="H515" s="343"/>
      <c r="I515" s="155"/>
      <c r="J515" s="343"/>
      <c r="K515" s="343"/>
      <c r="L515" s="44"/>
    </row>
    <row r="516" spans="1:70" s="66" customFormat="1" x14ac:dyDescent="0.25">
      <c r="A516" s="47">
        <f>A515+0.1</f>
        <v>3.1</v>
      </c>
      <c r="B516" s="47" t="s">
        <v>60</v>
      </c>
      <c r="C516" s="47" t="s">
        <v>48</v>
      </c>
      <c r="D516" s="45">
        <v>1</v>
      </c>
      <c r="E516" s="45">
        <f>E515*D516</f>
        <v>31.338999999999999</v>
      </c>
      <c r="F516" s="45"/>
      <c r="G516" s="45"/>
      <c r="H516" s="61"/>
      <c r="I516" s="106"/>
      <c r="J516" s="45"/>
      <c r="K516" s="45">
        <f>E516*J516</f>
        <v>0</v>
      </c>
      <c r="L516" s="45">
        <f>K516</f>
        <v>0</v>
      </c>
      <c r="M516" s="299"/>
      <c r="N516" s="299"/>
      <c r="O516" s="299"/>
      <c r="P516" s="299"/>
      <c r="Q516" s="299"/>
      <c r="R516" s="299"/>
      <c r="S516" s="299"/>
      <c r="T516" s="299"/>
      <c r="U516" s="299"/>
      <c r="V516" s="299"/>
      <c r="W516" s="299"/>
      <c r="X516" s="299"/>
      <c r="Y516" s="299"/>
      <c r="Z516" s="299"/>
      <c r="AA516" s="299"/>
      <c r="AB516" s="299"/>
      <c r="AC516" s="299"/>
      <c r="AD516" s="299"/>
      <c r="AE516" s="299"/>
      <c r="AF516" s="299"/>
      <c r="AG516" s="299"/>
      <c r="AH516" s="299"/>
      <c r="AI516" s="299"/>
      <c r="AJ516" s="299"/>
      <c r="AK516" s="299"/>
      <c r="AL516" s="299"/>
      <c r="AM516" s="299"/>
      <c r="AN516" s="299"/>
      <c r="AO516" s="299"/>
      <c r="AP516" s="299"/>
      <c r="AQ516" s="299"/>
      <c r="AR516" s="299"/>
      <c r="AS516" s="299"/>
      <c r="AT516" s="299"/>
      <c r="AU516" s="299"/>
      <c r="AV516" s="299"/>
      <c r="AW516" s="299"/>
      <c r="AX516" s="299"/>
      <c r="AY516" s="299"/>
      <c r="AZ516" s="299"/>
      <c r="BA516" s="299"/>
      <c r="BB516" s="299"/>
      <c r="BC516" s="299"/>
      <c r="BD516" s="299"/>
      <c r="BE516" s="299"/>
      <c r="BF516" s="299"/>
      <c r="BG516" s="299"/>
      <c r="BH516" s="299"/>
      <c r="BI516" s="299"/>
      <c r="BJ516" s="299"/>
      <c r="BK516" s="299"/>
      <c r="BL516" s="299"/>
      <c r="BM516" s="299"/>
      <c r="BN516" s="299"/>
      <c r="BO516" s="299"/>
      <c r="BP516" s="299"/>
      <c r="BQ516" s="299"/>
      <c r="BR516" s="299"/>
    </row>
    <row r="517" spans="1:70" ht="45" x14ac:dyDescent="0.25">
      <c r="A517" s="60">
        <f>A515+1</f>
        <v>4</v>
      </c>
      <c r="B517" s="46" t="s">
        <v>116</v>
      </c>
      <c r="C517" s="68" t="s">
        <v>46</v>
      </c>
      <c r="D517" s="44"/>
      <c r="E517" s="44">
        <f>E510*0.14</f>
        <v>1.54</v>
      </c>
      <c r="F517" s="107"/>
      <c r="G517" s="108"/>
      <c r="H517" s="108"/>
      <c r="I517" s="262"/>
      <c r="J517" s="108"/>
      <c r="K517" s="108"/>
      <c r="L517" s="44"/>
    </row>
    <row r="518" spans="1:70" x14ac:dyDescent="0.25">
      <c r="A518" s="47">
        <f>A517+0.1</f>
        <v>4.0999999999999996</v>
      </c>
      <c r="B518" s="47" t="s">
        <v>38</v>
      </c>
      <c r="C518" s="47" t="s">
        <v>24</v>
      </c>
      <c r="D518" s="45">
        <v>0.89</v>
      </c>
      <c r="E518" s="45">
        <f>D518*E517</f>
        <v>1.3706</v>
      </c>
      <c r="F518" s="108"/>
      <c r="G518" s="108"/>
      <c r="H518" s="109"/>
      <c r="I518" s="269">
        <f>E518*H518</f>
        <v>0</v>
      </c>
      <c r="J518" s="108"/>
      <c r="K518" s="108"/>
      <c r="L518" s="108">
        <f>I518</f>
        <v>0</v>
      </c>
    </row>
    <row r="519" spans="1:70" x14ac:dyDescent="0.25">
      <c r="A519" s="47">
        <f>A518+0.1</f>
        <v>4.1999999999999993</v>
      </c>
      <c r="B519" s="47" t="s">
        <v>72</v>
      </c>
      <c r="C519" s="47" t="s">
        <v>15</v>
      </c>
      <c r="D519" s="45">
        <v>0.37</v>
      </c>
      <c r="E519" s="45">
        <f>D519*E517</f>
        <v>0.56979999999999997</v>
      </c>
      <c r="F519" s="48"/>
      <c r="G519" s="48"/>
      <c r="H519" s="48"/>
      <c r="I519" s="63"/>
      <c r="J519" s="45"/>
      <c r="K519" s="45">
        <f>J519*E519</f>
        <v>0</v>
      </c>
      <c r="L519" s="48">
        <f>K519+I519+G519</f>
        <v>0</v>
      </c>
    </row>
    <row r="520" spans="1:70" s="29" customFormat="1" x14ac:dyDescent="0.25">
      <c r="A520" s="47">
        <f t="shared" ref="A520:A522" si="127">A519+0.1</f>
        <v>4.2999999999999989</v>
      </c>
      <c r="B520" s="18" t="s">
        <v>62</v>
      </c>
      <c r="C520" s="93" t="s">
        <v>46</v>
      </c>
      <c r="D520" s="19">
        <v>1.1499999999999999</v>
      </c>
      <c r="E520" s="86">
        <f>E517</f>
        <v>1.54</v>
      </c>
      <c r="F520" s="19"/>
      <c r="G520" s="19">
        <f>F520*E520</f>
        <v>0</v>
      </c>
      <c r="H520" s="19"/>
      <c r="I520" s="86"/>
      <c r="J520" s="28"/>
      <c r="K520" s="28"/>
      <c r="L520" s="26">
        <f>K520+I520+G520</f>
        <v>0</v>
      </c>
      <c r="M520" s="286"/>
      <c r="N520" s="286"/>
      <c r="O520" s="286"/>
      <c r="P520" s="286"/>
      <c r="Q520" s="286"/>
      <c r="R520" s="286"/>
      <c r="S520" s="286"/>
      <c r="T520" s="286"/>
      <c r="U520" s="286"/>
      <c r="V520" s="286"/>
      <c r="W520" s="286"/>
      <c r="X520" s="286"/>
      <c r="Y520" s="286"/>
      <c r="Z520" s="286"/>
      <c r="AA520" s="286"/>
      <c r="AB520" s="286"/>
      <c r="AC520" s="286"/>
      <c r="AD520" s="286"/>
      <c r="AE520" s="286"/>
      <c r="AF520" s="286"/>
      <c r="AG520" s="286"/>
      <c r="AH520" s="286"/>
      <c r="AI520" s="286"/>
      <c r="AJ520" s="286"/>
      <c r="AK520" s="286"/>
      <c r="AL520" s="286"/>
      <c r="AM520" s="286"/>
      <c r="AN520" s="286"/>
      <c r="AO520" s="286"/>
      <c r="AP520" s="286"/>
      <c r="AQ520" s="286"/>
      <c r="AR520" s="286"/>
      <c r="AS520" s="286"/>
      <c r="AT520" s="286"/>
      <c r="AU520" s="286"/>
      <c r="AV520" s="286"/>
      <c r="AW520" s="286"/>
      <c r="AX520" s="286"/>
      <c r="AY520" s="286"/>
      <c r="AZ520" s="286"/>
      <c r="BA520" s="286"/>
      <c r="BB520" s="286"/>
      <c r="BC520" s="286"/>
      <c r="BD520" s="286"/>
      <c r="BE520" s="286"/>
      <c r="BF520" s="286"/>
      <c r="BG520" s="286"/>
      <c r="BH520" s="286"/>
      <c r="BI520" s="286"/>
      <c r="BJ520" s="286"/>
      <c r="BK520" s="286"/>
      <c r="BL520" s="286"/>
      <c r="BM520" s="286"/>
      <c r="BN520" s="286"/>
      <c r="BO520" s="286"/>
      <c r="BP520" s="286"/>
      <c r="BQ520" s="286"/>
      <c r="BR520" s="286"/>
    </row>
    <row r="521" spans="1:70" x14ac:dyDescent="0.25">
      <c r="A521" s="47">
        <f t="shared" si="127"/>
        <v>4.3999999999999986</v>
      </c>
      <c r="B521" s="93" t="s">
        <v>367</v>
      </c>
      <c r="C521" s="93" t="s">
        <v>48</v>
      </c>
      <c r="D521" s="94">
        <v>1.6</v>
      </c>
      <c r="E521" s="94">
        <f>D521*E520</f>
        <v>2.4640000000000004</v>
      </c>
      <c r="F521" s="94"/>
      <c r="G521" s="94"/>
      <c r="H521" s="94"/>
      <c r="I521" s="260"/>
      <c r="J521" s="94"/>
      <c r="K521" s="94">
        <f>E521*J521</f>
        <v>0</v>
      </c>
      <c r="L521" s="94">
        <f>K521</f>
        <v>0</v>
      </c>
    </row>
    <row r="522" spans="1:70" x14ac:dyDescent="0.25">
      <c r="A522" s="47">
        <f t="shared" si="127"/>
        <v>4.4999999999999982</v>
      </c>
      <c r="B522" s="10" t="s">
        <v>66</v>
      </c>
      <c r="C522" s="47" t="s">
        <v>4</v>
      </c>
      <c r="D522" s="45">
        <v>0.02</v>
      </c>
      <c r="E522" s="45">
        <f>D522*E517</f>
        <v>3.0800000000000001E-2</v>
      </c>
      <c r="F522" s="45"/>
      <c r="G522" s="45">
        <f>F522*E522</f>
        <v>0</v>
      </c>
      <c r="H522" s="45"/>
      <c r="I522" s="106"/>
      <c r="J522" s="45"/>
      <c r="K522" s="45"/>
      <c r="L522" s="45">
        <f>K522+I522+G522</f>
        <v>0</v>
      </c>
    </row>
    <row r="523" spans="1:70" x14ac:dyDescent="0.25">
      <c r="A523" s="60">
        <f>A517+1</f>
        <v>5</v>
      </c>
      <c r="B523" s="46" t="s">
        <v>118</v>
      </c>
      <c r="C523" s="68" t="s">
        <v>46</v>
      </c>
      <c r="D523" s="46"/>
      <c r="E523" s="44">
        <f>E510*1.4</f>
        <v>15.399999999999999</v>
      </c>
      <c r="F523" s="46"/>
      <c r="G523" s="44"/>
      <c r="H523" s="46"/>
      <c r="I523" s="159"/>
      <c r="J523" s="46"/>
      <c r="K523" s="44"/>
      <c r="L523" s="44"/>
    </row>
    <row r="524" spans="1:70" x14ac:dyDescent="0.25">
      <c r="A524" s="47">
        <f>A523+0.1</f>
        <v>5.0999999999999996</v>
      </c>
      <c r="B524" s="47" t="s">
        <v>38</v>
      </c>
      <c r="C524" s="47" t="s">
        <v>24</v>
      </c>
      <c r="D524" s="45">
        <v>4.5</v>
      </c>
      <c r="E524" s="45">
        <f>D524*E523</f>
        <v>69.3</v>
      </c>
      <c r="F524" s="48"/>
      <c r="G524" s="48"/>
      <c r="H524" s="45"/>
      <c r="I524" s="106">
        <f>H524*E524</f>
        <v>0</v>
      </c>
      <c r="J524" s="48"/>
      <c r="K524" s="48"/>
      <c r="L524" s="45">
        <f>K524+I524+G524</f>
        <v>0</v>
      </c>
    </row>
    <row r="525" spans="1:70" x14ac:dyDescent="0.25">
      <c r="A525" s="47">
        <f t="shared" ref="A525:A528" si="128">A524+0.1</f>
        <v>5.1999999999999993</v>
      </c>
      <c r="B525" s="47" t="s">
        <v>72</v>
      </c>
      <c r="C525" s="47" t="s">
        <v>15</v>
      </c>
      <c r="D525" s="45">
        <v>0.37</v>
      </c>
      <c r="E525" s="45">
        <f>D525*E523</f>
        <v>5.6979999999999995</v>
      </c>
      <c r="F525" s="48"/>
      <c r="G525" s="48"/>
      <c r="H525" s="48"/>
      <c r="I525" s="63"/>
      <c r="J525" s="45"/>
      <c r="K525" s="45">
        <f>J525*E525</f>
        <v>0</v>
      </c>
      <c r="L525" s="45">
        <f t="shared" ref="L525:L530" si="129">K525+I525+G525</f>
        <v>0</v>
      </c>
    </row>
    <row r="526" spans="1:70" x14ac:dyDescent="0.25">
      <c r="A526" s="47">
        <f t="shared" si="128"/>
        <v>5.2999999999999989</v>
      </c>
      <c r="B526" s="47" t="s">
        <v>102</v>
      </c>
      <c r="C526" s="93" t="s">
        <v>46</v>
      </c>
      <c r="D526" s="45">
        <v>1.02</v>
      </c>
      <c r="E526" s="45">
        <f>D526*E523</f>
        <v>15.707999999999998</v>
      </c>
      <c r="F526" s="27"/>
      <c r="G526" s="45">
        <f>F526*E526</f>
        <v>0</v>
      </c>
      <c r="H526" s="48"/>
      <c r="I526" s="63"/>
      <c r="J526" s="48"/>
      <c r="K526" s="48"/>
      <c r="L526" s="45">
        <f t="shared" si="129"/>
        <v>0</v>
      </c>
    </row>
    <row r="527" spans="1:70" x14ac:dyDescent="0.25">
      <c r="A527" s="47">
        <f>A529+0.1</f>
        <v>5.4999999999999982</v>
      </c>
      <c r="B527" s="18" t="s">
        <v>103</v>
      </c>
      <c r="C527" s="46" t="s">
        <v>41</v>
      </c>
      <c r="D527" s="45">
        <v>1.61</v>
      </c>
      <c r="E527" s="45">
        <f>D527*E523</f>
        <v>24.794</v>
      </c>
      <c r="F527" s="26"/>
      <c r="G527" s="45">
        <f t="shared" ref="G527:G530" si="130">F527*E527</f>
        <v>0</v>
      </c>
      <c r="H527" s="48"/>
      <c r="I527" s="63"/>
      <c r="J527" s="48"/>
      <c r="K527" s="48"/>
      <c r="L527" s="45">
        <f t="shared" si="129"/>
        <v>0</v>
      </c>
    </row>
    <row r="528" spans="1:70" x14ac:dyDescent="0.25">
      <c r="A528" s="47">
        <f t="shared" si="128"/>
        <v>5.5999999999999979</v>
      </c>
      <c r="B528" s="47" t="s">
        <v>120</v>
      </c>
      <c r="C528" s="93" t="s">
        <v>46</v>
      </c>
      <c r="D528" s="45">
        <v>0.02</v>
      </c>
      <c r="E528" s="45">
        <f>D528*E523</f>
        <v>0.308</v>
      </c>
      <c r="F528" s="45"/>
      <c r="G528" s="45">
        <f t="shared" si="130"/>
        <v>0</v>
      </c>
      <c r="H528" s="48"/>
      <c r="I528" s="63"/>
      <c r="J528" s="48"/>
      <c r="K528" s="48"/>
      <c r="L528" s="45">
        <f t="shared" si="129"/>
        <v>0</v>
      </c>
    </row>
    <row r="529" spans="1:12" x14ac:dyDescent="0.25">
      <c r="A529" s="47">
        <f>A526+0.1</f>
        <v>5.3999999999999986</v>
      </c>
      <c r="B529" s="93" t="s">
        <v>367</v>
      </c>
      <c r="C529" s="93" t="s">
        <v>48</v>
      </c>
      <c r="D529" s="94">
        <v>2.4</v>
      </c>
      <c r="E529" s="94">
        <f>D529*E526</f>
        <v>37.699199999999998</v>
      </c>
      <c r="F529" s="94"/>
      <c r="G529" s="94"/>
      <c r="H529" s="94"/>
      <c r="I529" s="260"/>
      <c r="J529" s="94"/>
      <c r="K529" s="94">
        <f>E529*J529</f>
        <v>0</v>
      </c>
      <c r="L529" s="94">
        <f>K529</f>
        <v>0</v>
      </c>
    </row>
    <row r="530" spans="1:12" x14ac:dyDescent="0.25">
      <c r="A530" s="47">
        <f>A528+0.1</f>
        <v>5.6999999999999975</v>
      </c>
      <c r="B530" s="10" t="s">
        <v>66</v>
      </c>
      <c r="C530" s="47" t="s">
        <v>4</v>
      </c>
      <c r="D530" s="45">
        <v>0.28000000000000003</v>
      </c>
      <c r="E530" s="45">
        <f>D530*E523</f>
        <v>4.3120000000000003</v>
      </c>
      <c r="F530" s="45"/>
      <c r="G530" s="45">
        <f t="shared" si="130"/>
        <v>0</v>
      </c>
      <c r="H530" s="48"/>
      <c r="I530" s="63"/>
      <c r="J530" s="48"/>
      <c r="K530" s="48"/>
      <c r="L530" s="45">
        <f t="shared" si="129"/>
        <v>0</v>
      </c>
    </row>
    <row r="531" spans="1:12" x14ac:dyDescent="0.25">
      <c r="A531" s="60">
        <f>A523+1</f>
        <v>6</v>
      </c>
      <c r="B531" s="30" t="s">
        <v>230</v>
      </c>
      <c r="C531" s="30" t="s">
        <v>48</v>
      </c>
      <c r="D531" s="110"/>
      <c r="E531" s="111">
        <v>10.874379999999999</v>
      </c>
      <c r="F531" s="110"/>
      <c r="G531" s="55"/>
      <c r="H531" s="55"/>
      <c r="I531" s="310"/>
      <c r="J531" s="55"/>
      <c r="K531" s="55"/>
      <c r="L531" s="110"/>
    </row>
    <row r="532" spans="1:12" x14ac:dyDescent="0.25">
      <c r="A532" s="112">
        <f t="shared" ref="A532:A540" si="131">A531+0.1</f>
        <v>6.1</v>
      </c>
      <c r="B532" s="47" t="s">
        <v>38</v>
      </c>
      <c r="C532" s="47" t="s">
        <v>24</v>
      </c>
      <c r="D532" s="32">
        <v>22.6</v>
      </c>
      <c r="E532" s="32">
        <f>D532*E531</f>
        <v>245.760988</v>
      </c>
      <c r="F532" s="82"/>
      <c r="G532" s="82"/>
      <c r="H532" s="26"/>
      <c r="I532" s="263">
        <f>H532*E532</f>
        <v>0</v>
      </c>
      <c r="J532" s="82"/>
      <c r="K532" s="82"/>
      <c r="L532" s="26">
        <f>K532+I532+G532</f>
        <v>0</v>
      </c>
    </row>
    <row r="533" spans="1:12" x14ac:dyDescent="0.25">
      <c r="A533" s="112">
        <f t="shared" si="131"/>
        <v>6.1999999999999993</v>
      </c>
      <c r="B533" s="47" t="s">
        <v>72</v>
      </c>
      <c r="C533" s="47" t="s">
        <v>15</v>
      </c>
      <c r="D533" s="32">
        <v>1.33</v>
      </c>
      <c r="E533" s="32">
        <f>D533*E531</f>
        <v>14.4629254</v>
      </c>
      <c r="F533" s="55"/>
      <c r="G533" s="55"/>
      <c r="H533" s="45"/>
      <c r="I533" s="106"/>
      <c r="J533" s="45"/>
      <c r="K533" s="32">
        <f>J533*E533</f>
        <v>0</v>
      </c>
      <c r="L533" s="26">
        <f t="shared" ref="L533:L542" si="132">K533+I533+G533</f>
        <v>0</v>
      </c>
    </row>
    <row r="534" spans="1:12" x14ac:dyDescent="0.25">
      <c r="A534" s="112">
        <f t="shared" si="131"/>
        <v>6.2999999999999989</v>
      </c>
      <c r="B534" s="31" t="s">
        <v>110</v>
      </c>
      <c r="C534" s="47" t="s">
        <v>15</v>
      </c>
      <c r="D534" s="32">
        <v>5.45</v>
      </c>
      <c r="E534" s="32">
        <f>D534*E531</f>
        <v>59.265370999999995</v>
      </c>
      <c r="F534" s="55"/>
      <c r="G534" s="55"/>
      <c r="H534" s="55"/>
      <c r="I534" s="310"/>
      <c r="J534" s="32"/>
      <c r="K534" s="32">
        <f>J534*E534</f>
        <v>0</v>
      </c>
      <c r="L534" s="48">
        <f>K534+I534+G534</f>
        <v>0</v>
      </c>
    </row>
    <row r="535" spans="1:12" x14ac:dyDescent="0.25">
      <c r="A535" s="112">
        <f t="shared" si="131"/>
        <v>6.3999999999999986</v>
      </c>
      <c r="B535" s="18" t="s">
        <v>368</v>
      </c>
      <c r="C535" s="18" t="s">
        <v>7</v>
      </c>
      <c r="D535" s="45" t="s">
        <v>17</v>
      </c>
      <c r="E535" s="45">
        <f>8*E510</f>
        <v>88</v>
      </c>
      <c r="F535" s="26"/>
      <c r="G535" s="45">
        <f>F535*E535</f>
        <v>0</v>
      </c>
      <c r="H535" s="48"/>
      <c r="I535" s="63"/>
      <c r="J535" s="48"/>
      <c r="K535" s="48"/>
      <c r="L535" s="45">
        <f>G535</f>
        <v>0</v>
      </c>
    </row>
    <row r="536" spans="1:12" x14ac:dyDescent="0.25">
      <c r="A536" s="112">
        <f t="shared" si="131"/>
        <v>6.4999999999999982</v>
      </c>
      <c r="B536" s="18" t="s">
        <v>369</v>
      </c>
      <c r="C536" s="18" t="s">
        <v>7</v>
      </c>
      <c r="D536" s="45" t="s">
        <v>17</v>
      </c>
      <c r="E536" s="32">
        <f>0.4*E510</f>
        <v>4.4000000000000004</v>
      </c>
      <c r="F536" s="26"/>
      <c r="G536" s="45">
        <f t="shared" ref="G536:G540" si="133">F536*E536</f>
        <v>0</v>
      </c>
      <c r="H536" s="48"/>
      <c r="I536" s="63"/>
      <c r="J536" s="48"/>
      <c r="K536" s="48"/>
      <c r="L536" s="45">
        <f t="shared" ref="L536:L540" si="134">G536</f>
        <v>0</v>
      </c>
    </row>
    <row r="537" spans="1:12" x14ac:dyDescent="0.25">
      <c r="A537" s="112">
        <f t="shared" si="131"/>
        <v>6.5999999999999979</v>
      </c>
      <c r="B537" s="18" t="s">
        <v>370</v>
      </c>
      <c r="C537" s="18" t="s">
        <v>389</v>
      </c>
      <c r="D537" s="45" t="s">
        <v>17</v>
      </c>
      <c r="E537" s="32">
        <f>80*E510</f>
        <v>880</v>
      </c>
      <c r="F537" s="55"/>
      <c r="G537" s="45">
        <f t="shared" si="133"/>
        <v>0</v>
      </c>
      <c r="H537" s="55"/>
      <c r="I537" s="310"/>
      <c r="J537" s="32"/>
      <c r="K537" s="32"/>
      <c r="L537" s="45">
        <f t="shared" si="134"/>
        <v>0</v>
      </c>
    </row>
    <row r="538" spans="1:12" x14ac:dyDescent="0.25">
      <c r="A538" s="112">
        <f t="shared" si="131"/>
        <v>6.6999999999999975</v>
      </c>
      <c r="B538" s="18" t="s">
        <v>371</v>
      </c>
      <c r="C538" s="18" t="s">
        <v>26</v>
      </c>
      <c r="D538" s="45" t="s">
        <v>17</v>
      </c>
      <c r="E538" s="32">
        <f>14*E510</f>
        <v>154</v>
      </c>
      <c r="F538" s="55"/>
      <c r="G538" s="45">
        <f t="shared" si="133"/>
        <v>0</v>
      </c>
      <c r="H538" s="55"/>
      <c r="I538" s="310"/>
      <c r="J538" s="32"/>
      <c r="K538" s="32"/>
      <c r="L538" s="45">
        <f t="shared" si="134"/>
        <v>0</v>
      </c>
    </row>
    <row r="539" spans="1:12" x14ac:dyDescent="0.25">
      <c r="A539" s="112">
        <f t="shared" si="131"/>
        <v>6.7999999999999972</v>
      </c>
      <c r="B539" s="18" t="s">
        <v>372</v>
      </c>
      <c r="C539" s="18" t="s">
        <v>7</v>
      </c>
      <c r="D539" s="45" t="s">
        <v>17</v>
      </c>
      <c r="E539" s="32">
        <f>43*E510</f>
        <v>473</v>
      </c>
      <c r="F539" s="55"/>
      <c r="G539" s="45">
        <f t="shared" si="133"/>
        <v>0</v>
      </c>
      <c r="H539" s="55"/>
      <c r="I539" s="310"/>
      <c r="J539" s="32"/>
      <c r="K539" s="32"/>
      <c r="L539" s="45">
        <f t="shared" si="134"/>
        <v>0</v>
      </c>
    </row>
    <row r="540" spans="1:12" x14ac:dyDescent="0.25">
      <c r="A540" s="112">
        <f t="shared" si="131"/>
        <v>6.8999999999999968</v>
      </c>
      <c r="B540" s="31" t="s">
        <v>373</v>
      </c>
      <c r="C540" s="93" t="s">
        <v>26</v>
      </c>
      <c r="D540" s="45" t="s">
        <v>17</v>
      </c>
      <c r="E540" s="32">
        <f>114*E510</f>
        <v>1254</v>
      </c>
      <c r="F540" s="32"/>
      <c r="G540" s="45">
        <f t="shared" si="133"/>
        <v>0</v>
      </c>
      <c r="H540" s="55"/>
      <c r="I540" s="310"/>
      <c r="J540" s="55"/>
      <c r="K540" s="55"/>
      <c r="L540" s="45">
        <f t="shared" si="134"/>
        <v>0</v>
      </c>
    </row>
    <row r="541" spans="1:12" x14ac:dyDescent="0.25">
      <c r="A541" s="32">
        <v>6.1</v>
      </c>
      <c r="B541" s="31" t="s">
        <v>104</v>
      </c>
      <c r="C541" s="113" t="s">
        <v>95</v>
      </c>
      <c r="D541" s="32">
        <v>2.4</v>
      </c>
      <c r="E541" s="32">
        <f>D541*E531</f>
        <v>26.098511999999996</v>
      </c>
      <c r="F541" s="26"/>
      <c r="G541" s="45">
        <f t="shared" ref="G541:G542" si="135">E541*F541</f>
        <v>0</v>
      </c>
      <c r="H541" s="55"/>
      <c r="I541" s="310"/>
      <c r="J541" s="55"/>
      <c r="K541" s="55"/>
      <c r="L541" s="26">
        <f t="shared" si="132"/>
        <v>0</v>
      </c>
    </row>
    <row r="542" spans="1:12" x14ac:dyDescent="0.25">
      <c r="A542" s="32">
        <f>A541+0.01</f>
        <v>6.1099999999999994</v>
      </c>
      <c r="B542" s="10" t="s">
        <v>66</v>
      </c>
      <c r="C542" s="47" t="s">
        <v>4</v>
      </c>
      <c r="D542" s="32">
        <v>2.78</v>
      </c>
      <c r="E542" s="32">
        <f>D542*E531</f>
        <v>30.230776399999993</v>
      </c>
      <c r="F542" s="32"/>
      <c r="G542" s="45">
        <f t="shared" si="135"/>
        <v>0</v>
      </c>
      <c r="H542" s="55"/>
      <c r="I542" s="310"/>
      <c r="J542" s="55"/>
      <c r="K542" s="55"/>
      <c r="L542" s="26">
        <f t="shared" si="132"/>
        <v>0</v>
      </c>
    </row>
    <row r="543" spans="1:12" x14ac:dyDescent="0.25">
      <c r="A543" s="60">
        <f>A531+1</f>
        <v>7</v>
      </c>
      <c r="B543" s="46" t="s">
        <v>236</v>
      </c>
      <c r="C543" s="46" t="s">
        <v>41</v>
      </c>
      <c r="D543" s="46"/>
      <c r="E543" s="44">
        <v>270.27000000000004</v>
      </c>
      <c r="F543" s="22"/>
      <c r="G543" s="44"/>
      <c r="H543" s="46"/>
      <c r="I543" s="159"/>
      <c r="J543" s="46"/>
      <c r="K543" s="44"/>
      <c r="L543" s="44"/>
    </row>
    <row r="544" spans="1:12" x14ac:dyDescent="0.25">
      <c r="A544" s="47">
        <f>A543+0.1</f>
        <v>7.1</v>
      </c>
      <c r="B544" s="47" t="s">
        <v>38</v>
      </c>
      <c r="C544" s="47" t="s">
        <v>24</v>
      </c>
      <c r="D544" s="47">
        <v>0.68</v>
      </c>
      <c r="E544" s="45">
        <f>D544*E543</f>
        <v>183.78360000000004</v>
      </c>
      <c r="F544" s="55"/>
      <c r="G544" s="55"/>
      <c r="H544" s="26"/>
      <c r="I544" s="106">
        <f>H544*E544</f>
        <v>0</v>
      </c>
      <c r="J544" s="55"/>
      <c r="K544" s="55"/>
      <c r="L544" s="45">
        <f>K544+I544+G544</f>
        <v>0</v>
      </c>
    </row>
    <row r="545" spans="1:70" x14ac:dyDescent="0.25">
      <c r="A545" s="47">
        <f>A544+0.1</f>
        <v>7.1999999999999993</v>
      </c>
      <c r="B545" s="47" t="s">
        <v>72</v>
      </c>
      <c r="C545" s="47" t="s">
        <v>15</v>
      </c>
      <c r="D545" s="32">
        <v>3.0000000000000001E-3</v>
      </c>
      <c r="E545" s="32">
        <f>D545*E543</f>
        <v>0.81081000000000014</v>
      </c>
      <c r="F545" s="55"/>
      <c r="G545" s="55"/>
      <c r="H545" s="55"/>
      <c r="I545" s="310"/>
      <c r="J545" s="45"/>
      <c r="K545" s="32">
        <f>J545*E545</f>
        <v>0</v>
      </c>
      <c r="L545" s="48">
        <f>K545+I545+G545</f>
        <v>0</v>
      </c>
    </row>
    <row r="546" spans="1:70" x14ac:dyDescent="0.25">
      <c r="A546" s="47">
        <f>A545+0.1</f>
        <v>7.2999999999999989</v>
      </c>
      <c r="B546" s="47" t="s">
        <v>107</v>
      </c>
      <c r="C546" s="113" t="s">
        <v>95</v>
      </c>
      <c r="D546" s="47">
        <v>0.5</v>
      </c>
      <c r="E546" s="45">
        <f>D546*E543</f>
        <v>135.13500000000002</v>
      </c>
      <c r="F546" s="45"/>
      <c r="G546" s="45">
        <f>F546*E546</f>
        <v>0</v>
      </c>
      <c r="H546" s="343"/>
      <c r="I546" s="106"/>
      <c r="J546" s="343"/>
      <c r="K546" s="45"/>
      <c r="L546" s="45">
        <f>K546+I546+G546</f>
        <v>0</v>
      </c>
    </row>
    <row r="547" spans="1:70" x14ac:dyDescent="0.25">
      <c r="A547" s="47">
        <f t="shared" ref="A547:A548" si="136">A546+0.1</f>
        <v>7.3999999999999986</v>
      </c>
      <c r="B547" s="47" t="s">
        <v>108</v>
      </c>
      <c r="C547" s="113" t="s">
        <v>95</v>
      </c>
      <c r="D547" s="47">
        <v>2.7E-2</v>
      </c>
      <c r="E547" s="45">
        <f>D547*E543</f>
        <v>7.2972900000000012</v>
      </c>
      <c r="F547" s="45"/>
      <c r="G547" s="45">
        <f t="shared" ref="G547:G548" si="137">F547*E547</f>
        <v>0</v>
      </c>
      <c r="H547" s="343"/>
      <c r="I547" s="106"/>
      <c r="J547" s="343"/>
      <c r="K547" s="45"/>
      <c r="L547" s="45">
        <f t="shared" ref="L547:L548" si="138">K547+I547+G547</f>
        <v>0</v>
      </c>
    </row>
    <row r="548" spans="1:70" x14ac:dyDescent="0.25">
      <c r="A548" s="47">
        <f t="shared" si="136"/>
        <v>7.4999999999999982</v>
      </c>
      <c r="B548" s="10" t="s">
        <v>66</v>
      </c>
      <c r="C548" s="47" t="s">
        <v>4</v>
      </c>
      <c r="D548" s="47">
        <v>1.9E-3</v>
      </c>
      <c r="E548" s="45">
        <f>D548*E543</f>
        <v>0.51351300000000011</v>
      </c>
      <c r="F548" s="45"/>
      <c r="G548" s="45">
        <f t="shared" si="137"/>
        <v>0</v>
      </c>
      <c r="H548" s="343"/>
      <c r="I548" s="106"/>
      <c r="J548" s="343"/>
      <c r="K548" s="45"/>
      <c r="L548" s="45">
        <f t="shared" si="138"/>
        <v>0</v>
      </c>
    </row>
    <row r="549" spans="1:70" x14ac:dyDescent="0.25">
      <c r="A549" s="2"/>
      <c r="B549" s="357" t="s">
        <v>374</v>
      </c>
      <c r="C549" s="357"/>
      <c r="D549" s="357"/>
      <c r="E549" s="105">
        <v>1</v>
      </c>
      <c r="F549" s="43"/>
      <c r="G549" s="2"/>
      <c r="H549" s="2"/>
      <c r="I549" s="2"/>
      <c r="J549" s="3"/>
      <c r="K549" s="3"/>
      <c r="L549" s="45"/>
    </row>
    <row r="550" spans="1:70" x14ac:dyDescent="0.25">
      <c r="A550" s="60">
        <v>1</v>
      </c>
      <c r="B550" s="46" t="s">
        <v>67</v>
      </c>
      <c r="C550" s="46" t="s">
        <v>47</v>
      </c>
      <c r="D550" s="44"/>
      <c r="E550" s="44">
        <f>E561+E556</f>
        <v>2.2400000000000002</v>
      </c>
      <c r="F550" s="44"/>
      <c r="G550" s="46"/>
      <c r="H550" s="46"/>
      <c r="I550" s="207"/>
      <c r="J550" s="46"/>
      <c r="K550" s="46"/>
      <c r="L550" s="44"/>
    </row>
    <row r="551" spans="1:70" x14ac:dyDescent="0.25">
      <c r="A551" s="47">
        <f>A550+0.1</f>
        <v>1.1000000000000001</v>
      </c>
      <c r="B551" s="47" t="s">
        <v>38</v>
      </c>
      <c r="C551" s="47" t="s">
        <v>24</v>
      </c>
      <c r="D551" s="45">
        <v>2.06</v>
      </c>
      <c r="E551" s="106">
        <f>E550*D551</f>
        <v>4.6144000000000007</v>
      </c>
      <c r="F551" s="343"/>
      <c r="G551" s="100"/>
      <c r="H551" s="45"/>
      <c r="I551" s="106">
        <f>H551*E551</f>
        <v>0</v>
      </c>
      <c r="J551" s="343"/>
      <c r="K551" s="343"/>
      <c r="L551" s="45">
        <f>K551+I551+G551</f>
        <v>0</v>
      </c>
    </row>
    <row r="552" spans="1:70" ht="30" x14ac:dyDescent="0.25">
      <c r="A552" s="60">
        <f>A550+1</f>
        <v>2</v>
      </c>
      <c r="B552" s="46" t="s">
        <v>57</v>
      </c>
      <c r="C552" s="46" t="s">
        <v>58</v>
      </c>
      <c r="D552" s="44"/>
      <c r="E552" s="44">
        <f>E550</f>
        <v>2.2400000000000002</v>
      </c>
      <c r="F552" s="44"/>
      <c r="G552" s="343"/>
      <c r="H552" s="343"/>
      <c r="I552" s="155"/>
      <c r="J552" s="343"/>
      <c r="K552" s="343"/>
      <c r="L552" s="44"/>
    </row>
    <row r="553" spans="1:70" x14ac:dyDescent="0.25">
      <c r="A553" s="47">
        <f>A552+0.1</f>
        <v>2.1</v>
      </c>
      <c r="B553" s="47" t="s">
        <v>38</v>
      </c>
      <c r="C553" s="45" t="s">
        <v>24</v>
      </c>
      <c r="D553" s="101">
        <v>0.87</v>
      </c>
      <c r="E553" s="45">
        <f>E552*D553</f>
        <v>1.9488000000000001</v>
      </c>
      <c r="F553" s="343"/>
      <c r="G553" s="343"/>
      <c r="H553" s="45"/>
      <c r="I553" s="106">
        <f>H553*E553</f>
        <v>0</v>
      </c>
      <c r="J553" s="45"/>
      <c r="K553" s="45"/>
      <c r="L553" s="45">
        <f>I553</f>
        <v>0</v>
      </c>
    </row>
    <row r="554" spans="1:70" x14ac:dyDescent="0.25">
      <c r="A554" s="60">
        <f>A552+1</f>
        <v>3</v>
      </c>
      <c r="B554" s="46" t="s">
        <v>59</v>
      </c>
      <c r="C554" s="46" t="s">
        <v>48</v>
      </c>
      <c r="D554" s="44"/>
      <c r="E554" s="44">
        <f>E552*1.85</f>
        <v>4.144000000000001</v>
      </c>
      <c r="F554" s="44"/>
      <c r="G554" s="343"/>
      <c r="H554" s="343"/>
      <c r="I554" s="155"/>
      <c r="J554" s="343"/>
      <c r="K554" s="343"/>
      <c r="L554" s="44"/>
    </row>
    <row r="555" spans="1:70" s="66" customFormat="1" x14ac:dyDescent="0.25">
      <c r="A555" s="47">
        <f>A554+0.1</f>
        <v>3.1</v>
      </c>
      <c r="B555" s="47" t="s">
        <v>60</v>
      </c>
      <c r="C555" s="47" t="s">
        <v>48</v>
      </c>
      <c r="D555" s="45">
        <v>1</v>
      </c>
      <c r="E555" s="45">
        <f>E554*D555</f>
        <v>4.144000000000001</v>
      </c>
      <c r="F555" s="45"/>
      <c r="G555" s="45"/>
      <c r="H555" s="61"/>
      <c r="I555" s="106"/>
      <c r="J555" s="45"/>
      <c r="K555" s="45">
        <f>E555*J555</f>
        <v>0</v>
      </c>
      <c r="L555" s="45">
        <f>K555</f>
        <v>0</v>
      </c>
      <c r="M555" s="299"/>
      <c r="N555" s="299"/>
      <c r="O555" s="299"/>
      <c r="P555" s="299"/>
      <c r="Q555" s="299"/>
      <c r="R555" s="299"/>
      <c r="S555" s="299"/>
      <c r="T555" s="299"/>
      <c r="U555" s="299"/>
      <c r="V555" s="299"/>
      <c r="W555" s="299"/>
      <c r="X555" s="299"/>
      <c r="Y555" s="299"/>
      <c r="Z555" s="299"/>
      <c r="AA555" s="299"/>
      <c r="AB555" s="299"/>
      <c r="AC555" s="299"/>
      <c r="AD555" s="299"/>
      <c r="AE555" s="299"/>
      <c r="AF555" s="299"/>
      <c r="AG555" s="299"/>
      <c r="AH555" s="299"/>
      <c r="AI555" s="299"/>
      <c r="AJ555" s="299"/>
      <c r="AK555" s="299"/>
      <c r="AL555" s="299"/>
      <c r="AM555" s="299"/>
      <c r="AN555" s="299"/>
      <c r="AO555" s="299"/>
      <c r="AP555" s="299"/>
      <c r="AQ555" s="299"/>
      <c r="AR555" s="299"/>
      <c r="AS555" s="299"/>
      <c r="AT555" s="299"/>
      <c r="AU555" s="299"/>
      <c r="AV555" s="299"/>
      <c r="AW555" s="299"/>
      <c r="AX555" s="299"/>
      <c r="AY555" s="299"/>
      <c r="AZ555" s="299"/>
      <c r="BA555" s="299"/>
      <c r="BB555" s="299"/>
      <c r="BC555" s="299"/>
      <c r="BD555" s="299"/>
      <c r="BE555" s="299"/>
      <c r="BF555" s="299"/>
      <c r="BG555" s="299"/>
      <c r="BH555" s="299"/>
      <c r="BI555" s="299"/>
      <c r="BJ555" s="299"/>
      <c r="BK555" s="299"/>
      <c r="BL555" s="299"/>
      <c r="BM555" s="299"/>
      <c r="BN555" s="299"/>
      <c r="BO555" s="299"/>
      <c r="BP555" s="299"/>
      <c r="BQ555" s="299"/>
      <c r="BR555" s="299"/>
    </row>
    <row r="556" spans="1:70" ht="60" customHeight="1" x14ac:dyDescent="0.25">
      <c r="A556" s="60">
        <f>A554+1</f>
        <v>4</v>
      </c>
      <c r="B556" s="46" t="s">
        <v>116</v>
      </c>
      <c r="C556" s="46" t="s">
        <v>47</v>
      </c>
      <c r="D556" s="44"/>
      <c r="E556" s="44">
        <v>0.24</v>
      </c>
      <c r="F556" s="107"/>
      <c r="G556" s="108"/>
      <c r="H556" s="108"/>
      <c r="I556" s="262"/>
      <c r="J556" s="108"/>
      <c r="K556" s="108"/>
      <c r="L556" s="44"/>
    </row>
    <row r="557" spans="1:70" x14ac:dyDescent="0.25">
      <c r="A557" s="47">
        <f>A556+0.1</f>
        <v>4.0999999999999996</v>
      </c>
      <c r="B557" s="47" t="s">
        <v>38</v>
      </c>
      <c r="C557" s="45" t="s">
        <v>24</v>
      </c>
      <c r="D557" s="45">
        <v>0.89</v>
      </c>
      <c r="E557" s="45">
        <f>D557*E556</f>
        <v>0.21359999999999998</v>
      </c>
      <c r="F557" s="108"/>
      <c r="G557" s="108"/>
      <c r="H557" s="109"/>
      <c r="I557" s="269">
        <f>E557*H557</f>
        <v>0</v>
      </c>
      <c r="J557" s="108"/>
      <c r="K557" s="108"/>
      <c r="L557" s="108">
        <f>I557</f>
        <v>0</v>
      </c>
    </row>
    <row r="558" spans="1:70" x14ac:dyDescent="0.25">
      <c r="A558" s="47">
        <f>A557+0.1</f>
        <v>4.1999999999999993</v>
      </c>
      <c r="B558" s="47" t="s">
        <v>72</v>
      </c>
      <c r="C558" s="47" t="s">
        <v>15</v>
      </c>
      <c r="D558" s="45">
        <v>0.37</v>
      </c>
      <c r="E558" s="45">
        <f>D558*E556</f>
        <v>8.879999999999999E-2</v>
      </c>
      <c r="F558" s="48"/>
      <c r="G558" s="48"/>
      <c r="H558" s="48"/>
      <c r="I558" s="63"/>
      <c r="J558" s="45"/>
      <c r="K558" s="45">
        <f>J558*E558</f>
        <v>0</v>
      </c>
      <c r="L558" s="48">
        <f>K558+I558+G558</f>
        <v>0</v>
      </c>
    </row>
    <row r="559" spans="1:70" s="29" customFormat="1" x14ac:dyDescent="0.25">
      <c r="A559" s="17">
        <f>A558+0.1</f>
        <v>4.2999999999999989</v>
      </c>
      <c r="B559" s="18" t="s">
        <v>62</v>
      </c>
      <c r="C559" s="18" t="s">
        <v>47</v>
      </c>
      <c r="D559" s="19">
        <v>1.1499999999999999</v>
      </c>
      <c r="E559" s="86">
        <f>E556</f>
        <v>0.24</v>
      </c>
      <c r="F559" s="19"/>
      <c r="G559" s="19">
        <f>F559*E559</f>
        <v>0</v>
      </c>
      <c r="H559" s="19"/>
      <c r="I559" s="86"/>
      <c r="J559" s="28"/>
      <c r="K559" s="28"/>
      <c r="L559" s="26">
        <f>K559+I559+G559</f>
        <v>0</v>
      </c>
      <c r="M559" s="286"/>
      <c r="N559" s="286"/>
      <c r="O559" s="286"/>
      <c r="P559" s="286"/>
      <c r="Q559" s="286"/>
      <c r="R559" s="286"/>
      <c r="S559" s="286"/>
      <c r="T559" s="286"/>
      <c r="U559" s="286"/>
      <c r="V559" s="286"/>
      <c r="W559" s="286"/>
      <c r="X559" s="286"/>
      <c r="Y559" s="286"/>
      <c r="Z559" s="286"/>
      <c r="AA559" s="286"/>
      <c r="AB559" s="286"/>
      <c r="AC559" s="286"/>
      <c r="AD559" s="286"/>
      <c r="AE559" s="286"/>
      <c r="AF559" s="286"/>
      <c r="AG559" s="286"/>
      <c r="AH559" s="286"/>
      <c r="AI559" s="286"/>
      <c r="AJ559" s="286"/>
      <c r="AK559" s="286"/>
      <c r="AL559" s="286"/>
      <c r="AM559" s="286"/>
      <c r="AN559" s="286"/>
      <c r="AO559" s="286"/>
      <c r="AP559" s="286"/>
      <c r="AQ559" s="286"/>
      <c r="AR559" s="286"/>
      <c r="AS559" s="286"/>
      <c r="AT559" s="286"/>
      <c r="AU559" s="286"/>
      <c r="AV559" s="286"/>
      <c r="AW559" s="286"/>
      <c r="AX559" s="286"/>
      <c r="AY559" s="286"/>
      <c r="AZ559" s="286"/>
      <c r="BA559" s="286"/>
      <c r="BB559" s="286"/>
      <c r="BC559" s="286"/>
      <c r="BD559" s="286"/>
      <c r="BE559" s="286"/>
      <c r="BF559" s="286"/>
      <c r="BG559" s="286"/>
      <c r="BH559" s="286"/>
      <c r="BI559" s="286"/>
      <c r="BJ559" s="286"/>
      <c r="BK559" s="286"/>
      <c r="BL559" s="286"/>
      <c r="BM559" s="286"/>
      <c r="BN559" s="286"/>
      <c r="BO559" s="286"/>
      <c r="BP559" s="286"/>
      <c r="BQ559" s="286"/>
      <c r="BR559" s="286"/>
    </row>
    <row r="560" spans="1:70" x14ac:dyDescent="0.25">
      <c r="A560" s="17">
        <f>A559+0.1</f>
        <v>4.3999999999999986</v>
      </c>
      <c r="B560" s="10" t="s">
        <v>66</v>
      </c>
      <c r="C560" s="47" t="s">
        <v>4</v>
      </c>
      <c r="D560" s="45">
        <v>0.02</v>
      </c>
      <c r="E560" s="45">
        <f>D560*E556</f>
        <v>4.7999999999999996E-3</v>
      </c>
      <c r="F560" s="45"/>
      <c r="G560" s="45">
        <f>F560*E560</f>
        <v>0</v>
      </c>
      <c r="H560" s="45"/>
      <c r="I560" s="106"/>
      <c r="J560" s="45"/>
      <c r="K560" s="45"/>
      <c r="L560" s="45">
        <f>K560+I560+G560</f>
        <v>0</v>
      </c>
    </row>
    <row r="561" spans="1:70" x14ac:dyDescent="0.25">
      <c r="A561" s="60">
        <f>A556+1</f>
        <v>5</v>
      </c>
      <c r="B561" s="46" t="s">
        <v>118</v>
      </c>
      <c r="C561" s="46" t="s">
        <v>119</v>
      </c>
      <c r="D561" s="46"/>
      <c r="E561" s="44">
        <f>2*E549</f>
        <v>2</v>
      </c>
      <c r="F561" s="46"/>
      <c r="G561" s="44"/>
      <c r="H561" s="46"/>
      <c r="I561" s="159"/>
      <c r="J561" s="46"/>
      <c r="K561" s="44"/>
      <c r="L561" s="44"/>
    </row>
    <row r="562" spans="1:70" x14ac:dyDescent="0.25">
      <c r="A562" s="47">
        <f>A561+0.1</f>
        <v>5.0999999999999996</v>
      </c>
      <c r="B562" s="47" t="s">
        <v>38</v>
      </c>
      <c r="C562" s="176" t="s">
        <v>24</v>
      </c>
      <c r="D562" s="45">
        <v>4.5</v>
      </c>
      <c r="E562" s="45">
        <f>D562*E561</f>
        <v>9</v>
      </c>
      <c r="F562" s="48"/>
      <c r="G562" s="48"/>
      <c r="H562" s="45"/>
      <c r="I562" s="106">
        <f>H562*E562</f>
        <v>0</v>
      </c>
      <c r="J562" s="48"/>
      <c r="K562" s="48"/>
      <c r="L562" s="45">
        <f>K562+I562+G562</f>
        <v>0</v>
      </c>
    </row>
    <row r="563" spans="1:70" x14ac:dyDescent="0.25">
      <c r="A563" s="47">
        <f>A562+0.1</f>
        <v>5.1999999999999993</v>
      </c>
      <c r="B563" s="47" t="s">
        <v>72</v>
      </c>
      <c r="C563" s="47" t="s">
        <v>15</v>
      </c>
      <c r="D563" s="45">
        <v>0.37</v>
      </c>
      <c r="E563" s="45">
        <f>D563*E561</f>
        <v>0.74</v>
      </c>
      <c r="F563" s="48"/>
      <c r="G563" s="48"/>
      <c r="H563" s="48"/>
      <c r="I563" s="63"/>
      <c r="J563" s="45"/>
      <c r="K563" s="45">
        <f>J563*E563</f>
        <v>0</v>
      </c>
      <c r="L563" s="45">
        <f t="shared" ref="L563:L567" si="139">K563+I563+G563</f>
        <v>0</v>
      </c>
    </row>
    <row r="564" spans="1:70" x14ac:dyDescent="0.25">
      <c r="A564" s="47">
        <f>A563+0.1</f>
        <v>5.2999999999999989</v>
      </c>
      <c r="B564" s="47" t="s">
        <v>102</v>
      </c>
      <c r="C564" s="47" t="s">
        <v>47</v>
      </c>
      <c r="D564" s="45">
        <v>1.02</v>
      </c>
      <c r="E564" s="45">
        <f>D564*E561</f>
        <v>2.04</v>
      </c>
      <c r="F564" s="27"/>
      <c r="G564" s="45">
        <f>F564*E564</f>
        <v>0</v>
      </c>
      <c r="H564" s="48"/>
      <c r="I564" s="63"/>
      <c r="J564" s="48"/>
      <c r="K564" s="48"/>
      <c r="L564" s="45">
        <f t="shared" si="139"/>
        <v>0</v>
      </c>
    </row>
    <row r="565" spans="1:70" x14ac:dyDescent="0.25">
      <c r="A565" s="47">
        <f t="shared" ref="A565:A567" si="140">A564+0.1</f>
        <v>5.3999999999999986</v>
      </c>
      <c r="B565" s="18" t="s">
        <v>103</v>
      </c>
      <c r="C565" s="47" t="s">
        <v>7</v>
      </c>
      <c r="D565" s="45">
        <v>1.61</v>
      </c>
      <c r="E565" s="45">
        <f>D565*E561</f>
        <v>3.22</v>
      </c>
      <c r="F565" s="26"/>
      <c r="G565" s="45">
        <f t="shared" ref="G565:G567" si="141">F565*E565</f>
        <v>0</v>
      </c>
      <c r="H565" s="48"/>
      <c r="I565" s="63"/>
      <c r="J565" s="48"/>
      <c r="K565" s="48"/>
      <c r="L565" s="45">
        <f t="shared" si="139"/>
        <v>0</v>
      </c>
    </row>
    <row r="566" spans="1:70" x14ac:dyDescent="0.25">
      <c r="A566" s="47">
        <f t="shared" si="140"/>
        <v>5.4999999999999982</v>
      </c>
      <c r="B566" s="47" t="s">
        <v>120</v>
      </c>
      <c r="C566" s="47" t="s">
        <v>47</v>
      </c>
      <c r="D566" s="45">
        <v>0.02</v>
      </c>
      <c r="E566" s="45">
        <f>D566*E561</f>
        <v>0.04</v>
      </c>
      <c r="F566" s="45"/>
      <c r="G566" s="45">
        <f t="shared" si="141"/>
        <v>0</v>
      </c>
      <c r="H566" s="48"/>
      <c r="I566" s="63"/>
      <c r="J566" s="48"/>
      <c r="K566" s="48"/>
      <c r="L566" s="45">
        <f t="shared" si="139"/>
        <v>0</v>
      </c>
    </row>
    <row r="567" spans="1:70" x14ac:dyDescent="0.25">
      <c r="A567" s="47">
        <f t="shared" si="140"/>
        <v>5.5999999999999979</v>
      </c>
      <c r="B567" s="10" t="s">
        <v>66</v>
      </c>
      <c r="C567" s="47" t="s">
        <v>4</v>
      </c>
      <c r="D567" s="45">
        <v>0.28000000000000003</v>
      </c>
      <c r="E567" s="45">
        <f>D567*E561</f>
        <v>0.56000000000000005</v>
      </c>
      <c r="F567" s="45"/>
      <c r="G567" s="45">
        <f t="shared" si="141"/>
        <v>0</v>
      </c>
      <c r="H567" s="48"/>
      <c r="I567" s="63"/>
      <c r="J567" s="48"/>
      <c r="K567" s="48"/>
      <c r="L567" s="45">
        <f t="shared" si="139"/>
        <v>0</v>
      </c>
    </row>
    <row r="568" spans="1:70" x14ac:dyDescent="0.25">
      <c r="A568" s="60">
        <f>A561+1</f>
        <v>6</v>
      </c>
      <c r="B568" s="30" t="s">
        <v>230</v>
      </c>
      <c r="C568" s="30" t="s">
        <v>84</v>
      </c>
      <c r="D568" s="110"/>
      <c r="E568" s="111">
        <v>1.2803640000000001</v>
      </c>
      <c r="F568" s="110"/>
      <c r="G568" s="55"/>
      <c r="H568" s="55"/>
      <c r="I568" s="310"/>
      <c r="J568" s="55"/>
      <c r="K568" s="55"/>
      <c r="L568" s="110"/>
    </row>
    <row r="569" spans="1:70" x14ac:dyDescent="0.25">
      <c r="A569" s="112">
        <f t="shared" ref="A569:A577" si="142">A568+0.1</f>
        <v>6.1</v>
      </c>
      <c r="B569" s="47" t="s">
        <v>38</v>
      </c>
      <c r="C569" s="31" t="s">
        <v>24</v>
      </c>
      <c r="D569" s="32">
        <v>22.6</v>
      </c>
      <c r="E569" s="32">
        <f>D569*E568</f>
        <v>28.936226400000002</v>
      </c>
      <c r="F569" s="82"/>
      <c r="G569" s="82"/>
      <c r="H569" s="26"/>
      <c r="I569" s="263">
        <f>H569*E569</f>
        <v>0</v>
      </c>
      <c r="J569" s="82"/>
      <c r="K569" s="82"/>
      <c r="L569" s="26">
        <f>K569+I569+G569</f>
        <v>0</v>
      </c>
    </row>
    <row r="570" spans="1:70" x14ac:dyDescent="0.25">
      <c r="A570" s="112">
        <f t="shared" si="142"/>
        <v>6.1999999999999993</v>
      </c>
      <c r="B570" s="47" t="s">
        <v>72</v>
      </c>
      <c r="C570" s="47" t="s">
        <v>15</v>
      </c>
      <c r="D570" s="32">
        <v>1.33</v>
      </c>
      <c r="E570" s="32">
        <f>D570*E568</f>
        <v>1.7028841200000002</v>
      </c>
      <c r="F570" s="55"/>
      <c r="G570" s="55"/>
      <c r="H570" s="45"/>
      <c r="I570" s="106"/>
      <c r="J570" s="45"/>
      <c r="K570" s="32">
        <f>J570*E570</f>
        <v>0</v>
      </c>
      <c r="L570" s="26">
        <f t="shared" ref="L570:L577" si="143">K570+I570+G570</f>
        <v>0</v>
      </c>
    </row>
    <row r="571" spans="1:70" x14ac:dyDescent="0.25">
      <c r="A571" s="112">
        <f t="shared" si="142"/>
        <v>6.2999999999999989</v>
      </c>
      <c r="B571" s="31" t="s">
        <v>110</v>
      </c>
      <c r="C571" s="47" t="s">
        <v>15</v>
      </c>
      <c r="D571" s="32">
        <v>5.45</v>
      </c>
      <c r="E571" s="32">
        <f>D571*E568</f>
        <v>6.9779838000000005</v>
      </c>
      <c r="F571" s="55"/>
      <c r="G571" s="55"/>
      <c r="H571" s="55"/>
      <c r="I571" s="310"/>
      <c r="J571" s="32"/>
      <c r="K571" s="32">
        <f>J571*E571</f>
        <v>0</v>
      </c>
      <c r="L571" s="26">
        <f t="shared" si="143"/>
        <v>0</v>
      </c>
    </row>
    <row r="572" spans="1:70" s="1" customFormat="1" x14ac:dyDescent="0.25">
      <c r="A572" s="112">
        <f t="shared" si="142"/>
        <v>6.3999999999999986</v>
      </c>
      <c r="B572" s="47" t="s">
        <v>231</v>
      </c>
      <c r="C572" s="31" t="s">
        <v>106</v>
      </c>
      <c r="D572" s="45" t="s">
        <v>81</v>
      </c>
      <c r="E572" s="32">
        <f>71.4*E549</f>
        <v>71.400000000000006</v>
      </c>
      <c r="F572" s="45"/>
      <c r="G572" s="45">
        <f>E572*F572</f>
        <v>0</v>
      </c>
      <c r="H572" s="45"/>
      <c r="I572" s="106"/>
      <c r="J572" s="45"/>
      <c r="K572" s="45"/>
      <c r="L572" s="26">
        <f t="shared" si="143"/>
        <v>0</v>
      </c>
      <c r="M572" s="252"/>
      <c r="N572" s="252"/>
      <c r="O572" s="252"/>
      <c r="P572" s="252"/>
      <c r="Q572" s="252"/>
      <c r="R572" s="252"/>
      <c r="S572" s="252"/>
      <c r="T572" s="252"/>
      <c r="U572" s="252"/>
      <c r="V572" s="252"/>
      <c r="W572" s="252"/>
      <c r="X572" s="252"/>
      <c r="Y572" s="252"/>
      <c r="Z572" s="252"/>
      <c r="AA572" s="252"/>
      <c r="AB572" s="252"/>
      <c r="AC572" s="252"/>
      <c r="AD572" s="252"/>
      <c r="AE572" s="252"/>
      <c r="AF572" s="252"/>
      <c r="AG572" s="252"/>
      <c r="AH572" s="252"/>
      <c r="AI572" s="252"/>
      <c r="AJ572" s="252"/>
      <c r="AK572" s="252"/>
      <c r="AL572" s="252"/>
      <c r="AM572" s="252"/>
      <c r="AN572" s="252"/>
      <c r="AO572" s="252"/>
      <c r="AP572" s="252"/>
      <c r="AQ572" s="252"/>
      <c r="AR572" s="252"/>
      <c r="AS572" s="252"/>
      <c r="AT572" s="252"/>
      <c r="AU572" s="252"/>
      <c r="AV572" s="252"/>
      <c r="AW572" s="252"/>
      <c r="AX572" s="252"/>
      <c r="AY572" s="252"/>
      <c r="AZ572" s="252"/>
      <c r="BA572" s="252"/>
      <c r="BB572" s="252"/>
      <c r="BC572" s="252"/>
      <c r="BD572" s="252"/>
      <c r="BE572" s="252"/>
      <c r="BF572" s="252"/>
      <c r="BG572" s="252"/>
      <c r="BH572" s="252"/>
      <c r="BI572" s="252"/>
      <c r="BJ572" s="252"/>
      <c r="BK572" s="252"/>
      <c r="BL572" s="252"/>
      <c r="BM572" s="252"/>
      <c r="BN572" s="252"/>
      <c r="BO572" s="252"/>
      <c r="BP572" s="252"/>
      <c r="BQ572" s="252"/>
      <c r="BR572" s="252"/>
    </row>
    <row r="573" spans="1:70" s="1" customFormat="1" x14ac:dyDescent="0.25">
      <c r="A573" s="112">
        <f t="shared" si="142"/>
        <v>6.4999999999999982</v>
      </c>
      <c r="B573" s="31" t="s">
        <v>232</v>
      </c>
      <c r="C573" s="31" t="s">
        <v>106</v>
      </c>
      <c r="D573" s="45" t="s">
        <v>81</v>
      </c>
      <c r="E573" s="32">
        <f>1.2*E549</f>
        <v>1.2</v>
      </c>
      <c r="F573" s="32"/>
      <c r="G573" s="45">
        <f t="shared" ref="G573:G577" si="144">E573*F573</f>
        <v>0</v>
      </c>
      <c r="H573" s="55"/>
      <c r="I573" s="310"/>
      <c r="J573" s="55"/>
      <c r="K573" s="55"/>
      <c r="L573" s="26">
        <f t="shared" si="143"/>
        <v>0</v>
      </c>
      <c r="M573" s="252"/>
      <c r="N573" s="252"/>
      <c r="O573" s="252"/>
      <c r="P573" s="252"/>
      <c r="Q573" s="252"/>
      <c r="R573" s="252"/>
      <c r="S573" s="252"/>
      <c r="T573" s="252"/>
      <c r="U573" s="252"/>
      <c r="V573" s="252"/>
      <c r="W573" s="252"/>
      <c r="X573" s="252"/>
      <c r="Y573" s="252"/>
      <c r="Z573" s="252"/>
      <c r="AA573" s="252"/>
      <c r="AB573" s="252"/>
      <c r="AC573" s="252"/>
      <c r="AD573" s="252"/>
      <c r="AE573" s="252"/>
      <c r="AF573" s="252"/>
      <c r="AG573" s="252"/>
      <c r="AH573" s="252"/>
      <c r="AI573" s="252"/>
      <c r="AJ573" s="252"/>
      <c r="AK573" s="252"/>
      <c r="AL573" s="252"/>
      <c r="AM573" s="252"/>
      <c r="AN573" s="252"/>
      <c r="AO573" s="252"/>
      <c r="AP573" s="252"/>
      <c r="AQ573" s="252"/>
      <c r="AR573" s="252"/>
      <c r="AS573" s="252"/>
      <c r="AT573" s="252"/>
      <c r="AU573" s="252"/>
      <c r="AV573" s="252"/>
      <c r="AW573" s="252"/>
      <c r="AX573" s="252"/>
      <c r="AY573" s="252"/>
      <c r="AZ573" s="252"/>
      <c r="BA573" s="252"/>
      <c r="BB573" s="252"/>
      <c r="BC573" s="252"/>
      <c r="BD573" s="252"/>
      <c r="BE573" s="252"/>
      <c r="BF573" s="252"/>
      <c r="BG573" s="252"/>
      <c r="BH573" s="252"/>
      <c r="BI573" s="252"/>
      <c r="BJ573" s="252"/>
      <c r="BK573" s="252"/>
      <c r="BL573" s="252"/>
      <c r="BM573" s="252"/>
      <c r="BN573" s="252"/>
      <c r="BO573" s="252"/>
      <c r="BP573" s="252"/>
      <c r="BQ573" s="252"/>
      <c r="BR573" s="252"/>
    </row>
    <row r="574" spans="1:70" s="1" customFormat="1" x14ac:dyDescent="0.25">
      <c r="A574" s="112">
        <f t="shared" si="142"/>
        <v>6.5999999999999979</v>
      </c>
      <c r="B574" s="31" t="s">
        <v>233</v>
      </c>
      <c r="C574" s="47" t="s">
        <v>234</v>
      </c>
      <c r="D574" s="45" t="s">
        <v>81</v>
      </c>
      <c r="E574" s="32">
        <f>36*E549</f>
        <v>36</v>
      </c>
      <c r="F574" s="32"/>
      <c r="G574" s="45">
        <f t="shared" si="144"/>
        <v>0</v>
      </c>
      <c r="H574" s="55"/>
      <c r="I574" s="310"/>
      <c r="J574" s="55"/>
      <c r="K574" s="55"/>
      <c r="L574" s="26">
        <f t="shared" si="143"/>
        <v>0</v>
      </c>
      <c r="M574" s="252"/>
      <c r="N574" s="252"/>
      <c r="O574" s="252"/>
      <c r="P574" s="252"/>
      <c r="Q574" s="252"/>
      <c r="R574" s="252"/>
      <c r="S574" s="252"/>
      <c r="T574" s="252"/>
      <c r="U574" s="252"/>
      <c r="V574" s="252"/>
      <c r="W574" s="252"/>
      <c r="X574" s="252"/>
      <c r="Y574" s="252"/>
      <c r="Z574" s="252"/>
      <c r="AA574" s="252"/>
      <c r="AB574" s="252"/>
      <c r="AC574" s="252"/>
      <c r="AD574" s="252"/>
      <c r="AE574" s="252"/>
      <c r="AF574" s="252"/>
      <c r="AG574" s="252"/>
      <c r="AH574" s="252"/>
      <c r="AI574" s="252"/>
      <c r="AJ574" s="252"/>
      <c r="AK574" s="252"/>
      <c r="AL574" s="252"/>
      <c r="AM574" s="252"/>
      <c r="AN574" s="252"/>
      <c r="AO574" s="252"/>
      <c r="AP574" s="252"/>
      <c r="AQ574" s="252"/>
      <c r="AR574" s="252"/>
      <c r="AS574" s="252"/>
      <c r="AT574" s="252"/>
      <c r="AU574" s="252"/>
      <c r="AV574" s="252"/>
      <c r="AW574" s="252"/>
      <c r="AX574" s="252"/>
      <c r="AY574" s="252"/>
      <c r="AZ574" s="252"/>
      <c r="BA574" s="252"/>
      <c r="BB574" s="252"/>
      <c r="BC574" s="252"/>
      <c r="BD574" s="252"/>
      <c r="BE574" s="252"/>
      <c r="BF574" s="252"/>
      <c r="BG574" s="252"/>
      <c r="BH574" s="252"/>
      <c r="BI574" s="252"/>
      <c r="BJ574" s="252"/>
      <c r="BK574" s="252"/>
      <c r="BL574" s="252"/>
      <c r="BM574" s="252"/>
      <c r="BN574" s="252"/>
      <c r="BO574" s="252"/>
      <c r="BP574" s="252"/>
      <c r="BQ574" s="252"/>
      <c r="BR574" s="252"/>
    </row>
    <row r="575" spans="1:70" s="1" customFormat="1" x14ac:dyDescent="0.25">
      <c r="A575" s="112">
        <f t="shared" si="142"/>
        <v>6.6999999999999975</v>
      </c>
      <c r="B575" s="31" t="s">
        <v>235</v>
      </c>
      <c r="C575" s="47" t="s">
        <v>26</v>
      </c>
      <c r="D575" s="45" t="s">
        <v>81</v>
      </c>
      <c r="E575" s="32">
        <f>30*E549</f>
        <v>30</v>
      </c>
      <c r="F575" s="32"/>
      <c r="G575" s="45">
        <f>E575*F575</f>
        <v>0</v>
      </c>
      <c r="H575" s="55"/>
      <c r="I575" s="310"/>
      <c r="J575" s="55"/>
      <c r="K575" s="55"/>
      <c r="L575" s="26">
        <f t="shared" si="143"/>
        <v>0</v>
      </c>
      <c r="M575" s="252"/>
      <c r="N575" s="252"/>
      <c r="O575" s="252"/>
      <c r="P575" s="252"/>
      <c r="Q575" s="252"/>
      <c r="R575" s="252"/>
      <c r="S575" s="252"/>
      <c r="T575" s="252"/>
      <c r="U575" s="252"/>
      <c r="V575" s="252"/>
      <c r="W575" s="252"/>
      <c r="X575" s="252"/>
      <c r="Y575" s="252"/>
      <c r="Z575" s="252"/>
      <c r="AA575" s="252"/>
      <c r="AB575" s="252"/>
      <c r="AC575" s="252"/>
      <c r="AD575" s="252"/>
      <c r="AE575" s="252"/>
      <c r="AF575" s="252"/>
      <c r="AG575" s="252"/>
      <c r="AH575" s="252"/>
      <c r="AI575" s="252"/>
      <c r="AJ575" s="252"/>
      <c r="AK575" s="252"/>
      <c r="AL575" s="252"/>
      <c r="AM575" s="252"/>
      <c r="AN575" s="252"/>
      <c r="AO575" s="252"/>
      <c r="AP575" s="252"/>
      <c r="AQ575" s="252"/>
      <c r="AR575" s="252"/>
      <c r="AS575" s="252"/>
      <c r="AT575" s="252"/>
      <c r="AU575" s="252"/>
      <c r="AV575" s="252"/>
      <c r="AW575" s="252"/>
      <c r="AX575" s="252"/>
      <c r="AY575" s="252"/>
      <c r="AZ575" s="252"/>
      <c r="BA575" s="252"/>
      <c r="BB575" s="252"/>
      <c r="BC575" s="252"/>
      <c r="BD575" s="252"/>
      <c r="BE575" s="252"/>
      <c r="BF575" s="252"/>
      <c r="BG575" s="252"/>
      <c r="BH575" s="252"/>
      <c r="BI575" s="252"/>
      <c r="BJ575" s="252"/>
      <c r="BK575" s="252"/>
      <c r="BL575" s="252"/>
      <c r="BM575" s="252"/>
      <c r="BN575" s="252"/>
      <c r="BO575" s="252"/>
      <c r="BP575" s="252"/>
      <c r="BQ575" s="252"/>
      <c r="BR575" s="252"/>
    </row>
    <row r="576" spans="1:70" x14ac:dyDescent="0.25">
      <c r="A576" s="112">
        <f t="shared" si="142"/>
        <v>6.7999999999999972</v>
      </c>
      <c r="B576" s="31" t="s">
        <v>104</v>
      </c>
      <c r="C576" s="31" t="s">
        <v>90</v>
      </c>
      <c r="D576" s="32">
        <v>4.8</v>
      </c>
      <c r="E576" s="32">
        <f>D576*E568</f>
        <v>6.1457471999999997</v>
      </c>
      <c r="F576" s="26"/>
      <c r="G576" s="45">
        <f t="shared" si="144"/>
        <v>0</v>
      </c>
      <c r="H576" s="55"/>
      <c r="I576" s="310"/>
      <c r="J576" s="55"/>
      <c r="K576" s="55"/>
      <c r="L576" s="26">
        <f t="shared" si="143"/>
        <v>0</v>
      </c>
    </row>
    <row r="577" spans="1:70" x14ac:dyDescent="0.25">
      <c r="A577" s="112">
        <f t="shared" si="142"/>
        <v>6.8999999999999968</v>
      </c>
      <c r="B577" s="10" t="s">
        <v>66</v>
      </c>
      <c r="C577" s="47" t="s">
        <v>4</v>
      </c>
      <c r="D577" s="32">
        <v>5.4</v>
      </c>
      <c r="E577" s="32">
        <f>D577*E568</f>
        <v>6.9139656000000009</v>
      </c>
      <c r="F577" s="32"/>
      <c r="G577" s="45">
        <f t="shared" si="144"/>
        <v>0</v>
      </c>
      <c r="H577" s="55"/>
      <c r="I577" s="310"/>
      <c r="J577" s="55"/>
      <c r="K577" s="55"/>
      <c r="L577" s="26">
        <f t="shared" si="143"/>
        <v>0</v>
      </c>
    </row>
    <row r="578" spans="1:70" ht="30" x14ac:dyDescent="0.25">
      <c r="A578" s="60">
        <f>A571+1</f>
        <v>7.2999999999999989</v>
      </c>
      <c r="B578" s="30" t="s">
        <v>517</v>
      </c>
      <c r="C578" s="30" t="s">
        <v>26</v>
      </c>
      <c r="D578" s="110"/>
      <c r="E578" s="111">
        <v>4</v>
      </c>
      <c r="F578" s="110"/>
      <c r="G578" s="55">
        <f>F578*E578</f>
        <v>0</v>
      </c>
      <c r="H578" s="55"/>
      <c r="I578" s="258">
        <f>H578*E578</f>
        <v>0</v>
      </c>
      <c r="J578" s="55"/>
      <c r="K578" s="55"/>
      <c r="L578" s="110">
        <f>G578+I578</f>
        <v>0</v>
      </c>
    </row>
    <row r="579" spans="1:70" s="1" customFormat="1" x14ac:dyDescent="0.25">
      <c r="A579" s="60">
        <v>8</v>
      </c>
      <c r="B579" s="46" t="s">
        <v>236</v>
      </c>
      <c r="C579" s="46" t="s">
        <v>41</v>
      </c>
      <c r="D579" s="46"/>
      <c r="E579" s="44">
        <v>9.1980000000000004</v>
      </c>
      <c r="F579" s="22"/>
      <c r="G579" s="44"/>
      <c r="H579" s="46"/>
      <c r="I579" s="159"/>
      <c r="J579" s="46"/>
      <c r="K579" s="44"/>
      <c r="L579" s="44"/>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row>
    <row r="580" spans="1:70" s="1" customFormat="1" x14ac:dyDescent="0.25">
      <c r="A580" s="47">
        <f>A579+0.1</f>
        <v>8.1</v>
      </c>
      <c r="B580" s="47" t="s">
        <v>38</v>
      </c>
      <c r="C580" s="47" t="s">
        <v>24</v>
      </c>
      <c r="D580" s="47">
        <v>0.68</v>
      </c>
      <c r="E580" s="45">
        <f>D580*E579</f>
        <v>6.2546400000000011</v>
      </c>
      <c r="F580" s="55"/>
      <c r="G580" s="55"/>
      <c r="H580" s="26"/>
      <c r="I580" s="106">
        <f>H580*E580</f>
        <v>0</v>
      </c>
      <c r="J580" s="55"/>
      <c r="K580" s="55"/>
      <c r="L580" s="45">
        <f>K580+I580+G580</f>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row>
    <row r="581" spans="1:70" s="1" customFormat="1" x14ac:dyDescent="0.25">
      <c r="A581" s="47">
        <f>A580+0.1</f>
        <v>8.1999999999999993</v>
      </c>
      <c r="B581" s="47" t="s">
        <v>72</v>
      </c>
      <c r="C581" s="47" t="s">
        <v>15</v>
      </c>
      <c r="D581" s="32">
        <v>3.0000000000000001E-3</v>
      </c>
      <c r="E581" s="32">
        <f>D581*E579</f>
        <v>2.7594E-2</v>
      </c>
      <c r="F581" s="55"/>
      <c r="G581" s="55"/>
      <c r="H581" s="55"/>
      <c r="I581" s="310"/>
      <c r="J581" s="45"/>
      <c r="K581" s="32">
        <f>J581*E581</f>
        <v>0</v>
      </c>
      <c r="L581" s="48">
        <f>K581+I581+G581</f>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row>
    <row r="582" spans="1:70" s="1" customFormat="1" x14ac:dyDescent="0.25">
      <c r="A582" s="47">
        <f>A581+0.1</f>
        <v>8.2999999999999989</v>
      </c>
      <c r="B582" s="47" t="s">
        <v>107</v>
      </c>
      <c r="C582" s="47" t="s">
        <v>90</v>
      </c>
      <c r="D582" s="47">
        <v>0.5</v>
      </c>
      <c r="E582" s="45">
        <f>D582*E579</f>
        <v>4.5990000000000002</v>
      </c>
      <c r="F582" s="45"/>
      <c r="G582" s="45">
        <f>F582*E582</f>
        <v>0</v>
      </c>
      <c r="H582" s="343"/>
      <c r="I582" s="106"/>
      <c r="J582" s="343"/>
      <c r="K582" s="45"/>
      <c r="L582" s="45">
        <f>K582+I582+G582</f>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row>
    <row r="583" spans="1:70" s="1" customFormat="1" x14ac:dyDescent="0.25">
      <c r="A583" s="47">
        <f t="shared" ref="A583:A584" si="145">A582+0.1</f>
        <v>8.3999999999999986</v>
      </c>
      <c r="B583" s="47" t="s">
        <v>108</v>
      </c>
      <c r="C583" s="47" t="s">
        <v>90</v>
      </c>
      <c r="D583" s="47">
        <v>2.7E-2</v>
      </c>
      <c r="E583" s="45">
        <f>D583*E579</f>
        <v>0.24834600000000001</v>
      </c>
      <c r="F583" s="45"/>
      <c r="G583" s="45">
        <f t="shared" ref="G583:G584" si="146">F583*E583</f>
        <v>0</v>
      </c>
      <c r="H583" s="343"/>
      <c r="I583" s="106"/>
      <c r="J583" s="343"/>
      <c r="K583" s="45"/>
      <c r="L583" s="45">
        <f t="shared" ref="L583:L584" si="147">K583+I583+G583</f>
        <v>0</v>
      </c>
      <c r="M583" s="252"/>
      <c r="N583" s="252"/>
      <c r="O583" s="252"/>
      <c r="P583" s="252"/>
      <c r="Q583" s="252"/>
      <c r="R583" s="252"/>
      <c r="S583" s="252"/>
      <c r="T583" s="252"/>
      <c r="U583" s="252"/>
      <c r="V583" s="252"/>
      <c r="W583" s="252"/>
      <c r="X583" s="252"/>
      <c r="Y583" s="252"/>
      <c r="Z583" s="252"/>
      <c r="AA583" s="252"/>
      <c r="AB583" s="252"/>
      <c r="AC583" s="252"/>
      <c r="AD583" s="252"/>
      <c r="AE583" s="252"/>
      <c r="AF583" s="252"/>
      <c r="AG583" s="252"/>
      <c r="AH583" s="252"/>
      <c r="AI583" s="252"/>
      <c r="AJ583" s="252"/>
      <c r="AK583" s="252"/>
      <c r="AL583" s="252"/>
      <c r="AM583" s="252"/>
      <c r="AN583" s="252"/>
      <c r="AO583" s="252"/>
      <c r="AP583" s="252"/>
      <c r="AQ583" s="252"/>
      <c r="AR583" s="252"/>
      <c r="AS583" s="252"/>
      <c r="AT583" s="252"/>
      <c r="AU583" s="252"/>
      <c r="AV583" s="252"/>
      <c r="AW583" s="252"/>
      <c r="AX583" s="252"/>
      <c r="AY583" s="252"/>
      <c r="AZ583" s="252"/>
      <c r="BA583" s="252"/>
      <c r="BB583" s="252"/>
      <c r="BC583" s="252"/>
      <c r="BD583" s="252"/>
      <c r="BE583" s="252"/>
      <c r="BF583" s="252"/>
      <c r="BG583" s="252"/>
      <c r="BH583" s="252"/>
      <c r="BI583" s="252"/>
      <c r="BJ583" s="252"/>
      <c r="BK583" s="252"/>
      <c r="BL583" s="252"/>
      <c r="BM583" s="252"/>
      <c r="BN583" s="252"/>
      <c r="BO583" s="252"/>
      <c r="BP583" s="252"/>
      <c r="BQ583" s="252"/>
      <c r="BR583" s="252"/>
    </row>
    <row r="584" spans="1:70" s="1" customFormat="1" x14ac:dyDescent="0.25">
      <c r="A584" s="47">
        <f t="shared" si="145"/>
        <v>8.4999999999999982</v>
      </c>
      <c r="B584" s="10" t="s">
        <v>66</v>
      </c>
      <c r="C584" s="47" t="s">
        <v>4</v>
      </c>
      <c r="D584" s="47">
        <v>1.9E-3</v>
      </c>
      <c r="E584" s="45">
        <f>D584*E579</f>
        <v>1.7476200000000001E-2</v>
      </c>
      <c r="F584" s="45"/>
      <c r="G584" s="45">
        <f t="shared" si="146"/>
        <v>0</v>
      </c>
      <c r="H584" s="343"/>
      <c r="I584" s="106"/>
      <c r="J584" s="343"/>
      <c r="K584" s="45"/>
      <c r="L584" s="45">
        <f t="shared" si="14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row>
    <row r="585" spans="1:70" x14ac:dyDescent="0.25">
      <c r="A585" s="2"/>
      <c r="B585" s="357" t="s">
        <v>300</v>
      </c>
      <c r="C585" s="357"/>
      <c r="D585" s="357"/>
      <c r="E585" s="105">
        <v>1</v>
      </c>
      <c r="F585" s="2"/>
      <c r="G585" s="2"/>
      <c r="H585" s="2"/>
      <c r="I585" s="2"/>
      <c r="J585" s="3"/>
      <c r="K585" s="3"/>
      <c r="L585" s="45"/>
    </row>
    <row r="586" spans="1:70" x14ac:dyDescent="0.25">
      <c r="A586" s="60">
        <v>1</v>
      </c>
      <c r="B586" s="46" t="s">
        <v>67</v>
      </c>
      <c r="C586" s="46" t="s">
        <v>47</v>
      </c>
      <c r="D586" s="44"/>
      <c r="E586" s="44">
        <f>E597+E592</f>
        <v>1.44</v>
      </c>
      <c r="F586" s="44"/>
      <c r="G586" s="46"/>
      <c r="H586" s="46"/>
      <c r="I586" s="207"/>
      <c r="J586" s="46"/>
      <c r="K586" s="46"/>
      <c r="L586" s="44"/>
    </row>
    <row r="587" spans="1:70" x14ac:dyDescent="0.25">
      <c r="A587" s="47">
        <f>A586+0.1</f>
        <v>1.1000000000000001</v>
      </c>
      <c r="B587" s="47" t="s">
        <v>38</v>
      </c>
      <c r="C587" s="47" t="s">
        <v>24</v>
      </c>
      <c r="D587" s="45">
        <v>2.06</v>
      </c>
      <c r="E587" s="106">
        <f>E586*D587</f>
        <v>2.9664000000000001</v>
      </c>
      <c r="F587" s="343"/>
      <c r="G587" s="100"/>
      <c r="H587" s="45"/>
      <c r="I587" s="106">
        <f>H587*E587</f>
        <v>0</v>
      </c>
      <c r="J587" s="343"/>
      <c r="K587" s="343"/>
      <c r="L587" s="45">
        <f>K587+I587+G587</f>
        <v>0</v>
      </c>
    </row>
    <row r="588" spans="1:70" ht="30" x14ac:dyDescent="0.25">
      <c r="A588" s="60">
        <f>A586+1</f>
        <v>2</v>
      </c>
      <c r="B588" s="46" t="s">
        <v>57</v>
      </c>
      <c r="C588" s="46" t="s">
        <v>58</v>
      </c>
      <c r="D588" s="44"/>
      <c r="E588" s="44">
        <f>E586</f>
        <v>1.44</v>
      </c>
      <c r="F588" s="44"/>
      <c r="G588" s="343"/>
      <c r="H588" s="343"/>
      <c r="I588" s="155"/>
      <c r="J588" s="343"/>
      <c r="K588" s="343"/>
      <c r="L588" s="44"/>
    </row>
    <row r="589" spans="1:70" x14ac:dyDescent="0.25">
      <c r="A589" s="47">
        <f>A588+0.1</f>
        <v>2.1</v>
      </c>
      <c r="B589" s="47" t="s">
        <v>38</v>
      </c>
      <c r="C589" s="45" t="s">
        <v>24</v>
      </c>
      <c r="D589" s="101">
        <v>0.87</v>
      </c>
      <c r="E589" s="45">
        <f>E588*D589</f>
        <v>1.2527999999999999</v>
      </c>
      <c r="F589" s="343"/>
      <c r="G589" s="343"/>
      <c r="H589" s="45"/>
      <c r="I589" s="106">
        <f>H589*E589</f>
        <v>0</v>
      </c>
      <c r="J589" s="45"/>
      <c r="K589" s="45"/>
      <c r="L589" s="45">
        <f>I589</f>
        <v>0</v>
      </c>
    </row>
    <row r="590" spans="1:70" x14ac:dyDescent="0.25">
      <c r="A590" s="60">
        <f>A588+1</f>
        <v>3</v>
      </c>
      <c r="B590" s="46" t="s">
        <v>59</v>
      </c>
      <c r="C590" s="46" t="s">
        <v>48</v>
      </c>
      <c r="D590" s="44"/>
      <c r="E590" s="44">
        <f>E588*1.85</f>
        <v>2.6640000000000001</v>
      </c>
      <c r="F590" s="44"/>
      <c r="G590" s="343"/>
      <c r="H590" s="343"/>
      <c r="I590" s="155"/>
      <c r="J590" s="343"/>
      <c r="K590" s="343"/>
      <c r="L590" s="44"/>
    </row>
    <row r="591" spans="1:70" x14ac:dyDescent="0.25">
      <c r="A591" s="47">
        <f>A590+0.1</f>
        <v>3.1</v>
      </c>
      <c r="B591" s="47" t="s">
        <v>60</v>
      </c>
      <c r="C591" s="47" t="s">
        <v>48</v>
      </c>
      <c r="D591" s="45">
        <v>1</v>
      </c>
      <c r="E591" s="45">
        <f>E590*D591</f>
        <v>2.6640000000000001</v>
      </c>
      <c r="F591" s="45"/>
      <c r="G591" s="45"/>
      <c r="H591" s="61"/>
      <c r="I591" s="106"/>
      <c r="J591" s="45"/>
      <c r="K591" s="45">
        <f>E591*J591</f>
        <v>0</v>
      </c>
      <c r="L591" s="45">
        <f>K591</f>
        <v>0</v>
      </c>
    </row>
    <row r="592" spans="1:70" ht="60" customHeight="1" x14ac:dyDescent="0.25">
      <c r="A592" s="60">
        <f>A590+1</f>
        <v>4</v>
      </c>
      <c r="B592" s="46" t="s">
        <v>116</v>
      </c>
      <c r="C592" s="46" t="s">
        <v>47</v>
      </c>
      <c r="D592" s="44"/>
      <c r="E592" s="111">
        <v>0.18</v>
      </c>
      <c r="F592" s="107"/>
      <c r="G592" s="108"/>
      <c r="H592" s="108"/>
      <c r="I592" s="262"/>
      <c r="J592" s="108"/>
      <c r="K592" s="108"/>
      <c r="L592" s="44"/>
    </row>
    <row r="593" spans="1:70" x14ac:dyDescent="0.25">
      <c r="A593" s="47">
        <f>A592+0.1</f>
        <v>4.0999999999999996</v>
      </c>
      <c r="B593" s="47" t="s">
        <v>38</v>
      </c>
      <c r="C593" s="45" t="s">
        <v>24</v>
      </c>
      <c r="D593" s="45">
        <v>0.89</v>
      </c>
      <c r="E593" s="45">
        <f>D593*E592</f>
        <v>0.16020000000000001</v>
      </c>
      <c r="F593" s="108"/>
      <c r="G593" s="108"/>
      <c r="H593" s="109"/>
      <c r="I593" s="269">
        <f>E593*H593</f>
        <v>0</v>
      </c>
      <c r="J593" s="108"/>
      <c r="K593" s="108"/>
      <c r="L593" s="108">
        <f>I593</f>
        <v>0</v>
      </c>
    </row>
    <row r="594" spans="1:70" x14ac:dyDescent="0.25">
      <c r="A594" s="47">
        <f>A593+0.1</f>
        <v>4.1999999999999993</v>
      </c>
      <c r="B594" s="47" t="s">
        <v>72</v>
      </c>
      <c r="C594" s="47" t="s">
        <v>15</v>
      </c>
      <c r="D594" s="45">
        <v>0.37</v>
      </c>
      <c r="E594" s="45">
        <f>D594*E592</f>
        <v>6.6599999999999993E-2</v>
      </c>
      <c r="F594" s="48"/>
      <c r="G594" s="48"/>
      <c r="H594" s="48"/>
      <c r="I594" s="63"/>
      <c r="J594" s="45"/>
      <c r="K594" s="45">
        <f>J594*E594</f>
        <v>0</v>
      </c>
      <c r="L594" s="48">
        <f>K594+I594+G594</f>
        <v>0</v>
      </c>
    </row>
    <row r="595" spans="1:70" s="29" customFormat="1" x14ac:dyDescent="0.25">
      <c r="A595" s="17">
        <f>A594+0.1</f>
        <v>4.2999999999999989</v>
      </c>
      <c r="B595" s="18" t="s">
        <v>62</v>
      </c>
      <c r="C595" s="18" t="s">
        <v>47</v>
      </c>
      <c r="D595" s="19">
        <v>1.1499999999999999</v>
      </c>
      <c r="E595" s="86">
        <f>D595*E592</f>
        <v>0.20699999999999999</v>
      </c>
      <c r="F595" s="19"/>
      <c r="G595" s="19">
        <f>F595*E595</f>
        <v>0</v>
      </c>
      <c r="H595" s="19"/>
      <c r="I595" s="86"/>
      <c r="J595" s="28"/>
      <c r="K595" s="28"/>
      <c r="L595" s="26">
        <f>K595+I595+G595</f>
        <v>0</v>
      </c>
      <c r="M595" s="286"/>
      <c r="N595" s="286"/>
      <c r="O595" s="286"/>
      <c r="P595" s="286"/>
      <c r="Q595" s="286"/>
      <c r="R595" s="286"/>
      <c r="S595" s="286"/>
      <c r="T595" s="286"/>
      <c r="U595" s="286"/>
      <c r="V595" s="286"/>
      <c r="W595" s="286"/>
      <c r="X595" s="286"/>
      <c r="Y595" s="286"/>
      <c r="Z595" s="286"/>
      <c r="AA595" s="286"/>
      <c r="AB595" s="286"/>
      <c r="AC595" s="286"/>
      <c r="AD595" s="286"/>
      <c r="AE595" s="286"/>
      <c r="AF595" s="286"/>
      <c r="AG595" s="286"/>
      <c r="AH595" s="286"/>
      <c r="AI595" s="286"/>
      <c r="AJ595" s="286"/>
      <c r="AK595" s="286"/>
      <c r="AL595" s="286"/>
      <c r="AM595" s="286"/>
      <c r="AN595" s="286"/>
      <c r="AO595" s="286"/>
      <c r="AP595" s="286"/>
      <c r="AQ595" s="286"/>
      <c r="AR595" s="286"/>
      <c r="AS595" s="286"/>
      <c r="AT595" s="286"/>
      <c r="AU595" s="286"/>
      <c r="AV595" s="286"/>
      <c r="AW595" s="286"/>
      <c r="AX595" s="286"/>
      <c r="AY595" s="286"/>
      <c r="AZ595" s="286"/>
      <c r="BA595" s="286"/>
      <c r="BB595" s="286"/>
      <c r="BC595" s="286"/>
      <c r="BD595" s="286"/>
      <c r="BE595" s="286"/>
      <c r="BF595" s="286"/>
      <c r="BG595" s="286"/>
      <c r="BH595" s="286"/>
      <c r="BI595" s="286"/>
      <c r="BJ595" s="286"/>
      <c r="BK595" s="286"/>
      <c r="BL595" s="286"/>
      <c r="BM595" s="286"/>
      <c r="BN595" s="286"/>
      <c r="BO595" s="286"/>
      <c r="BP595" s="286"/>
      <c r="BQ595" s="286"/>
      <c r="BR595" s="286"/>
    </row>
    <row r="596" spans="1:70" x14ac:dyDescent="0.25">
      <c r="A596" s="17">
        <f>A595+0.1</f>
        <v>4.3999999999999986</v>
      </c>
      <c r="B596" s="10" t="s">
        <v>66</v>
      </c>
      <c r="C596" s="47" t="s">
        <v>4</v>
      </c>
      <c r="D596" s="45">
        <v>0.02</v>
      </c>
      <c r="E596" s="45">
        <f>D596*E592</f>
        <v>3.5999999999999999E-3</v>
      </c>
      <c r="F596" s="45"/>
      <c r="G596" s="45">
        <f>F596*E596</f>
        <v>0</v>
      </c>
      <c r="H596" s="45"/>
      <c r="I596" s="106"/>
      <c r="J596" s="45"/>
      <c r="K596" s="45"/>
      <c r="L596" s="45">
        <f>K596+I596+G596</f>
        <v>0</v>
      </c>
    </row>
    <row r="597" spans="1:70" x14ac:dyDescent="0.25">
      <c r="A597" s="60">
        <f>A592+1</f>
        <v>5</v>
      </c>
      <c r="B597" s="46" t="s">
        <v>118</v>
      </c>
      <c r="C597" s="46" t="s">
        <v>119</v>
      </c>
      <c r="D597" s="46"/>
      <c r="E597" s="44">
        <v>1.26</v>
      </c>
      <c r="F597" s="46"/>
      <c r="G597" s="44"/>
      <c r="H597" s="46"/>
      <c r="I597" s="159"/>
      <c r="J597" s="46"/>
      <c r="K597" s="44"/>
      <c r="L597" s="44"/>
    </row>
    <row r="598" spans="1:70" x14ac:dyDescent="0.25">
      <c r="A598" s="47">
        <f>A597+0.1</f>
        <v>5.0999999999999996</v>
      </c>
      <c r="B598" s="47" t="s">
        <v>38</v>
      </c>
      <c r="C598" s="176" t="s">
        <v>24</v>
      </c>
      <c r="D598" s="45">
        <v>4.5</v>
      </c>
      <c r="E598" s="45">
        <f>D598*E597</f>
        <v>5.67</v>
      </c>
      <c r="F598" s="48"/>
      <c r="G598" s="48"/>
      <c r="H598" s="45"/>
      <c r="I598" s="106">
        <f>H598*E598</f>
        <v>0</v>
      </c>
      <c r="J598" s="48"/>
      <c r="K598" s="48"/>
      <c r="L598" s="45">
        <f>K598+I598+G598</f>
        <v>0</v>
      </c>
    </row>
    <row r="599" spans="1:70" x14ac:dyDescent="0.25">
      <c r="A599" s="47">
        <f>A598+0.1</f>
        <v>5.1999999999999993</v>
      </c>
      <c r="B599" s="47" t="s">
        <v>72</v>
      </c>
      <c r="C599" s="47" t="s">
        <v>15</v>
      </c>
      <c r="D599" s="45">
        <v>0.37</v>
      </c>
      <c r="E599" s="45">
        <f>D599*E597</f>
        <v>0.4662</v>
      </c>
      <c r="F599" s="48"/>
      <c r="G599" s="48"/>
      <c r="H599" s="48"/>
      <c r="I599" s="63"/>
      <c r="J599" s="45"/>
      <c r="K599" s="45">
        <f>J599*E599</f>
        <v>0</v>
      </c>
      <c r="L599" s="45">
        <f t="shared" ref="L599:L603" si="148">K599+I599+G599</f>
        <v>0</v>
      </c>
    </row>
    <row r="600" spans="1:70" x14ac:dyDescent="0.25">
      <c r="A600" s="47">
        <f>A599+0.1</f>
        <v>5.2999999999999989</v>
      </c>
      <c r="B600" s="47" t="s">
        <v>102</v>
      </c>
      <c r="C600" s="47" t="s">
        <v>47</v>
      </c>
      <c r="D600" s="45">
        <v>1.02</v>
      </c>
      <c r="E600" s="45">
        <f>D600*E597</f>
        <v>1.2852000000000001</v>
      </c>
      <c r="F600" s="27"/>
      <c r="G600" s="45">
        <f>F600*E600</f>
        <v>0</v>
      </c>
      <c r="H600" s="48"/>
      <c r="I600" s="63"/>
      <c r="J600" s="48"/>
      <c r="K600" s="48"/>
      <c r="L600" s="45">
        <f t="shared" si="148"/>
        <v>0</v>
      </c>
    </row>
    <row r="601" spans="1:70" x14ac:dyDescent="0.25">
      <c r="A601" s="47">
        <f t="shared" ref="A601:A603" si="149">A600+0.1</f>
        <v>5.3999999999999986</v>
      </c>
      <c r="B601" s="18" t="s">
        <v>103</v>
      </c>
      <c r="C601" s="47" t="s">
        <v>7</v>
      </c>
      <c r="D601" s="45">
        <v>1.61</v>
      </c>
      <c r="E601" s="45">
        <f>D601*E597</f>
        <v>2.0286</v>
      </c>
      <c r="F601" s="26"/>
      <c r="G601" s="45">
        <f t="shared" ref="G601:G603" si="150">F601*E601</f>
        <v>0</v>
      </c>
      <c r="H601" s="48"/>
      <c r="I601" s="63"/>
      <c r="J601" s="48"/>
      <c r="K601" s="48"/>
      <c r="L601" s="45">
        <f t="shared" si="148"/>
        <v>0</v>
      </c>
    </row>
    <row r="602" spans="1:70" x14ac:dyDescent="0.25">
      <c r="A602" s="47">
        <f t="shared" si="149"/>
        <v>5.4999999999999982</v>
      </c>
      <c r="B602" s="47" t="s">
        <v>120</v>
      </c>
      <c r="C602" s="47" t="s">
        <v>47</v>
      </c>
      <c r="D602" s="45">
        <v>0.02</v>
      </c>
      <c r="E602" s="45">
        <f>D602*E597</f>
        <v>2.52E-2</v>
      </c>
      <c r="F602" s="45"/>
      <c r="G602" s="45">
        <f t="shared" si="150"/>
        <v>0</v>
      </c>
      <c r="H602" s="48"/>
      <c r="I602" s="63"/>
      <c r="J602" s="48"/>
      <c r="K602" s="48"/>
      <c r="L602" s="45">
        <f t="shared" si="148"/>
        <v>0</v>
      </c>
    </row>
    <row r="603" spans="1:70" x14ac:dyDescent="0.25">
      <c r="A603" s="47">
        <f t="shared" si="149"/>
        <v>5.5999999999999979</v>
      </c>
      <c r="B603" s="10" t="s">
        <v>66</v>
      </c>
      <c r="C603" s="47" t="s">
        <v>4</v>
      </c>
      <c r="D603" s="45">
        <v>0.28000000000000003</v>
      </c>
      <c r="E603" s="45">
        <f>D603*E597</f>
        <v>0.35280000000000006</v>
      </c>
      <c r="F603" s="45"/>
      <c r="G603" s="45">
        <f t="shared" si="150"/>
        <v>0</v>
      </c>
      <c r="H603" s="48"/>
      <c r="I603" s="63"/>
      <c r="J603" s="48"/>
      <c r="K603" s="48"/>
      <c r="L603" s="45">
        <f t="shared" si="148"/>
        <v>0</v>
      </c>
    </row>
    <row r="604" spans="1:70" s="65" customFormat="1" ht="63.75" customHeight="1" x14ac:dyDescent="0.3">
      <c r="A604" s="4">
        <f>A597+1</f>
        <v>6</v>
      </c>
      <c r="B604" s="57" t="s">
        <v>313</v>
      </c>
      <c r="C604" s="6" t="s">
        <v>48</v>
      </c>
      <c r="D604" s="58"/>
      <c r="E604" s="58">
        <v>0.30881799999999998</v>
      </c>
      <c r="F604" s="58"/>
      <c r="G604" s="52"/>
      <c r="H604" s="52"/>
      <c r="I604" s="311"/>
      <c r="J604" s="52"/>
      <c r="K604" s="52"/>
      <c r="L604" s="58"/>
      <c r="M604" s="296"/>
      <c r="N604" s="296"/>
      <c r="O604" s="296"/>
      <c r="P604" s="296"/>
      <c r="Q604" s="296"/>
      <c r="R604" s="296"/>
      <c r="S604" s="296"/>
      <c r="T604" s="296"/>
      <c r="U604" s="296"/>
      <c r="V604" s="296"/>
      <c r="W604" s="296"/>
      <c r="X604" s="296"/>
      <c r="Y604" s="296"/>
      <c r="Z604" s="296"/>
      <c r="AA604" s="296"/>
      <c r="AB604" s="296"/>
      <c r="AC604" s="296"/>
      <c r="AD604" s="296"/>
      <c r="AE604" s="296"/>
      <c r="AF604" s="296"/>
      <c r="AG604" s="296"/>
      <c r="AH604" s="296"/>
      <c r="AI604" s="296"/>
      <c r="AJ604" s="296"/>
      <c r="AK604" s="296"/>
      <c r="AL604" s="296"/>
      <c r="AM604" s="296"/>
      <c r="AN604" s="296"/>
      <c r="AO604" s="296"/>
      <c r="AP604" s="296"/>
      <c r="AQ604" s="296"/>
      <c r="AR604" s="296"/>
      <c r="AS604" s="296"/>
      <c r="AT604" s="296"/>
      <c r="AU604" s="296"/>
      <c r="AV604" s="296"/>
      <c r="AW604" s="296"/>
      <c r="AX604" s="296"/>
      <c r="AY604" s="296"/>
      <c r="AZ604" s="296"/>
      <c r="BA604" s="296"/>
      <c r="BB604" s="296"/>
      <c r="BC604" s="296"/>
      <c r="BD604" s="296"/>
      <c r="BE604" s="296"/>
      <c r="BF604" s="296"/>
      <c r="BG604" s="296"/>
      <c r="BH604" s="296"/>
      <c r="BI604" s="296"/>
      <c r="BJ604" s="296"/>
      <c r="BK604" s="296"/>
      <c r="BL604" s="296"/>
      <c r="BM604" s="296"/>
      <c r="BN604" s="296"/>
      <c r="BO604" s="296"/>
      <c r="BP604" s="296"/>
      <c r="BQ604" s="296"/>
      <c r="BR604" s="296"/>
    </row>
    <row r="605" spans="1:70" s="242" customFormat="1" x14ac:dyDescent="0.3">
      <c r="A605" s="112">
        <f t="shared" ref="A605:A606" si="151">A604+0.1</f>
        <v>6.1</v>
      </c>
      <c r="B605" s="23" t="s">
        <v>38</v>
      </c>
      <c r="C605" s="31" t="s">
        <v>24</v>
      </c>
      <c r="D605" s="32">
        <v>19.399999999999999</v>
      </c>
      <c r="E605" s="32">
        <f>D605*E604</f>
        <v>5.9910691999999992</v>
      </c>
      <c r="F605" s="40"/>
      <c r="G605" s="40"/>
      <c r="H605" s="42"/>
      <c r="I605" s="266">
        <f>H605*E605</f>
        <v>0</v>
      </c>
      <c r="J605" s="40"/>
      <c r="K605" s="40"/>
      <c r="L605" s="42">
        <f>K605+I605+G605</f>
        <v>0</v>
      </c>
      <c r="M605" s="293"/>
      <c r="N605" s="293"/>
      <c r="O605" s="293"/>
      <c r="P605" s="293"/>
      <c r="Q605" s="293"/>
      <c r="R605" s="293"/>
      <c r="S605" s="293"/>
      <c r="T605" s="293"/>
      <c r="U605" s="293"/>
      <c r="V605" s="293"/>
      <c r="W605" s="293"/>
      <c r="X605" s="293"/>
      <c r="Y605" s="293"/>
      <c r="Z605" s="293"/>
      <c r="AA605" s="293"/>
      <c r="AB605" s="293"/>
      <c r="AC605" s="293"/>
      <c r="AD605" s="293"/>
      <c r="AE605" s="293"/>
      <c r="AF605" s="293"/>
      <c r="AG605" s="293"/>
      <c r="AH605" s="293"/>
      <c r="AI605" s="293"/>
      <c r="AJ605" s="293"/>
      <c r="AK605" s="293"/>
      <c r="AL605" s="293"/>
      <c r="AM605" s="293"/>
      <c r="AN605" s="293"/>
      <c r="AO605" s="293"/>
      <c r="AP605" s="293"/>
      <c r="AQ605" s="293"/>
      <c r="AR605" s="293"/>
      <c r="AS605" s="293"/>
      <c r="AT605" s="293"/>
      <c r="AU605" s="293"/>
      <c r="AV605" s="293"/>
      <c r="AW605" s="293"/>
      <c r="AX605" s="293"/>
      <c r="AY605" s="293"/>
      <c r="AZ605" s="293"/>
      <c r="BA605" s="293"/>
      <c r="BB605" s="293"/>
      <c r="BC605" s="293"/>
      <c r="BD605" s="293"/>
      <c r="BE605" s="293"/>
      <c r="BF605" s="293"/>
      <c r="BG605" s="293"/>
      <c r="BH605" s="293"/>
      <c r="BI605" s="293"/>
      <c r="BJ605" s="293"/>
      <c r="BK605" s="293"/>
      <c r="BL605" s="293"/>
      <c r="BM605" s="293"/>
      <c r="BN605" s="293"/>
      <c r="BO605" s="293"/>
      <c r="BP605" s="293"/>
      <c r="BQ605" s="293"/>
      <c r="BR605" s="293"/>
    </row>
    <row r="606" spans="1:70" s="218" customFormat="1" x14ac:dyDescent="0.3">
      <c r="A606" s="112">
        <f t="shared" si="151"/>
        <v>6.1999999999999993</v>
      </c>
      <c r="B606" s="183" t="s">
        <v>250</v>
      </c>
      <c r="C606" s="47" t="s">
        <v>15</v>
      </c>
      <c r="D606" s="32">
        <v>2.09</v>
      </c>
      <c r="E606" s="32">
        <f>D606*E604</f>
        <v>0.64542961999999993</v>
      </c>
      <c r="F606" s="40"/>
      <c r="G606" s="40"/>
      <c r="H606" s="40"/>
      <c r="I606" s="315"/>
      <c r="J606" s="42"/>
      <c r="K606" s="32">
        <f>E606*J606</f>
        <v>0</v>
      </c>
      <c r="L606" s="41">
        <f t="shared" ref="L606:L614" si="152">K606+I606+G606</f>
        <v>0</v>
      </c>
      <c r="M606" s="294"/>
      <c r="N606" s="294"/>
      <c r="O606" s="294"/>
      <c r="P606" s="294"/>
      <c r="Q606" s="294"/>
      <c r="R606" s="294"/>
      <c r="S606" s="294"/>
      <c r="T606" s="294"/>
      <c r="U606" s="294"/>
      <c r="V606" s="294"/>
      <c r="W606" s="294"/>
      <c r="X606" s="294"/>
      <c r="Y606" s="294"/>
      <c r="Z606" s="294"/>
      <c r="AA606" s="294"/>
      <c r="AB606" s="294"/>
      <c r="AC606" s="294"/>
      <c r="AD606" s="294"/>
      <c r="AE606" s="294"/>
      <c r="AF606" s="294"/>
      <c r="AG606" s="294"/>
      <c r="AH606" s="294"/>
      <c r="AI606" s="294"/>
      <c r="AJ606" s="294"/>
      <c r="AK606" s="294"/>
      <c r="AL606" s="294"/>
      <c r="AM606" s="294"/>
      <c r="AN606" s="294"/>
      <c r="AO606" s="294"/>
      <c r="AP606" s="294"/>
      <c r="AQ606" s="294"/>
      <c r="AR606" s="294"/>
      <c r="AS606" s="294"/>
      <c r="AT606" s="294"/>
      <c r="AU606" s="294"/>
      <c r="AV606" s="294"/>
      <c r="AW606" s="294"/>
      <c r="AX606" s="294"/>
      <c r="AY606" s="294"/>
      <c r="AZ606" s="294"/>
      <c r="BA606" s="294"/>
      <c r="BB606" s="294"/>
      <c r="BC606" s="294"/>
      <c r="BD606" s="294"/>
      <c r="BE606" s="294"/>
      <c r="BF606" s="294"/>
      <c r="BG606" s="294"/>
      <c r="BH606" s="294"/>
      <c r="BI606" s="294"/>
      <c r="BJ606" s="294"/>
      <c r="BK606" s="294"/>
      <c r="BL606" s="294"/>
      <c r="BM606" s="294"/>
      <c r="BN606" s="294"/>
      <c r="BO606" s="294"/>
      <c r="BP606" s="294"/>
      <c r="BQ606" s="294"/>
      <c r="BR606" s="294"/>
    </row>
    <row r="607" spans="1:70" s="65" customFormat="1" x14ac:dyDescent="0.3">
      <c r="A607" s="50">
        <f>A606+0.1</f>
        <v>6.2999999999999989</v>
      </c>
      <c r="B607" s="33" t="s">
        <v>105</v>
      </c>
      <c r="C607" s="33" t="s">
        <v>106</v>
      </c>
      <c r="D607" s="34" t="s">
        <v>81</v>
      </c>
      <c r="E607" s="34">
        <v>29.65</v>
      </c>
      <c r="F607" s="34"/>
      <c r="G607" s="34">
        <f t="shared" ref="G607:G614" si="153">F607*E607</f>
        <v>0</v>
      </c>
      <c r="H607" s="52"/>
      <c r="I607" s="311"/>
      <c r="J607" s="52"/>
      <c r="K607" s="52"/>
      <c r="L607" s="53">
        <f t="shared" si="152"/>
        <v>0</v>
      </c>
      <c r="M607" s="296"/>
      <c r="N607" s="296"/>
      <c r="O607" s="296"/>
      <c r="P607" s="296"/>
      <c r="Q607" s="296"/>
      <c r="R607" s="296"/>
      <c r="S607" s="296"/>
      <c r="T607" s="296"/>
      <c r="U607" s="296"/>
      <c r="V607" s="296"/>
      <c r="W607" s="296"/>
      <c r="X607" s="296"/>
      <c r="Y607" s="296"/>
      <c r="Z607" s="296"/>
      <c r="AA607" s="296"/>
      <c r="AB607" s="296"/>
      <c r="AC607" s="296"/>
      <c r="AD607" s="296"/>
      <c r="AE607" s="296"/>
      <c r="AF607" s="296"/>
      <c r="AG607" s="296"/>
      <c r="AH607" s="296"/>
      <c r="AI607" s="296"/>
      <c r="AJ607" s="296"/>
      <c r="AK607" s="296"/>
      <c r="AL607" s="296"/>
      <c r="AM607" s="296"/>
      <c r="AN607" s="296"/>
      <c r="AO607" s="296"/>
      <c r="AP607" s="296"/>
      <c r="AQ607" s="296"/>
      <c r="AR607" s="296"/>
      <c r="AS607" s="296"/>
      <c r="AT607" s="296"/>
      <c r="AU607" s="296"/>
      <c r="AV607" s="296"/>
      <c r="AW607" s="296"/>
      <c r="AX607" s="296"/>
      <c r="AY607" s="296"/>
      <c r="AZ607" s="296"/>
      <c r="BA607" s="296"/>
      <c r="BB607" s="296"/>
      <c r="BC607" s="296"/>
      <c r="BD607" s="296"/>
      <c r="BE607" s="296"/>
      <c r="BF607" s="296"/>
      <c r="BG607" s="296"/>
      <c r="BH607" s="296"/>
      <c r="BI607" s="296"/>
      <c r="BJ607" s="296"/>
      <c r="BK607" s="296"/>
      <c r="BL607" s="296"/>
      <c r="BM607" s="296"/>
      <c r="BN607" s="296"/>
      <c r="BO607" s="296"/>
      <c r="BP607" s="296"/>
      <c r="BQ607" s="296"/>
      <c r="BR607" s="296"/>
    </row>
    <row r="608" spans="1:70" s="65" customFormat="1" x14ac:dyDescent="0.3">
      <c r="A608" s="50">
        <f t="shared" ref="A608:A613" si="154">A607+0.1</f>
        <v>6.3999999999999986</v>
      </c>
      <c r="B608" s="33" t="s">
        <v>306</v>
      </c>
      <c r="C608" s="33" t="s">
        <v>106</v>
      </c>
      <c r="D608" s="34" t="s">
        <v>81</v>
      </c>
      <c r="E608" s="34">
        <v>37.799999999999997</v>
      </c>
      <c r="F608" s="34"/>
      <c r="G608" s="34">
        <f t="shared" si="153"/>
        <v>0</v>
      </c>
      <c r="H608" s="52"/>
      <c r="I608" s="311"/>
      <c r="J608" s="52"/>
      <c r="K608" s="52"/>
      <c r="L608" s="53">
        <f t="shared" si="152"/>
        <v>0</v>
      </c>
      <c r="M608" s="296"/>
      <c r="N608" s="296"/>
      <c r="O608" s="296"/>
      <c r="P608" s="296"/>
      <c r="Q608" s="296"/>
      <c r="R608" s="296"/>
      <c r="S608" s="296"/>
      <c r="T608" s="296"/>
      <c r="U608" s="296"/>
      <c r="V608" s="296"/>
      <c r="W608" s="296"/>
      <c r="X608" s="296"/>
      <c r="Y608" s="296"/>
      <c r="Z608" s="296"/>
      <c r="AA608" s="296"/>
      <c r="AB608" s="296"/>
      <c r="AC608" s="296"/>
      <c r="AD608" s="296"/>
      <c r="AE608" s="296"/>
      <c r="AF608" s="296"/>
      <c r="AG608" s="296"/>
      <c r="AH608" s="296"/>
      <c r="AI608" s="296"/>
      <c r="AJ608" s="296"/>
      <c r="AK608" s="296"/>
      <c r="AL608" s="296"/>
      <c r="AM608" s="296"/>
      <c r="AN608" s="296"/>
      <c r="AO608" s="296"/>
      <c r="AP608" s="296"/>
      <c r="AQ608" s="296"/>
      <c r="AR608" s="296"/>
      <c r="AS608" s="296"/>
      <c r="AT608" s="296"/>
      <c r="AU608" s="296"/>
      <c r="AV608" s="296"/>
      <c r="AW608" s="296"/>
      <c r="AX608" s="296"/>
      <c r="AY608" s="296"/>
      <c r="AZ608" s="296"/>
      <c r="BA608" s="296"/>
      <c r="BB608" s="296"/>
      <c r="BC608" s="296"/>
      <c r="BD608" s="296"/>
      <c r="BE608" s="296"/>
      <c r="BF608" s="296"/>
      <c r="BG608" s="296"/>
      <c r="BH608" s="296"/>
      <c r="BI608" s="296"/>
      <c r="BJ608" s="296"/>
      <c r="BK608" s="296"/>
      <c r="BL608" s="296"/>
      <c r="BM608" s="296"/>
      <c r="BN608" s="296"/>
      <c r="BO608" s="296"/>
      <c r="BP608" s="296"/>
      <c r="BQ608" s="296"/>
      <c r="BR608" s="296"/>
    </row>
    <row r="609" spans="1:70" s="65" customFormat="1" x14ac:dyDescent="0.3">
      <c r="A609" s="50">
        <f t="shared" si="154"/>
        <v>6.4999999999999982</v>
      </c>
      <c r="B609" s="33" t="s">
        <v>307</v>
      </c>
      <c r="C609" s="33" t="s">
        <v>106</v>
      </c>
      <c r="D609" s="34" t="s">
        <v>81</v>
      </c>
      <c r="E609" s="34">
        <v>15.35</v>
      </c>
      <c r="F609" s="34"/>
      <c r="G609" s="34">
        <f t="shared" si="153"/>
        <v>0</v>
      </c>
      <c r="H609" s="52"/>
      <c r="I609" s="311"/>
      <c r="J609" s="52"/>
      <c r="K609" s="52"/>
      <c r="L609" s="53">
        <f t="shared" si="152"/>
        <v>0</v>
      </c>
      <c r="M609" s="296"/>
      <c r="N609" s="296"/>
      <c r="O609" s="296"/>
      <c r="P609" s="296"/>
      <c r="Q609" s="296"/>
      <c r="R609" s="296"/>
      <c r="S609" s="296"/>
      <c r="T609" s="296"/>
      <c r="U609" s="296"/>
      <c r="V609" s="296"/>
      <c r="W609" s="296"/>
      <c r="X609" s="296"/>
      <c r="Y609" s="296"/>
      <c r="Z609" s="296"/>
      <c r="AA609" s="296"/>
      <c r="AB609" s="296"/>
      <c r="AC609" s="296"/>
      <c r="AD609" s="296"/>
      <c r="AE609" s="296"/>
      <c r="AF609" s="296"/>
      <c r="AG609" s="296"/>
      <c r="AH609" s="296"/>
      <c r="AI609" s="296"/>
      <c r="AJ609" s="296"/>
      <c r="AK609" s="296"/>
      <c r="AL609" s="296"/>
      <c r="AM609" s="296"/>
      <c r="AN609" s="296"/>
      <c r="AO609" s="296"/>
      <c r="AP609" s="296"/>
      <c r="AQ609" s="296"/>
      <c r="AR609" s="296"/>
      <c r="AS609" s="296"/>
      <c r="AT609" s="296"/>
      <c r="AU609" s="296"/>
      <c r="AV609" s="296"/>
      <c r="AW609" s="296"/>
      <c r="AX609" s="296"/>
      <c r="AY609" s="296"/>
      <c r="AZ609" s="296"/>
      <c r="BA609" s="296"/>
      <c r="BB609" s="296"/>
      <c r="BC609" s="296"/>
      <c r="BD609" s="296"/>
      <c r="BE609" s="296"/>
      <c r="BF609" s="296"/>
      <c r="BG609" s="296"/>
      <c r="BH609" s="296"/>
      <c r="BI609" s="296"/>
      <c r="BJ609" s="296"/>
      <c r="BK609" s="296"/>
      <c r="BL609" s="296"/>
      <c r="BM609" s="296"/>
      <c r="BN609" s="296"/>
      <c r="BO609" s="296"/>
      <c r="BP609" s="296"/>
      <c r="BQ609" s="296"/>
      <c r="BR609" s="296"/>
    </row>
    <row r="610" spans="1:70" s="65" customFormat="1" x14ac:dyDescent="0.3">
      <c r="A610" s="50">
        <f t="shared" si="154"/>
        <v>6.5999999999999979</v>
      </c>
      <c r="B610" s="33" t="s">
        <v>308</v>
      </c>
      <c r="C610" s="33" t="s">
        <v>106</v>
      </c>
      <c r="D610" s="34" t="s">
        <v>81</v>
      </c>
      <c r="E610" s="34">
        <v>7.2</v>
      </c>
      <c r="F610" s="34"/>
      <c r="G610" s="34">
        <f t="shared" si="153"/>
        <v>0</v>
      </c>
      <c r="H610" s="52"/>
      <c r="I610" s="311"/>
      <c r="J610" s="52"/>
      <c r="K610" s="52"/>
      <c r="L610" s="53">
        <f t="shared" si="152"/>
        <v>0</v>
      </c>
      <c r="M610" s="296"/>
      <c r="N610" s="296"/>
      <c r="O610" s="296"/>
      <c r="P610" s="296"/>
      <c r="Q610" s="296"/>
      <c r="R610" s="296"/>
      <c r="S610" s="296"/>
      <c r="T610" s="296"/>
      <c r="U610" s="296"/>
      <c r="V610" s="296"/>
      <c r="W610" s="296"/>
      <c r="X610" s="296"/>
      <c r="Y610" s="296"/>
      <c r="Z610" s="296"/>
      <c r="AA610" s="296"/>
      <c r="AB610" s="296"/>
      <c r="AC610" s="296"/>
      <c r="AD610" s="296"/>
      <c r="AE610" s="296"/>
      <c r="AF610" s="296"/>
      <c r="AG610" s="296"/>
      <c r="AH610" s="296"/>
      <c r="AI610" s="296"/>
      <c r="AJ610" s="296"/>
      <c r="AK610" s="296"/>
      <c r="AL610" s="296"/>
      <c r="AM610" s="296"/>
      <c r="AN610" s="296"/>
      <c r="AO610" s="296"/>
      <c r="AP610" s="296"/>
      <c r="AQ610" s="296"/>
      <c r="AR610" s="296"/>
      <c r="AS610" s="296"/>
      <c r="AT610" s="296"/>
      <c r="AU610" s="296"/>
      <c r="AV610" s="296"/>
      <c r="AW610" s="296"/>
      <c r="AX610" s="296"/>
      <c r="AY610" s="296"/>
      <c r="AZ610" s="296"/>
      <c r="BA610" s="296"/>
      <c r="BB610" s="296"/>
      <c r="BC610" s="296"/>
      <c r="BD610" s="296"/>
      <c r="BE610" s="296"/>
      <c r="BF610" s="296"/>
      <c r="BG610" s="296"/>
      <c r="BH610" s="296"/>
      <c r="BI610" s="296"/>
      <c r="BJ610" s="296"/>
      <c r="BK610" s="296"/>
      <c r="BL610" s="296"/>
      <c r="BM610" s="296"/>
      <c r="BN610" s="296"/>
      <c r="BO610" s="296"/>
      <c r="BP610" s="296"/>
      <c r="BQ610" s="296"/>
      <c r="BR610" s="296"/>
    </row>
    <row r="611" spans="1:70" s="65" customFormat="1" x14ac:dyDescent="0.3">
      <c r="A611" s="50">
        <f t="shared" si="154"/>
        <v>6.6999999999999975</v>
      </c>
      <c r="B611" s="33" t="s">
        <v>309</v>
      </c>
      <c r="C611" s="33" t="s">
        <v>106</v>
      </c>
      <c r="D611" s="34" t="s">
        <v>81</v>
      </c>
      <c r="E611" s="34">
        <v>60.6</v>
      </c>
      <c r="F611" s="34"/>
      <c r="G611" s="34">
        <f t="shared" si="153"/>
        <v>0</v>
      </c>
      <c r="H611" s="52"/>
      <c r="I611" s="311"/>
      <c r="J611" s="52"/>
      <c r="K611" s="52"/>
      <c r="L611" s="53">
        <f t="shared" si="152"/>
        <v>0</v>
      </c>
      <c r="M611" s="296"/>
      <c r="N611" s="296"/>
      <c r="O611" s="296"/>
      <c r="P611" s="296"/>
      <c r="Q611" s="296"/>
      <c r="R611" s="296"/>
      <c r="S611" s="296"/>
      <c r="T611" s="296"/>
      <c r="U611" s="296"/>
      <c r="V611" s="296"/>
      <c r="W611" s="296"/>
      <c r="X611" s="296"/>
      <c r="Y611" s="296"/>
      <c r="Z611" s="296"/>
      <c r="AA611" s="296"/>
      <c r="AB611" s="296"/>
      <c r="AC611" s="296"/>
      <c r="AD611" s="296"/>
      <c r="AE611" s="296"/>
      <c r="AF611" s="296"/>
      <c r="AG611" s="296"/>
      <c r="AH611" s="296"/>
      <c r="AI611" s="296"/>
      <c r="AJ611" s="296"/>
      <c r="AK611" s="296"/>
      <c r="AL611" s="296"/>
      <c r="AM611" s="296"/>
      <c r="AN611" s="296"/>
      <c r="AO611" s="296"/>
      <c r="AP611" s="296"/>
      <c r="AQ611" s="296"/>
      <c r="AR611" s="296"/>
      <c r="AS611" s="296"/>
      <c r="AT611" s="296"/>
      <c r="AU611" s="296"/>
      <c r="AV611" s="296"/>
      <c r="AW611" s="296"/>
      <c r="AX611" s="296"/>
      <c r="AY611" s="296"/>
      <c r="AZ611" s="296"/>
      <c r="BA611" s="296"/>
      <c r="BB611" s="296"/>
      <c r="BC611" s="296"/>
      <c r="BD611" s="296"/>
      <c r="BE611" s="296"/>
      <c r="BF611" s="296"/>
      <c r="BG611" s="296"/>
      <c r="BH611" s="296"/>
      <c r="BI611" s="296"/>
      <c r="BJ611" s="296"/>
      <c r="BK611" s="296"/>
      <c r="BL611" s="296"/>
      <c r="BM611" s="296"/>
      <c r="BN611" s="296"/>
      <c r="BO611" s="296"/>
      <c r="BP611" s="296"/>
      <c r="BQ611" s="296"/>
      <c r="BR611" s="296"/>
    </row>
    <row r="612" spans="1:70" s="65" customFormat="1" x14ac:dyDescent="0.3">
      <c r="A612" s="50">
        <f t="shared" si="154"/>
        <v>6.7999999999999972</v>
      </c>
      <c r="B612" s="33" t="s">
        <v>310</v>
      </c>
      <c r="C612" s="23" t="s">
        <v>41</v>
      </c>
      <c r="D612" s="34" t="s">
        <v>81</v>
      </c>
      <c r="E612" s="34">
        <v>0.03</v>
      </c>
      <c r="F612" s="34"/>
      <c r="G612" s="8">
        <f t="shared" si="153"/>
        <v>0</v>
      </c>
      <c r="H612" s="52"/>
      <c r="I612" s="311"/>
      <c r="J612" s="52"/>
      <c r="K612" s="52"/>
      <c r="L612" s="53">
        <f t="shared" si="152"/>
        <v>0</v>
      </c>
      <c r="M612" s="296"/>
      <c r="N612" s="296"/>
      <c r="O612" s="296"/>
      <c r="P612" s="296"/>
      <c r="Q612" s="296"/>
      <c r="R612" s="296"/>
      <c r="S612" s="296"/>
      <c r="T612" s="296"/>
      <c r="U612" s="296"/>
      <c r="V612" s="296"/>
      <c r="W612" s="296"/>
      <c r="X612" s="296"/>
      <c r="Y612" s="296"/>
      <c r="Z612" s="296"/>
      <c r="AA612" s="296"/>
      <c r="AB612" s="296"/>
      <c r="AC612" s="296"/>
      <c r="AD612" s="296"/>
      <c r="AE612" s="296"/>
      <c r="AF612" s="296"/>
      <c r="AG612" s="296"/>
      <c r="AH612" s="296"/>
      <c r="AI612" s="296"/>
      <c r="AJ612" s="296"/>
      <c r="AK612" s="296"/>
      <c r="AL612" s="296"/>
      <c r="AM612" s="296"/>
      <c r="AN612" s="296"/>
      <c r="AO612" s="296"/>
      <c r="AP612" s="296"/>
      <c r="AQ612" s="296"/>
      <c r="AR612" s="296"/>
      <c r="AS612" s="296"/>
      <c r="AT612" s="296"/>
      <c r="AU612" s="296"/>
      <c r="AV612" s="296"/>
      <c r="AW612" s="296"/>
      <c r="AX612" s="296"/>
      <c r="AY612" s="296"/>
      <c r="AZ612" s="296"/>
      <c r="BA612" s="296"/>
      <c r="BB612" s="296"/>
      <c r="BC612" s="296"/>
      <c r="BD612" s="296"/>
      <c r="BE612" s="296"/>
      <c r="BF612" s="296"/>
      <c r="BG612" s="296"/>
      <c r="BH612" s="296"/>
      <c r="BI612" s="296"/>
      <c r="BJ612" s="296"/>
      <c r="BK612" s="296"/>
      <c r="BL612" s="296"/>
      <c r="BM612" s="296"/>
      <c r="BN612" s="296"/>
      <c r="BO612" s="296"/>
      <c r="BP612" s="296"/>
      <c r="BQ612" s="296"/>
      <c r="BR612" s="296"/>
    </row>
    <row r="613" spans="1:70" s="65" customFormat="1" x14ac:dyDescent="0.3">
      <c r="A613" s="50">
        <f t="shared" si="154"/>
        <v>6.8999999999999968</v>
      </c>
      <c r="B613" s="33" t="s">
        <v>104</v>
      </c>
      <c r="C613" s="67" t="s">
        <v>95</v>
      </c>
      <c r="D613" s="34">
        <v>6.3</v>
      </c>
      <c r="E613" s="34">
        <f>D613*E604</f>
        <v>1.9455533999999999</v>
      </c>
      <c r="F613" s="8"/>
      <c r="G613" s="34">
        <f t="shared" si="153"/>
        <v>0</v>
      </c>
      <c r="H613" s="52"/>
      <c r="I613" s="311"/>
      <c r="J613" s="52"/>
      <c r="K613" s="52"/>
      <c r="L613" s="53">
        <f t="shared" si="152"/>
        <v>0</v>
      </c>
      <c r="M613" s="296"/>
      <c r="N613" s="296"/>
      <c r="O613" s="296"/>
      <c r="P613" s="296"/>
      <c r="Q613" s="296"/>
      <c r="R613" s="296"/>
      <c r="S613" s="296"/>
      <c r="T613" s="296"/>
      <c r="U613" s="296"/>
      <c r="V613" s="296"/>
      <c r="W613" s="296"/>
      <c r="X613" s="296"/>
      <c r="Y613" s="296"/>
      <c r="Z613" s="296"/>
      <c r="AA613" s="296"/>
      <c r="AB613" s="296"/>
      <c r="AC613" s="296"/>
      <c r="AD613" s="296"/>
      <c r="AE613" s="296"/>
      <c r="AF613" s="296"/>
      <c r="AG613" s="296"/>
      <c r="AH613" s="296"/>
      <c r="AI613" s="296"/>
      <c r="AJ613" s="296"/>
      <c r="AK613" s="296"/>
      <c r="AL613" s="296"/>
      <c r="AM613" s="296"/>
      <c r="AN613" s="296"/>
      <c r="AO613" s="296"/>
      <c r="AP613" s="296"/>
      <c r="AQ613" s="296"/>
      <c r="AR613" s="296"/>
      <c r="AS613" s="296"/>
      <c r="AT613" s="296"/>
      <c r="AU613" s="296"/>
      <c r="AV613" s="296"/>
      <c r="AW613" s="296"/>
      <c r="AX613" s="296"/>
      <c r="AY613" s="296"/>
      <c r="AZ613" s="296"/>
      <c r="BA613" s="296"/>
      <c r="BB613" s="296"/>
      <c r="BC613" s="296"/>
      <c r="BD613" s="296"/>
      <c r="BE613" s="296"/>
      <c r="BF613" s="296"/>
      <c r="BG613" s="296"/>
      <c r="BH613" s="296"/>
      <c r="BI613" s="296"/>
      <c r="BJ613" s="296"/>
      <c r="BK613" s="296"/>
      <c r="BL613" s="296"/>
      <c r="BM613" s="296"/>
      <c r="BN613" s="296"/>
      <c r="BO613" s="296"/>
      <c r="BP613" s="296"/>
      <c r="BQ613" s="296"/>
      <c r="BR613" s="296"/>
    </row>
    <row r="614" spans="1:70" s="65" customFormat="1" x14ac:dyDescent="0.3">
      <c r="A614" s="8">
        <v>6.1</v>
      </c>
      <c r="B614" s="10" t="s">
        <v>66</v>
      </c>
      <c r="C614" s="10" t="s">
        <v>4</v>
      </c>
      <c r="D614" s="34">
        <v>2.78</v>
      </c>
      <c r="E614" s="34">
        <f>D614*E604</f>
        <v>0.85851403999999987</v>
      </c>
      <c r="F614" s="34"/>
      <c r="G614" s="34">
        <f t="shared" si="153"/>
        <v>0</v>
      </c>
      <c r="H614" s="53"/>
      <c r="I614" s="311"/>
      <c r="J614" s="52"/>
      <c r="K614" s="52"/>
      <c r="L614" s="53">
        <f t="shared" si="152"/>
        <v>0</v>
      </c>
      <c r="M614" s="296"/>
      <c r="N614" s="296"/>
      <c r="O614" s="296"/>
      <c r="P614" s="296"/>
      <c r="Q614" s="296"/>
      <c r="R614" s="296"/>
      <c r="S614" s="296"/>
      <c r="T614" s="296"/>
      <c r="U614" s="296"/>
      <c r="V614" s="296"/>
      <c r="W614" s="296"/>
      <c r="X614" s="296"/>
      <c r="Y614" s="296"/>
      <c r="Z614" s="296"/>
      <c r="AA614" s="296"/>
      <c r="AB614" s="296"/>
      <c r="AC614" s="296"/>
      <c r="AD614" s="296"/>
      <c r="AE614" s="296"/>
      <c r="AF614" s="296"/>
      <c r="AG614" s="296"/>
      <c r="AH614" s="296"/>
      <c r="AI614" s="296"/>
      <c r="AJ614" s="296"/>
      <c r="AK614" s="296"/>
      <c r="AL614" s="296"/>
      <c r="AM614" s="296"/>
      <c r="AN614" s="296"/>
      <c r="AO614" s="296"/>
      <c r="AP614" s="296"/>
      <c r="AQ614" s="296"/>
      <c r="AR614" s="296"/>
      <c r="AS614" s="296"/>
      <c r="AT614" s="296"/>
      <c r="AU614" s="296"/>
      <c r="AV614" s="296"/>
      <c r="AW614" s="296"/>
      <c r="AX614" s="296"/>
      <c r="AY614" s="296"/>
      <c r="AZ614" s="296"/>
      <c r="BA614" s="296"/>
      <c r="BB614" s="296"/>
      <c r="BC614" s="296"/>
      <c r="BD614" s="296"/>
      <c r="BE614" s="296"/>
      <c r="BF614" s="296"/>
      <c r="BG614" s="296"/>
      <c r="BH614" s="296"/>
      <c r="BI614" s="296"/>
      <c r="BJ614" s="296"/>
      <c r="BK614" s="296"/>
      <c r="BL614" s="296"/>
      <c r="BM614" s="296"/>
      <c r="BN614" s="296"/>
      <c r="BO614" s="296"/>
      <c r="BP614" s="296"/>
      <c r="BQ614" s="296"/>
      <c r="BR614" s="296"/>
    </row>
    <row r="615" spans="1:70" s="1" customFormat="1" x14ac:dyDescent="0.25">
      <c r="A615" s="60">
        <v>7</v>
      </c>
      <c r="B615" s="46" t="s">
        <v>114</v>
      </c>
      <c r="C615" s="46" t="s">
        <v>41</v>
      </c>
      <c r="D615" s="46"/>
      <c r="E615" s="44">
        <v>17.815159999999999</v>
      </c>
      <c r="F615" s="22"/>
      <c r="G615" s="44"/>
      <c r="H615" s="46"/>
      <c r="I615" s="159"/>
      <c r="J615" s="46"/>
      <c r="K615" s="44"/>
      <c r="L615" s="44"/>
      <c r="M615" s="252"/>
      <c r="N615" s="252"/>
      <c r="O615" s="252"/>
      <c r="P615" s="252"/>
      <c r="Q615" s="252"/>
      <c r="R615" s="252"/>
      <c r="S615" s="252"/>
      <c r="T615" s="252"/>
      <c r="U615" s="252"/>
      <c r="V615" s="252"/>
      <c r="W615" s="252"/>
      <c r="X615" s="252"/>
      <c r="Y615" s="252"/>
      <c r="Z615" s="252"/>
      <c r="AA615" s="252"/>
      <c r="AB615" s="252"/>
      <c r="AC615" s="252"/>
      <c r="AD615" s="252"/>
      <c r="AE615" s="252"/>
      <c r="AF615" s="252"/>
      <c r="AG615" s="252"/>
      <c r="AH615" s="252"/>
      <c r="AI615" s="252"/>
      <c r="AJ615" s="252"/>
      <c r="AK615" s="252"/>
      <c r="AL615" s="252"/>
      <c r="AM615" s="252"/>
      <c r="AN615" s="252"/>
      <c r="AO615" s="252"/>
      <c r="AP615" s="252"/>
      <c r="AQ615" s="252"/>
      <c r="AR615" s="252"/>
      <c r="AS615" s="252"/>
      <c r="AT615" s="252"/>
      <c r="AU615" s="252"/>
      <c r="AV615" s="252"/>
      <c r="AW615" s="252"/>
      <c r="AX615" s="252"/>
      <c r="AY615" s="252"/>
      <c r="AZ615" s="252"/>
      <c r="BA615" s="252"/>
      <c r="BB615" s="252"/>
      <c r="BC615" s="252"/>
      <c r="BD615" s="252"/>
      <c r="BE615" s="252"/>
      <c r="BF615" s="252"/>
      <c r="BG615" s="252"/>
      <c r="BH615" s="252"/>
      <c r="BI615" s="252"/>
      <c r="BJ615" s="252"/>
      <c r="BK615" s="252"/>
      <c r="BL615" s="252"/>
      <c r="BM615" s="252"/>
      <c r="BN615" s="252"/>
      <c r="BO615" s="252"/>
      <c r="BP615" s="252"/>
      <c r="BQ615" s="252"/>
      <c r="BR615" s="252"/>
    </row>
    <row r="616" spans="1:70" s="1" customFormat="1" x14ac:dyDescent="0.25">
      <c r="A616" s="47">
        <f>A615+0.1</f>
        <v>7.1</v>
      </c>
      <c r="B616" s="47" t="s">
        <v>38</v>
      </c>
      <c r="C616" s="47" t="s">
        <v>24</v>
      </c>
      <c r="D616" s="47">
        <v>0.68</v>
      </c>
      <c r="E616" s="45">
        <f>D616*E615</f>
        <v>12.1143088</v>
      </c>
      <c r="F616" s="55"/>
      <c r="G616" s="55"/>
      <c r="H616" s="26"/>
      <c r="I616" s="106">
        <f>H616*E616</f>
        <v>0</v>
      </c>
      <c r="J616" s="55"/>
      <c r="K616" s="55"/>
      <c r="L616" s="45">
        <f>K616+I616+G616</f>
        <v>0</v>
      </c>
      <c r="M616" s="252"/>
      <c r="N616" s="252"/>
      <c r="O616" s="252"/>
      <c r="P616" s="252"/>
      <c r="Q616" s="252"/>
      <c r="R616" s="252"/>
      <c r="S616" s="252"/>
      <c r="T616" s="252"/>
      <c r="U616" s="252"/>
      <c r="V616" s="252"/>
      <c r="W616" s="252"/>
      <c r="X616" s="252"/>
      <c r="Y616" s="252"/>
      <c r="Z616" s="252"/>
      <c r="AA616" s="252"/>
      <c r="AB616" s="252"/>
      <c r="AC616" s="252"/>
      <c r="AD616" s="252"/>
      <c r="AE616" s="252"/>
      <c r="AF616" s="252"/>
      <c r="AG616" s="252"/>
      <c r="AH616" s="252"/>
      <c r="AI616" s="252"/>
      <c r="AJ616" s="252"/>
      <c r="AK616" s="252"/>
      <c r="AL616" s="252"/>
      <c r="AM616" s="252"/>
      <c r="AN616" s="252"/>
      <c r="AO616" s="252"/>
      <c r="AP616" s="252"/>
      <c r="AQ616" s="252"/>
      <c r="AR616" s="252"/>
      <c r="AS616" s="252"/>
      <c r="AT616" s="252"/>
      <c r="AU616" s="252"/>
      <c r="AV616" s="252"/>
      <c r="AW616" s="252"/>
      <c r="AX616" s="252"/>
      <c r="AY616" s="252"/>
      <c r="AZ616" s="252"/>
      <c r="BA616" s="252"/>
      <c r="BB616" s="252"/>
      <c r="BC616" s="252"/>
      <c r="BD616" s="252"/>
      <c r="BE616" s="252"/>
      <c r="BF616" s="252"/>
      <c r="BG616" s="252"/>
      <c r="BH616" s="252"/>
      <c r="BI616" s="252"/>
      <c r="BJ616" s="252"/>
      <c r="BK616" s="252"/>
      <c r="BL616" s="252"/>
      <c r="BM616" s="252"/>
      <c r="BN616" s="252"/>
      <c r="BO616" s="252"/>
      <c r="BP616" s="252"/>
      <c r="BQ616" s="252"/>
      <c r="BR616" s="252"/>
    </row>
    <row r="617" spans="1:70" s="1" customFormat="1" x14ac:dyDescent="0.25">
      <c r="A617" s="47">
        <f>A616+0.1</f>
        <v>7.1999999999999993</v>
      </c>
      <c r="B617" s="47" t="s">
        <v>72</v>
      </c>
      <c r="C617" s="47" t="s">
        <v>15</v>
      </c>
      <c r="D617" s="32">
        <v>3.0000000000000001E-3</v>
      </c>
      <c r="E617" s="32">
        <f>D617*E615</f>
        <v>5.3445479999999997E-2</v>
      </c>
      <c r="F617" s="55"/>
      <c r="G617" s="55"/>
      <c r="H617" s="55"/>
      <c r="I617" s="310"/>
      <c r="J617" s="32"/>
      <c r="K617" s="32">
        <f>J617*E617</f>
        <v>0</v>
      </c>
      <c r="L617" s="48">
        <f>K617+I617+G617</f>
        <v>0</v>
      </c>
      <c r="M617" s="252"/>
      <c r="N617" s="252"/>
      <c r="O617" s="252"/>
      <c r="P617" s="252"/>
      <c r="Q617" s="252"/>
      <c r="R617" s="252"/>
      <c r="S617" s="252"/>
      <c r="T617" s="252"/>
      <c r="U617" s="252"/>
      <c r="V617" s="252"/>
      <c r="W617" s="252"/>
      <c r="X617" s="252"/>
      <c r="Y617" s="252"/>
      <c r="Z617" s="252"/>
      <c r="AA617" s="252"/>
      <c r="AB617" s="252"/>
      <c r="AC617" s="252"/>
      <c r="AD617" s="252"/>
      <c r="AE617" s="252"/>
      <c r="AF617" s="252"/>
      <c r="AG617" s="252"/>
      <c r="AH617" s="252"/>
      <c r="AI617" s="252"/>
      <c r="AJ617" s="252"/>
      <c r="AK617" s="252"/>
      <c r="AL617" s="252"/>
      <c r="AM617" s="252"/>
      <c r="AN617" s="252"/>
      <c r="AO617" s="252"/>
      <c r="AP617" s="252"/>
      <c r="AQ617" s="252"/>
      <c r="AR617" s="252"/>
      <c r="AS617" s="252"/>
      <c r="AT617" s="252"/>
      <c r="AU617" s="252"/>
      <c r="AV617" s="252"/>
      <c r="AW617" s="252"/>
      <c r="AX617" s="252"/>
      <c r="AY617" s="252"/>
      <c r="AZ617" s="252"/>
      <c r="BA617" s="252"/>
      <c r="BB617" s="252"/>
      <c r="BC617" s="252"/>
      <c r="BD617" s="252"/>
      <c r="BE617" s="252"/>
      <c r="BF617" s="252"/>
      <c r="BG617" s="252"/>
      <c r="BH617" s="252"/>
      <c r="BI617" s="252"/>
      <c r="BJ617" s="252"/>
      <c r="BK617" s="252"/>
      <c r="BL617" s="252"/>
      <c r="BM617" s="252"/>
      <c r="BN617" s="252"/>
      <c r="BO617" s="252"/>
      <c r="BP617" s="252"/>
      <c r="BQ617" s="252"/>
      <c r="BR617" s="252"/>
    </row>
    <row r="618" spans="1:70" s="1" customFormat="1" x14ac:dyDescent="0.25">
      <c r="A618" s="47">
        <f>A617+0.1</f>
        <v>7.2999999999999989</v>
      </c>
      <c r="B618" s="47" t="s">
        <v>107</v>
      </c>
      <c r="C618" s="47" t="s">
        <v>90</v>
      </c>
      <c r="D618" s="47">
        <v>0.5</v>
      </c>
      <c r="E618" s="45">
        <f>D618*E615</f>
        <v>8.9075799999999994</v>
      </c>
      <c r="F618" s="45"/>
      <c r="G618" s="45">
        <f>F618*E618</f>
        <v>0</v>
      </c>
      <c r="H618" s="343"/>
      <c r="I618" s="106"/>
      <c r="J618" s="343"/>
      <c r="K618" s="45"/>
      <c r="L618" s="45">
        <f>K618+I618+G618</f>
        <v>0</v>
      </c>
      <c r="M618" s="252"/>
      <c r="N618" s="252"/>
      <c r="O618" s="252"/>
      <c r="P618" s="252"/>
      <c r="Q618" s="252"/>
      <c r="R618" s="252"/>
      <c r="S618" s="252"/>
      <c r="T618" s="252"/>
      <c r="U618" s="252"/>
      <c r="V618" s="252"/>
      <c r="W618" s="252"/>
      <c r="X618" s="252"/>
      <c r="Y618" s="252"/>
      <c r="Z618" s="252"/>
      <c r="AA618" s="252"/>
      <c r="AB618" s="252"/>
      <c r="AC618" s="252"/>
      <c r="AD618" s="252"/>
      <c r="AE618" s="252"/>
      <c r="AF618" s="252"/>
      <c r="AG618" s="252"/>
      <c r="AH618" s="252"/>
      <c r="AI618" s="252"/>
      <c r="AJ618" s="252"/>
      <c r="AK618" s="252"/>
      <c r="AL618" s="252"/>
      <c r="AM618" s="252"/>
      <c r="AN618" s="252"/>
      <c r="AO618" s="252"/>
      <c r="AP618" s="252"/>
      <c r="AQ618" s="252"/>
      <c r="AR618" s="252"/>
      <c r="AS618" s="252"/>
      <c r="AT618" s="252"/>
      <c r="AU618" s="252"/>
      <c r="AV618" s="252"/>
      <c r="AW618" s="252"/>
      <c r="AX618" s="252"/>
      <c r="AY618" s="252"/>
      <c r="AZ618" s="252"/>
      <c r="BA618" s="252"/>
      <c r="BB618" s="252"/>
      <c r="BC618" s="252"/>
      <c r="BD618" s="252"/>
      <c r="BE618" s="252"/>
      <c r="BF618" s="252"/>
      <c r="BG618" s="252"/>
      <c r="BH618" s="252"/>
      <c r="BI618" s="252"/>
      <c r="BJ618" s="252"/>
      <c r="BK618" s="252"/>
      <c r="BL618" s="252"/>
      <c r="BM618" s="252"/>
      <c r="BN618" s="252"/>
      <c r="BO618" s="252"/>
      <c r="BP618" s="252"/>
      <c r="BQ618" s="252"/>
      <c r="BR618" s="252"/>
    </row>
    <row r="619" spans="1:70" s="1" customFormat="1" x14ac:dyDescent="0.25">
      <c r="A619" s="47">
        <f t="shared" ref="A619:A620" si="155">A618+0.1</f>
        <v>7.3999999999999986</v>
      </c>
      <c r="B619" s="47" t="s">
        <v>108</v>
      </c>
      <c r="C619" s="47" t="s">
        <v>90</v>
      </c>
      <c r="D619" s="47">
        <v>2.7E-2</v>
      </c>
      <c r="E619" s="45">
        <f>D619*E615</f>
        <v>0.48100931999999996</v>
      </c>
      <c r="F619" s="45"/>
      <c r="G619" s="45">
        <f t="shared" ref="G619:G620" si="156">F619*E619</f>
        <v>0</v>
      </c>
      <c r="H619" s="343"/>
      <c r="I619" s="106"/>
      <c r="J619" s="343"/>
      <c r="K619" s="45"/>
      <c r="L619" s="45">
        <f t="shared" ref="L619:L620" si="157">K619+I619+G619</f>
        <v>0</v>
      </c>
      <c r="M619" s="252"/>
      <c r="N619" s="252"/>
      <c r="O619" s="252"/>
      <c r="P619" s="252"/>
      <c r="Q619" s="252"/>
      <c r="R619" s="252"/>
      <c r="S619" s="252"/>
      <c r="T619" s="252"/>
      <c r="U619" s="252"/>
      <c r="V619" s="252"/>
      <c r="W619" s="252"/>
      <c r="X619" s="252"/>
      <c r="Y619" s="252"/>
      <c r="Z619" s="252"/>
      <c r="AA619" s="252"/>
      <c r="AB619" s="252"/>
      <c r="AC619" s="252"/>
      <c r="AD619" s="252"/>
      <c r="AE619" s="252"/>
      <c r="AF619" s="252"/>
      <c r="AG619" s="252"/>
      <c r="AH619" s="252"/>
      <c r="AI619" s="252"/>
      <c r="AJ619" s="252"/>
      <c r="AK619" s="252"/>
      <c r="AL619" s="252"/>
      <c r="AM619" s="252"/>
      <c r="AN619" s="252"/>
      <c r="AO619" s="252"/>
      <c r="AP619" s="252"/>
      <c r="AQ619" s="252"/>
      <c r="AR619" s="252"/>
      <c r="AS619" s="252"/>
      <c r="AT619" s="252"/>
      <c r="AU619" s="252"/>
      <c r="AV619" s="252"/>
      <c r="AW619" s="252"/>
      <c r="AX619" s="252"/>
      <c r="AY619" s="252"/>
      <c r="AZ619" s="252"/>
      <c r="BA619" s="252"/>
      <c r="BB619" s="252"/>
      <c r="BC619" s="252"/>
      <c r="BD619" s="252"/>
      <c r="BE619" s="252"/>
      <c r="BF619" s="252"/>
      <c r="BG619" s="252"/>
      <c r="BH619" s="252"/>
      <c r="BI619" s="252"/>
      <c r="BJ619" s="252"/>
      <c r="BK619" s="252"/>
      <c r="BL619" s="252"/>
      <c r="BM619" s="252"/>
      <c r="BN619" s="252"/>
      <c r="BO619" s="252"/>
      <c r="BP619" s="252"/>
      <c r="BQ619" s="252"/>
      <c r="BR619" s="252"/>
    </row>
    <row r="620" spans="1:70" s="1" customFormat="1" x14ac:dyDescent="0.25">
      <c r="A620" s="47">
        <f t="shared" si="155"/>
        <v>7.4999999999999982</v>
      </c>
      <c r="B620" s="10" t="s">
        <v>66</v>
      </c>
      <c r="C620" s="47" t="s">
        <v>4</v>
      </c>
      <c r="D620" s="47">
        <v>1.9E-3</v>
      </c>
      <c r="E620" s="45">
        <f>D620*E615</f>
        <v>3.3848803999999996E-2</v>
      </c>
      <c r="F620" s="45"/>
      <c r="G620" s="45">
        <f t="shared" si="156"/>
        <v>0</v>
      </c>
      <c r="H620" s="343"/>
      <c r="I620" s="106"/>
      <c r="J620" s="343"/>
      <c r="K620" s="45"/>
      <c r="L620" s="45">
        <f t="shared" si="157"/>
        <v>0</v>
      </c>
      <c r="M620" s="252"/>
      <c r="N620" s="252"/>
      <c r="O620" s="252"/>
      <c r="P620" s="252"/>
      <c r="Q620" s="252"/>
      <c r="R620" s="252"/>
      <c r="S620" s="252"/>
      <c r="T620" s="252"/>
      <c r="U620" s="252"/>
      <c r="V620" s="252"/>
      <c r="W620" s="252"/>
      <c r="X620" s="252"/>
      <c r="Y620" s="252"/>
      <c r="Z620" s="252"/>
      <c r="AA620" s="252"/>
      <c r="AB620" s="252"/>
      <c r="AC620" s="252"/>
      <c r="AD620" s="252"/>
      <c r="AE620" s="252"/>
      <c r="AF620" s="252"/>
      <c r="AG620" s="252"/>
      <c r="AH620" s="252"/>
      <c r="AI620" s="252"/>
      <c r="AJ620" s="252"/>
      <c r="AK620" s="252"/>
      <c r="AL620" s="252"/>
      <c r="AM620" s="252"/>
      <c r="AN620" s="252"/>
      <c r="AO620" s="252"/>
      <c r="AP620" s="252"/>
      <c r="AQ620" s="252"/>
      <c r="AR620" s="252"/>
      <c r="AS620" s="252"/>
      <c r="AT620" s="252"/>
      <c r="AU620" s="252"/>
      <c r="AV620" s="252"/>
      <c r="AW620" s="252"/>
      <c r="AX620" s="252"/>
      <c r="AY620" s="252"/>
      <c r="AZ620" s="252"/>
      <c r="BA620" s="252"/>
      <c r="BB620" s="252"/>
      <c r="BC620" s="252"/>
      <c r="BD620" s="252"/>
      <c r="BE620" s="252"/>
      <c r="BF620" s="252"/>
      <c r="BG620" s="252"/>
      <c r="BH620" s="252"/>
      <c r="BI620" s="252"/>
      <c r="BJ620" s="252"/>
      <c r="BK620" s="252"/>
      <c r="BL620" s="252"/>
      <c r="BM620" s="252"/>
      <c r="BN620" s="252"/>
      <c r="BO620" s="252"/>
      <c r="BP620" s="252"/>
      <c r="BQ620" s="252"/>
      <c r="BR620" s="252"/>
    </row>
    <row r="621" spans="1:70" x14ac:dyDescent="0.25">
      <c r="A621" s="2"/>
      <c r="B621" s="363" t="s">
        <v>305</v>
      </c>
      <c r="C621" s="364"/>
      <c r="D621" s="364"/>
      <c r="E621" s="105">
        <v>1</v>
      </c>
      <c r="F621" s="43"/>
      <c r="G621" s="2"/>
      <c r="H621" s="2"/>
      <c r="I621" s="2"/>
      <c r="J621" s="3"/>
      <c r="K621" s="3"/>
      <c r="L621" s="45"/>
    </row>
    <row r="622" spans="1:70" ht="30" x14ac:dyDescent="0.25">
      <c r="A622" s="60">
        <v>1</v>
      </c>
      <c r="B622" s="189" t="s">
        <v>335</v>
      </c>
      <c r="C622" s="46" t="s">
        <v>119</v>
      </c>
      <c r="D622" s="182"/>
      <c r="E622" s="190">
        <v>0.5</v>
      </c>
      <c r="F622" s="191"/>
      <c r="G622" s="191"/>
      <c r="H622" s="191"/>
      <c r="I622" s="317"/>
      <c r="J622" s="191"/>
      <c r="K622" s="191"/>
      <c r="L622" s="192"/>
    </row>
    <row r="623" spans="1:70" x14ac:dyDescent="0.25">
      <c r="A623" s="155">
        <f t="shared" ref="A623:A628" si="158">A622+0.1</f>
        <v>1.1000000000000001</v>
      </c>
      <c r="B623" s="47" t="s">
        <v>38</v>
      </c>
      <c r="C623" s="47" t="s">
        <v>24</v>
      </c>
      <c r="D623" s="47">
        <v>24</v>
      </c>
      <c r="E623" s="47">
        <f>E622*D623</f>
        <v>12</v>
      </c>
      <c r="F623" s="55"/>
      <c r="G623" s="55"/>
      <c r="H623" s="109"/>
      <c r="I623" s="106">
        <f>E623*H623</f>
        <v>0</v>
      </c>
      <c r="J623" s="55"/>
      <c r="K623" s="55"/>
      <c r="L623" s="45">
        <f t="shared" ref="L623:L628" si="159">G623+I623+K623</f>
        <v>0</v>
      </c>
    </row>
    <row r="624" spans="1:70" x14ac:dyDescent="0.25">
      <c r="A624" s="31">
        <f t="shared" si="158"/>
        <v>1.2000000000000002</v>
      </c>
      <c r="B624" s="47" t="s">
        <v>72</v>
      </c>
      <c r="C624" s="47" t="s">
        <v>15</v>
      </c>
      <c r="D624" s="45">
        <v>1.3</v>
      </c>
      <c r="E624" s="45">
        <f>D624*E622</f>
        <v>0.65</v>
      </c>
      <c r="F624" s="109"/>
      <c r="G624" s="109"/>
      <c r="H624" s="109"/>
      <c r="I624" s="269"/>
      <c r="J624" s="108"/>
      <c r="K624" s="109">
        <f>E624*J624</f>
        <v>0</v>
      </c>
      <c r="L624" s="109">
        <f t="shared" si="159"/>
        <v>0</v>
      </c>
    </row>
    <row r="625" spans="1:70" ht="30" x14ac:dyDescent="0.25">
      <c r="A625" s="47">
        <f t="shared" si="158"/>
        <v>1.3000000000000003</v>
      </c>
      <c r="B625" s="193" t="s">
        <v>130</v>
      </c>
      <c r="C625" s="47" t="s">
        <v>119</v>
      </c>
      <c r="D625" s="182" t="s">
        <v>17</v>
      </c>
      <c r="E625" s="182">
        <f>E622</f>
        <v>0.5</v>
      </c>
      <c r="F625" s="45"/>
      <c r="G625" s="45">
        <f>E625*F625</f>
        <v>0</v>
      </c>
      <c r="H625" s="191"/>
      <c r="I625" s="317"/>
      <c r="J625" s="191"/>
      <c r="K625" s="191"/>
      <c r="L625" s="45">
        <f t="shared" si="159"/>
        <v>0</v>
      </c>
    </row>
    <row r="626" spans="1:70" x14ac:dyDescent="0.25">
      <c r="A626" s="47">
        <f t="shared" si="158"/>
        <v>1.4000000000000004</v>
      </c>
      <c r="B626" s="193" t="s">
        <v>131</v>
      </c>
      <c r="C626" s="47" t="s">
        <v>10</v>
      </c>
      <c r="D626" s="182">
        <v>7.5</v>
      </c>
      <c r="E626" s="182">
        <f>D626*E622</f>
        <v>3.75</v>
      </c>
      <c r="F626" s="45"/>
      <c r="G626" s="45">
        <f>F626*E626</f>
        <v>0</v>
      </c>
      <c r="H626" s="191"/>
      <c r="I626" s="317"/>
      <c r="J626" s="191"/>
      <c r="K626" s="191"/>
      <c r="L626" s="45">
        <f t="shared" si="159"/>
        <v>0</v>
      </c>
    </row>
    <row r="627" spans="1:70" x14ac:dyDescent="0.25">
      <c r="A627" s="47">
        <f t="shared" si="158"/>
        <v>1.5000000000000004</v>
      </c>
      <c r="B627" s="47" t="s">
        <v>132</v>
      </c>
      <c r="C627" s="47" t="s">
        <v>95</v>
      </c>
      <c r="D627" s="182">
        <v>3.01</v>
      </c>
      <c r="E627" s="182">
        <f>D627*E622</f>
        <v>1.5049999999999999</v>
      </c>
      <c r="F627" s="45"/>
      <c r="G627" s="45">
        <f t="shared" ref="G627" si="160">F627*E627</f>
        <v>0</v>
      </c>
      <c r="H627" s="191"/>
      <c r="I627" s="317"/>
      <c r="J627" s="191"/>
      <c r="K627" s="191"/>
      <c r="L627" s="45">
        <f t="shared" si="159"/>
        <v>0</v>
      </c>
    </row>
    <row r="628" spans="1:70" ht="15" customHeight="1" x14ac:dyDescent="0.25">
      <c r="A628" s="47">
        <f t="shared" si="158"/>
        <v>1.6000000000000005</v>
      </c>
      <c r="B628" s="10" t="s">
        <v>66</v>
      </c>
      <c r="C628" s="47" t="s">
        <v>4</v>
      </c>
      <c r="D628" s="47">
        <v>0.32</v>
      </c>
      <c r="E628" s="45">
        <f>D628*E622</f>
        <v>0.16</v>
      </c>
      <c r="F628" s="45"/>
      <c r="G628" s="45">
        <f>E628*F628</f>
        <v>0</v>
      </c>
      <c r="H628" s="343"/>
      <c r="I628" s="106"/>
      <c r="J628" s="343"/>
      <c r="K628" s="45"/>
      <c r="L628" s="45">
        <f t="shared" si="159"/>
        <v>0</v>
      </c>
    </row>
    <row r="629" spans="1:70" x14ac:dyDescent="0.25">
      <c r="A629" s="73">
        <v>2</v>
      </c>
      <c r="B629" s="74" t="s">
        <v>336</v>
      </c>
      <c r="C629" s="74" t="s">
        <v>7</v>
      </c>
      <c r="D629" s="75"/>
      <c r="E629" s="75">
        <v>1.5</v>
      </c>
      <c r="F629" s="75"/>
      <c r="G629" s="80"/>
      <c r="H629" s="80"/>
      <c r="I629" s="318">
        <f>H629*E629</f>
        <v>0</v>
      </c>
      <c r="J629" s="229"/>
      <c r="K629" s="229"/>
      <c r="L629" s="70">
        <f>I629</f>
        <v>0</v>
      </c>
    </row>
    <row r="630" spans="1:70" s="1" customFormat="1" x14ac:dyDescent="0.25">
      <c r="A630" s="170">
        <v>3</v>
      </c>
      <c r="B630" s="46" t="s">
        <v>337</v>
      </c>
      <c r="C630" s="46" t="s">
        <v>7</v>
      </c>
      <c r="D630" s="46"/>
      <c r="E630" s="44">
        <v>7</v>
      </c>
      <c r="F630" s="22"/>
      <c r="G630" s="44"/>
      <c r="H630" s="46"/>
      <c r="I630" s="159"/>
      <c r="J630" s="46"/>
      <c r="K630" s="44"/>
      <c r="L630" s="44"/>
      <c r="M630" s="252"/>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252"/>
      <c r="AL630" s="252"/>
      <c r="AM630" s="252"/>
      <c r="AN630" s="252"/>
      <c r="AO630" s="252"/>
      <c r="AP630" s="252"/>
      <c r="AQ630" s="252"/>
      <c r="AR630" s="252"/>
      <c r="AS630" s="252"/>
      <c r="AT630" s="252"/>
      <c r="AU630" s="252"/>
      <c r="AV630" s="252"/>
      <c r="AW630" s="252"/>
      <c r="AX630" s="252"/>
      <c r="AY630" s="252"/>
      <c r="AZ630" s="252"/>
      <c r="BA630" s="252"/>
      <c r="BB630" s="252"/>
      <c r="BC630" s="252"/>
      <c r="BD630" s="252"/>
      <c r="BE630" s="252"/>
      <c r="BF630" s="252"/>
      <c r="BG630" s="252"/>
      <c r="BH630" s="252"/>
      <c r="BI630" s="252"/>
      <c r="BJ630" s="252"/>
      <c r="BK630" s="252"/>
      <c r="BL630" s="252"/>
      <c r="BM630" s="252"/>
      <c r="BN630" s="252"/>
      <c r="BO630" s="252"/>
      <c r="BP630" s="252"/>
      <c r="BQ630" s="252"/>
      <c r="BR630" s="252"/>
    </row>
    <row r="631" spans="1:70" s="1" customFormat="1" x14ac:dyDescent="0.25">
      <c r="A631" s="155">
        <f>A630+0.1</f>
        <v>3.1</v>
      </c>
      <c r="B631" s="47" t="s">
        <v>38</v>
      </c>
      <c r="C631" s="47" t="s">
        <v>24</v>
      </c>
      <c r="D631" s="45">
        <f>6.2/100*2</f>
        <v>0.124</v>
      </c>
      <c r="E631" s="45">
        <f>E630*D631</f>
        <v>0.86799999999999999</v>
      </c>
      <c r="F631" s="55"/>
      <c r="G631" s="55"/>
      <c r="H631" s="109"/>
      <c r="I631" s="106">
        <f>E631*H631</f>
        <v>0</v>
      </c>
      <c r="J631" s="55"/>
      <c r="K631" s="55"/>
      <c r="L631" s="45">
        <f>G631+I631+K631</f>
        <v>0</v>
      </c>
      <c r="M631" s="252"/>
      <c r="N631" s="252"/>
      <c r="O631" s="252"/>
      <c r="P631" s="252"/>
      <c r="Q631" s="252"/>
      <c r="R631" s="252"/>
      <c r="S631" s="252"/>
      <c r="T631" s="252"/>
      <c r="U631" s="252"/>
      <c r="V631" s="252"/>
      <c r="W631" s="252"/>
      <c r="X631" s="252"/>
      <c r="Y631" s="252"/>
      <c r="Z631" s="252"/>
      <c r="AA631" s="252"/>
      <c r="AB631" s="252"/>
      <c r="AC631" s="252"/>
      <c r="AD631" s="252"/>
      <c r="AE631" s="252"/>
      <c r="AF631" s="252"/>
      <c r="AG631" s="252"/>
      <c r="AH631" s="252"/>
      <c r="AI631" s="252"/>
      <c r="AJ631" s="252"/>
      <c r="AK631" s="252"/>
      <c r="AL631" s="252"/>
      <c r="AM631" s="252"/>
      <c r="AN631" s="252"/>
      <c r="AO631" s="252"/>
      <c r="AP631" s="252"/>
      <c r="AQ631" s="252"/>
      <c r="AR631" s="252"/>
      <c r="AS631" s="252"/>
      <c r="AT631" s="252"/>
      <c r="AU631" s="252"/>
      <c r="AV631" s="252"/>
      <c r="AW631" s="252"/>
      <c r="AX631" s="252"/>
      <c r="AY631" s="252"/>
      <c r="AZ631" s="252"/>
      <c r="BA631" s="252"/>
      <c r="BB631" s="252"/>
      <c r="BC631" s="252"/>
      <c r="BD631" s="252"/>
      <c r="BE631" s="252"/>
      <c r="BF631" s="252"/>
      <c r="BG631" s="252"/>
      <c r="BH631" s="252"/>
      <c r="BI631" s="252"/>
      <c r="BJ631" s="252"/>
      <c r="BK631" s="252"/>
      <c r="BL631" s="252"/>
      <c r="BM631" s="252"/>
      <c r="BN631" s="252"/>
      <c r="BO631" s="252"/>
      <c r="BP631" s="252"/>
      <c r="BQ631" s="252"/>
      <c r="BR631" s="252"/>
    </row>
    <row r="632" spans="1:70" s="1" customFormat="1" ht="14.25" customHeight="1" x14ac:dyDescent="0.25">
      <c r="A632" s="155">
        <f t="shared" ref="A632:A634" si="161">A631+0.1</f>
        <v>3.2</v>
      </c>
      <c r="B632" s="47" t="s">
        <v>338</v>
      </c>
      <c r="C632" s="47" t="s">
        <v>123</v>
      </c>
      <c r="D632" s="45" t="s">
        <v>81</v>
      </c>
      <c r="E632" s="45">
        <v>0</v>
      </c>
      <c r="F632" s="45"/>
      <c r="G632" s="45">
        <f>E632*F632</f>
        <v>0</v>
      </c>
      <c r="H632" s="343"/>
      <c r="I632" s="106"/>
      <c r="J632" s="343"/>
      <c r="K632" s="45"/>
      <c r="L632" s="45">
        <f>G632+I632+K632</f>
        <v>0</v>
      </c>
      <c r="M632" s="252"/>
      <c r="N632" s="252"/>
      <c r="O632" s="252"/>
      <c r="P632" s="252"/>
      <c r="Q632" s="252"/>
      <c r="R632" s="252"/>
      <c r="S632" s="252"/>
      <c r="T632" s="252"/>
      <c r="U632" s="252"/>
      <c r="V632" s="252"/>
      <c r="W632" s="252"/>
      <c r="X632" s="252"/>
      <c r="Y632" s="252"/>
      <c r="Z632" s="252"/>
      <c r="AA632" s="252"/>
      <c r="AB632" s="252"/>
      <c r="AC632" s="252"/>
      <c r="AD632" s="252"/>
      <c r="AE632" s="252"/>
      <c r="AF632" s="252"/>
      <c r="AG632" s="252"/>
      <c r="AH632" s="252"/>
      <c r="AI632" s="252"/>
      <c r="AJ632" s="252"/>
      <c r="AK632" s="252"/>
      <c r="AL632" s="252"/>
      <c r="AM632" s="252"/>
      <c r="AN632" s="252"/>
      <c r="AO632" s="252"/>
      <c r="AP632" s="252"/>
      <c r="AQ632" s="252"/>
      <c r="AR632" s="252"/>
      <c r="AS632" s="252"/>
      <c r="AT632" s="252"/>
      <c r="AU632" s="252"/>
      <c r="AV632" s="252"/>
      <c r="AW632" s="252"/>
      <c r="AX632" s="252"/>
      <c r="AY632" s="252"/>
      <c r="AZ632" s="252"/>
      <c r="BA632" s="252"/>
      <c r="BB632" s="252"/>
      <c r="BC632" s="252"/>
      <c r="BD632" s="252"/>
      <c r="BE632" s="252"/>
      <c r="BF632" s="252"/>
      <c r="BG632" s="252"/>
      <c r="BH632" s="252"/>
      <c r="BI632" s="252"/>
      <c r="BJ632" s="252"/>
      <c r="BK632" s="252"/>
      <c r="BL632" s="252"/>
      <c r="BM632" s="252"/>
      <c r="BN632" s="252"/>
      <c r="BO632" s="252"/>
      <c r="BP632" s="252"/>
      <c r="BQ632" s="252"/>
      <c r="BR632" s="252"/>
    </row>
    <row r="633" spans="1:70" s="1" customFormat="1" x14ac:dyDescent="0.25">
      <c r="A633" s="155">
        <f t="shared" si="161"/>
        <v>3.3000000000000003</v>
      </c>
      <c r="B633" s="47" t="s">
        <v>134</v>
      </c>
      <c r="C633" s="47" t="s">
        <v>90</v>
      </c>
      <c r="D633" s="45">
        <f>11/100*2</f>
        <v>0.22</v>
      </c>
      <c r="E633" s="45">
        <f>D633*E630</f>
        <v>1.54</v>
      </c>
      <c r="F633" s="45"/>
      <c r="G633" s="45">
        <f>E633*F633</f>
        <v>0</v>
      </c>
      <c r="H633" s="343"/>
      <c r="I633" s="106"/>
      <c r="J633" s="343"/>
      <c r="K633" s="45"/>
      <c r="L633" s="45">
        <f>G633+I633+K633</f>
        <v>0</v>
      </c>
      <c r="M633" s="252"/>
      <c r="N633" s="252"/>
      <c r="O633" s="252"/>
      <c r="P633" s="252"/>
      <c r="Q633" s="252"/>
      <c r="R633" s="252"/>
      <c r="S633" s="252"/>
      <c r="T633" s="252"/>
      <c r="U633" s="252"/>
      <c r="V633" s="252"/>
      <c r="W633" s="252"/>
      <c r="X633" s="252"/>
      <c r="Y633" s="252"/>
      <c r="Z633" s="252"/>
      <c r="AA633" s="252"/>
      <c r="AB633" s="252"/>
      <c r="AC633" s="252"/>
      <c r="AD633" s="252"/>
      <c r="AE633" s="252"/>
      <c r="AF633" s="252"/>
      <c r="AG633" s="252"/>
      <c r="AH633" s="252"/>
      <c r="AI633" s="252"/>
      <c r="AJ633" s="252"/>
      <c r="AK633" s="252"/>
      <c r="AL633" s="252"/>
      <c r="AM633" s="252"/>
      <c r="AN633" s="252"/>
      <c r="AO633" s="252"/>
      <c r="AP633" s="252"/>
      <c r="AQ633" s="252"/>
      <c r="AR633" s="252"/>
      <c r="AS633" s="252"/>
      <c r="AT633" s="252"/>
      <c r="AU633" s="252"/>
      <c r="AV633" s="252"/>
      <c r="AW633" s="252"/>
      <c r="AX633" s="252"/>
      <c r="AY633" s="252"/>
      <c r="AZ633" s="252"/>
      <c r="BA633" s="252"/>
      <c r="BB633" s="252"/>
      <c r="BC633" s="252"/>
      <c r="BD633" s="252"/>
      <c r="BE633" s="252"/>
      <c r="BF633" s="252"/>
      <c r="BG633" s="252"/>
      <c r="BH633" s="252"/>
      <c r="BI633" s="252"/>
      <c r="BJ633" s="252"/>
      <c r="BK633" s="252"/>
      <c r="BL633" s="252"/>
      <c r="BM633" s="252"/>
      <c r="BN633" s="252"/>
      <c r="BO633" s="252"/>
      <c r="BP633" s="252"/>
      <c r="BQ633" s="252"/>
      <c r="BR633" s="252"/>
    </row>
    <row r="634" spans="1:70" s="1" customFormat="1" x14ac:dyDescent="0.25">
      <c r="A634" s="155">
        <f t="shared" si="161"/>
        <v>3.4000000000000004</v>
      </c>
      <c r="B634" s="10" t="s">
        <v>66</v>
      </c>
      <c r="C634" s="47" t="s">
        <v>4</v>
      </c>
      <c r="D634" s="101">
        <f>0.06/100*2</f>
        <v>1.1999999999999999E-3</v>
      </c>
      <c r="E634" s="45">
        <f>D634*E630</f>
        <v>8.3999999999999995E-3</v>
      </c>
      <c r="F634" s="45"/>
      <c r="G634" s="45">
        <f>E634*F634</f>
        <v>0</v>
      </c>
      <c r="H634" s="343"/>
      <c r="I634" s="106"/>
      <c r="J634" s="343"/>
      <c r="K634" s="45"/>
      <c r="L634" s="45">
        <f>G634+I634+K634</f>
        <v>0</v>
      </c>
      <c r="M634" s="252"/>
      <c r="N634" s="252"/>
      <c r="O634" s="252"/>
      <c r="P634" s="252"/>
      <c r="Q634" s="252"/>
      <c r="R634" s="252"/>
      <c r="S634" s="252"/>
      <c r="T634" s="252"/>
      <c r="U634" s="252"/>
      <c r="V634" s="252"/>
      <c r="W634" s="252"/>
      <c r="X634" s="252"/>
      <c r="Y634" s="252"/>
      <c r="Z634" s="252"/>
      <c r="AA634" s="252"/>
      <c r="AB634" s="252"/>
      <c r="AC634" s="252"/>
      <c r="AD634" s="252"/>
      <c r="AE634" s="252"/>
      <c r="AF634" s="252"/>
      <c r="AG634" s="252"/>
      <c r="AH634" s="252"/>
      <c r="AI634" s="252"/>
      <c r="AJ634" s="252"/>
      <c r="AK634" s="252"/>
      <c r="AL634" s="252"/>
      <c r="AM634" s="252"/>
      <c r="AN634" s="252"/>
      <c r="AO634" s="252"/>
      <c r="AP634" s="252"/>
      <c r="AQ634" s="252"/>
      <c r="AR634" s="252"/>
      <c r="AS634" s="252"/>
      <c r="AT634" s="252"/>
      <c r="AU634" s="252"/>
      <c r="AV634" s="252"/>
      <c r="AW634" s="252"/>
      <c r="AX634" s="252"/>
      <c r="AY634" s="252"/>
      <c r="AZ634" s="252"/>
      <c r="BA634" s="252"/>
      <c r="BB634" s="252"/>
      <c r="BC634" s="252"/>
      <c r="BD634" s="252"/>
      <c r="BE634" s="252"/>
      <c r="BF634" s="252"/>
      <c r="BG634" s="252"/>
      <c r="BH634" s="252"/>
      <c r="BI634" s="252"/>
      <c r="BJ634" s="252"/>
      <c r="BK634" s="252"/>
      <c r="BL634" s="252"/>
      <c r="BM634" s="252"/>
      <c r="BN634" s="252"/>
      <c r="BO634" s="252"/>
      <c r="BP634" s="252"/>
      <c r="BQ634" s="252"/>
      <c r="BR634" s="252"/>
    </row>
    <row r="635" spans="1:70" s="77" customFormat="1" ht="45" x14ac:dyDescent="0.2">
      <c r="A635" s="73">
        <f>A630+1</f>
        <v>4</v>
      </c>
      <c r="B635" s="74" t="s">
        <v>518</v>
      </c>
      <c r="C635" s="74" t="s">
        <v>7</v>
      </c>
      <c r="D635" s="75"/>
      <c r="E635" s="75">
        <v>1.5</v>
      </c>
      <c r="F635" s="75"/>
      <c r="G635" s="76"/>
      <c r="H635" s="76"/>
      <c r="I635" s="319"/>
      <c r="J635" s="96"/>
      <c r="K635" s="96"/>
      <c r="L635" s="70"/>
      <c r="M635" s="300"/>
      <c r="N635" s="300"/>
      <c r="O635" s="300"/>
      <c r="P635" s="300"/>
      <c r="Q635" s="300"/>
      <c r="R635" s="300"/>
      <c r="S635" s="300"/>
      <c r="T635" s="300"/>
      <c r="U635" s="300"/>
      <c r="V635" s="300"/>
      <c r="W635" s="300"/>
      <c r="X635" s="300"/>
      <c r="Y635" s="300"/>
      <c r="Z635" s="300"/>
      <c r="AA635" s="300"/>
      <c r="AB635" s="300"/>
      <c r="AC635" s="300"/>
      <c r="AD635" s="300"/>
      <c r="AE635" s="300"/>
      <c r="AF635" s="300"/>
      <c r="AG635" s="300"/>
      <c r="AH635" s="300"/>
      <c r="AI635" s="300"/>
      <c r="AJ635" s="300"/>
      <c r="AK635" s="300"/>
      <c r="AL635" s="300"/>
      <c r="AM635" s="300"/>
      <c r="AN635" s="300"/>
      <c r="AO635" s="300"/>
      <c r="AP635" s="300"/>
      <c r="AQ635" s="300"/>
      <c r="AR635" s="300"/>
      <c r="AS635" s="300"/>
      <c r="AT635" s="300"/>
      <c r="AU635" s="300"/>
      <c r="AV635" s="300"/>
      <c r="AW635" s="300"/>
      <c r="AX635" s="300"/>
      <c r="AY635" s="300"/>
      <c r="AZ635" s="300"/>
      <c r="BA635" s="300"/>
      <c r="BB635" s="300"/>
      <c r="BC635" s="300"/>
      <c r="BD635" s="300"/>
      <c r="BE635" s="300"/>
      <c r="BF635" s="300"/>
      <c r="BG635" s="300"/>
      <c r="BH635" s="300"/>
      <c r="BI635" s="300"/>
      <c r="BJ635" s="300"/>
      <c r="BK635" s="300"/>
      <c r="BL635" s="300"/>
      <c r="BM635" s="300"/>
      <c r="BN635" s="300"/>
      <c r="BO635" s="300"/>
      <c r="BP635" s="300"/>
      <c r="BQ635" s="300"/>
      <c r="BR635" s="300"/>
    </row>
    <row r="636" spans="1:70" s="77" customFormat="1" x14ac:dyDescent="0.2">
      <c r="A636" s="78">
        <f t="shared" ref="A636:A651" si="162">A635+0.1</f>
        <v>4.0999999999999996</v>
      </c>
      <c r="B636" s="79" t="s">
        <v>319</v>
      </c>
      <c r="C636" s="79" t="s">
        <v>24</v>
      </c>
      <c r="D636" s="25">
        <v>2.19</v>
      </c>
      <c r="E636" s="25">
        <f>D636*E635</f>
        <v>3.2850000000000001</v>
      </c>
      <c r="F636" s="76"/>
      <c r="G636" s="76"/>
      <c r="H636" s="25"/>
      <c r="I636" s="261">
        <f>H636*E636</f>
        <v>0</v>
      </c>
      <c r="J636" s="96"/>
      <c r="K636" s="96"/>
      <c r="L636" s="94">
        <f t="shared" ref="L636:L638" si="163">K636+I636+G636</f>
        <v>0</v>
      </c>
      <c r="M636" s="300"/>
      <c r="N636" s="300"/>
      <c r="O636" s="300"/>
      <c r="P636" s="300"/>
      <c r="Q636" s="300"/>
      <c r="R636" s="300"/>
      <c r="S636" s="300"/>
      <c r="T636" s="300"/>
      <c r="U636" s="300"/>
      <c r="V636" s="300"/>
      <c r="W636" s="300"/>
      <c r="X636" s="300"/>
      <c r="Y636" s="300"/>
      <c r="Z636" s="300"/>
      <c r="AA636" s="300"/>
      <c r="AB636" s="300"/>
      <c r="AC636" s="300"/>
      <c r="AD636" s="300"/>
      <c r="AE636" s="300"/>
      <c r="AF636" s="300"/>
      <c r="AG636" s="300"/>
      <c r="AH636" s="300"/>
      <c r="AI636" s="300"/>
      <c r="AJ636" s="300"/>
      <c r="AK636" s="300"/>
      <c r="AL636" s="300"/>
      <c r="AM636" s="300"/>
      <c r="AN636" s="300"/>
      <c r="AO636" s="300"/>
      <c r="AP636" s="300"/>
      <c r="AQ636" s="300"/>
      <c r="AR636" s="300"/>
      <c r="AS636" s="300"/>
      <c r="AT636" s="300"/>
      <c r="AU636" s="300"/>
      <c r="AV636" s="300"/>
      <c r="AW636" s="300"/>
      <c r="AX636" s="300"/>
      <c r="AY636" s="300"/>
      <c r="AZ636" s="300"/>
      <c r="BA636" s="300"/>
      <c r="BB636" s="300"/>
      <c r="BC636" s="300"/>
      <c r="BD636" s="300"/>
      <c r="BE636" s="300"/>
      <c r="BF636" s="300"/>
      <c r="BG636" s="300"/>
      <c r="BH636" s="300"/>
      <c r="BI636" s="300"/>
      <c r="BJ636" s="300"/>
      <c r="BK636" s="300"/>
      <c r="BL636" s="300"/>
      <c r="BM636" s="300"/>
      <c r="BN636" s="300"/>
      <c r="BO636" s="300"/>
      <c r="BP636" s="300"/>
      <c r="BQ636" s="300"/>
      <c r="BR636" s="300"/>
    </row>
    <row r="637" spans="1:70" s="77" customFormat="1" x14ac:dyDescent="0.2">
      <c r="A637" s="78">
        <f t="shared" si="162"/>
        <v>4.1999999999999993</v>
      </c>
      <c r="B637" s="79" t="s">
        <v>320</v>
      </c>
      <c r="C637" s="47" t="s">
        <v>15</v>
      </c>
      <c r="D637" s="25">
        <v>0.02</v>
      </c>
      <c r="E637" s="25">
        <f>D637*E635</f>
        <v>0.03</v>
      </c>
      <c r="F637" s="76"/>
      <c r="G637" s="76"/>
      <c r="H637" s="76"/>
      <c r="I637" s="319"/>
      <c r="J637" s="94"/>
      <c r="K637" s="94">
        <f>J637*E637</f>
        <v>0</v>
      </c>
      <c r="L637" s="91">
        <f t="shared" si="163"/>
        <v>0</v>
      </c>
      <c r="M637" s="300"/>
      <c r="N637" s="300"/>
      <c r="O637" s="300"/>
      <c r="P637" s="300"/>
      <c r="Q637" s="300"/>
      <c r="R637" s="300"/>
      <c r="S637" s="300"/>
      <c r="T637" s="300"/>
      <c r="U637" s="300"/>
      <c r="V637" s="300"/>
      <c r="W637" s="300"/>
      <c r="X637" s="300"/>
      <c r="Y637" s="300"/>
      <c r="Z637" s="300"/>
      <c r="AA637" s="300"/>
      <c r="AB637" s="300"/>
      <c r="AC637" s="300"/>
      <c r="AD637" s="300"/>
      <c r="AE637" s="300"/>
      <c r="AF637" s="300"/>
      <c r="AG637" s="300"/>
      <c r="AH637" s="300"/>
      <c r="AI637" s="300"/>
      <c r="AJ637" s="300"/>
      <c r="AK637" s="300"/>
      <c r="AL637" s="300"/>
      <c r="AM637" s="300"/>
      <c r="AN637" s="300"/>
      <c r="AO637" s="300"/>
      <c r="AP637" s="300"/>
      <c r="AQ637" s="300"/>
      <c r="AR637" s="300"/>
      <c r="AS637" s="300"/>
      <c r="AT637" s="300"/>
      <c r="AU637" s="300"/>
      <c r="AV637" s="300"/>
      <c r="AW637" s="300"/>
      <c r="AX637" s="300"/>
      <c r="AY637" s="300"/>
      <c r="AZ637" s="300"/>
      <c r="BA637" s="300"/>
      <c r="BB637" s="300"/>
      <c r="BC637" s="300"/>
      <c r="BD637" s="300"/>
      <c r="BE637" s="300"/>
      <c r="BF637" s="300"/>
      <c r="BG637" s="300"/>
      <c r="BH637" s="300"/>
      <c r="BI637" s="300"/>
      <c r="BJ637" s="300"/>
      <c r="BK637" s="300"/>
      <c r="BL637" s="300"/>
      <c r="BM637" s="300"/>
      <c r="BN637" s="300"/>
      <c r="BO637" s="300"/>
      <c r="BP637" s="300"/>
      <c r="BQ637" s="300"/>
      <c r="BR637" s="300"/>
    </row>
    <row r="638" spans="1:70" s="77" customFormat="1" x14ac:dyDescent="0.2">
      <c r="A638" s="78">
        <f t="shared" si="162"/>
        <v>4.2999999999999989</v>
      </c>
      <c r="B638" s="79" t="s">
        <v>321</v>
      </c>
      <c r="C638" s="79" t="s">
        <v>47</v>
      </c>
      <c r="D638" s="25">
        <v>1.4999999999999999E-2</v>
      </c>
      <c r="E638" s="25">
        <f>D638*E635</f>
        <v>2.2499999999999999E-2</v>
      </c>
      <c r="F638" s="25"/>
      <c r="G638" s="25">
        <f>F638*E638</f>
        <v>0</v>
      </c>
      <c r="H638" s="76"/>
      <c r="I638" s="319"/>
      <c r="J638" s="96"/>
      <c r="K638" s="96"/>
      <c r="L638" s="91">
        <f t="shared" si="163"/>
        <v>0</v>
      </c>
      <c r="M638" s="300"/>
      <c r="N638" s="300"/>
      <c r="O638" s="300"/>
      <c r="P638" s="300"/>
      <c r="Q638" s="300"/>
      <c r="R638" s="300"/>
      <c r="S638" s="300"/>
      <c r="T638" s="300"/>
      <c r="U638" s="300"/>
      <c r="V638" s="300"/>
      <c r="W638" s="300"/>
      <c r="X638" s="300"/>
      <c r="Y638" s="300"/>
      <c r="Z638" s="300"/>
      <c r="AA638" s="300"/>
      <c r="AB638" s="300"/>
      <c r="AC638" s="300"/>
      <c r="AD638" s="300"/>
      <c r="AE638" s="300"/>
      <c r="AF638" s="300"/>
      <c r="AG638" s="300"/>
      <c r="AH638" s="300"/>
      <c r="AI638" s="300"/>
      <c r="AJ638" s="300"/>
      <c r="AK638" s="300"/>
      <c r="AL638" s="300"/>
      <c r="AM638" s="300"/>
      <c r="AN638" s="300"/>
      <c r="AO638" s="300"/>
      <c r="AP638" s="300"/>
      <c r="AQ638" s="300"/>
      <c r="AR638" s="300"/>
      <c r="AS638" s="300"/>
      <c r="AT638" s="300"/>
      <c r="AU638" s="300"/>
      <c r="AV638" s="300"/>
      <c r="AW638" s="300"/>
      <c r="AX638" s="300"/>
      <c r="AY638" s="300"/>
      <c r="AZ638" s="300"/>
      <c r="BA638" s="300"/>
      <c r="BB638" s="300"/>
      <c r="BC638" s="300"/>
      <c r="BD638" s="300"/>
      <c r="BE638" s="300"/>
      <c r="BF638" s="300"/>
      <c r="BG638" s="300"/>
      <c r="BH638" s="300"/>
      <c r="BI638" s="300"/>
      <c r="BJ638" s="300"/>
      <c r="BK638" s="300"/>
      <c r="BL638" s="300"/>
      <c r="BM638" s="300"/>
      <c r="BN638" s="300"/>
      <c r="BO638" s="300"/>
      <c r="BP638" s="300"/>
      <c r="BQ638" s="300"/>
      <c r="BR638" s="300"/>
    </row>
    <row r="639" spans="1:70" s="77" customFormat="1" x14ac:dyDescent="0.2">
      <c r="A639" s="78">
        <f t="shared" si="162"/>
        <v>4.3999999999999986</v>
      </c>
      <c r="B639" s="79" t="s">
        <v>322</v>
      </c>
      <c r="C639" s="79" t="s">
        <v>7</v>
      </c>
      <c r="D639" s="25">
        <v>1.02</v>
      </c>
      <c r="E639" s="25">
        <f>D639*E635</f>
        <v>1.53</v>
      </c>
      <c r="F639" s="25"/>
      <c r="G639" s="25">
        <f>E639*F639</f>
        <v>0</v>
      </c>
      <c r="H639" s="76"/>
      <c r="I639" s="319"/>
      <c r="J639" s="96"/>
      <c r="K639" s="96"/>
      <c r="L639" s="91">
        <f t="shared" ref="L639" si="164">G639</f>
        <v>0</v>
      </c>
      <c r="M639" s="300"/>
      <c r="N639" s="300"/>
      <c r="O639" s="300"/>
      <c r="P639" s="300"/>
      <c r="Q639" s="300"/>
      <c r="R639" s="300"/>
      <c r="S639" s="300"/>
      <c r="T639" s="300"/>
      <c r="U639" s="300"/>
      <c r="V639" s="300"/>
      <c r="W639" s="300"/>
      <c r="X639" s="300"/>
      <c r="Y639" s="300"/>
      <c r="Z639" s="300"/>
      <c r="AA639" s="300"/>
      <c r="AB639" s="300"/>
      <c r="AC639" s="300"/>
      <c r="AD639" s="300"/>
      <c r="AE639" s="300"/>
      <c r="AF639" s="300"/>
      <c r="AG639" s="300"/>
      <c r="AH639" s="300"/>
      <c r="AI639" s="300"/>
      <c r="AJ639" s="300"/>
      <c r="AK639" s="300"/>
      <c r="AL639" s="300"/>
      <c r="AM639" s="300"/>
      <c r="AN639" s="300"/>
      <c r="AO639" s="300"/>
      <c r="AP639" s="300"/>
      <c r="AQ639" s="300"/>
      <c r="AR639" s="300"/>
      <c r="AS639" s="300"/>
      <c r="AT639" s="300"/>
      <c r="AU639" s="300"/>
      <c r="AV639" s="300"/>
      <c r="AW639" s="300"/>
      <c r="AX639" s="300"/>
      <c r="AY639" s="300"/>
      <c r="AZ639" s="300"/>
      <c r="BA639" s="300"/>
      <c r="BB639" s="300"/>
      <c r="BC639" s="300"/>
      <c r="BD639" s="300"/>
      <c r="BE639" s="300"/>
      <c r="BF639" s="300"/>
      <c r="BG639" s="300"/>
      <c r="BH639" s="300"/>
      <c r="BI639" s="300"/>
      <c r="BJ639" s="300"/>
      <c r="BK639" s="300"/>
      <c r="BL639" s="300"/>
      <c r="BM639" s="300"/>
      <c r="BN639" s="300"/>
      <c r="BO639" s="300"/>
      <c r="BP639" s="300"/>
      <c r="BQ639" s="300"/>
      <c r="BR639" s="300"/>
    </row>
    <row r="640" spans="1:70" s="77" customFormat="1" ht="45" x14ac:dyDescent="0.2">
      <c r="A640" s="73">
        <f>A635+1</f>
        <v>5</v>
      </c>
      <c r="B640" s="74" t="s">
        <v>519</v>
      </c>
      <c r="C640" s="74" t="s">
        <v>7</v>
      </c>
      <c r="D640" s="75"/>
      <c r="E640" s="75">
        <v>1.8</v>
      </c>
      <c r="F640" s="75"/>
      <c r="G640" s="76"/>
      <c r="H640" s="76"/>
      <c r="I640" s="319"/>
      <c r="J640" s="96"/>
      <c r="K640" s="96"/>
      <c r="L640" s="70"/>
      <c r="M640" s="300"/>
      <c r="N640" s="300"/>
      <c r="O640" s="300"/>
      <c r="P640" s="300"/>
      <c r="Q640" s="300"/>
      <c r="R640" s="300"/>
      <c r="S640" s="300"/>
      <c r="T640" s="300"/>
      <c r="U640" s="300"/>
      <c r="V640" s="300"/>
      <c r="W640" s="300"/>
      <c r="X640" s="300"/>
      <c r="Y640" s="300"/>
      <c r="Z640" s="300"/>
      <c r="AA640" s="300"/>
      <c r="AB640" s="300"/>
      <c r="AC640" s="300"/>
      <c r="AD640" s="300"/>
      <c r="AE640" s="300"/>
      <c r="AF640" s="300"/>
      <c r="AG640" s="300"/>
      <c r="AH640" s="300"/>
      <c r="AI640" s="300"/>
      <c r="AJ640" s="300"/>
      <c r="AK640" s="300"/>
      <c r="AL640" s="300"/>
      <c r="AM640" s="300"/>
      <c r="AN640" s="300"/>
      <c r="AO640" s="300"/>
      <c r="AP640" s="300"/>
      <c r="AQ640" s="300"/>
      <c r="AR640" s="300"/>
      <c r="AS640" s="300"/>
      <c r="AT640" s="300"/>
      <c r="AU640" s="300"/>
      <c r="AV640" s="300"/>
      <c r="AW640" s="300"/>
      <c r="AX640" s="300"/>
      <c r="AY640" s="300"/>
      <c r="AZ640" s="300"/>
      <c r="BA640" s="300"/>
      <c r="BB640" s="300"/>
      <c r="BC640" s="300"/>
      <c r="BD640" s="300"/>
      <c r="BE640" s="300"/>
      <c r="BF640" s="300"/>
      <c r="BG640" s="300"/>
      <c r="BH640" s="300"/>
      <c r="BI640" s="300"/>
      <c r="BJ640" s="300"/>
      <c r="BK640" s="300"/>
      <c r="BL640" s="300"/>
      <c r="BM640" s="300"/>
      <c r="BN640" s="300"/>
      <c r="BO640" s="300"/>
      <c r="BP640" s="300"/>
      <c r="BQ640" s="300"/>
      <c r="BR640" s="300"/>
    </row>
    <row r="641" spans="1:70" s="77" customFormat="1" x14ac:dyDescent="0.2">
      <c r="A641" s="78">
        <f t="shared" si="162"/>
        <v>5.0999999999999996</v>
      </c>
      <c r="B641" s="79" t="s">
        <v>319</v>
      </c>
      <c r="C641" s="79" t="s">
        <v>24</v>
      </c>
      <c r="D641" s="25">
        <v>2.19</v>
      </c>
      <c r="E641" s="25">
        <f>D641*E640</f>
        <v>3.9420000000000002</v>
      </c>
      <c r="F641" s="76"/>
      <c r="G641" s="76"/>
      <c r="H641" s="25"/>
      <c r="I641" s="261">
        <f>H641*E641</f>
        <v>0</v>
      </c>
      <c r="J641" s="96"/>
      <c r="K641" s="96"/>
      <c r="L641" s="94">
        <f t="shared" ref="L641:L643" si="165">K641+I641+G641</f>
        <v>0</v>
      </c>
      <c r="M641" s="300"/>
      <c r="N641" s="300"/>
      <c r="O641" s="300"/>
      <c r="P641" s="300"/>
      <c r="Q641" s="300"/>
      <c r="R641" s="300"/>
      <c r="S641" s="300"/>
      <c r="T641" s="300"/>
      <c r="U641" s="300"/>
      <c r="V641" s="300"/>
      <c r="W641" s="300"/>
      <c r="X641" s="300"/>
      <c r="Y641" s="300"/>
      <c r="Z641" s="300"/>
      <c r="AA641" s="300"/>
      <c r="AB641" s="300"/>
      <c r="AC641" s="300"/>
      <c r="AD641" s="300"/>
      <c r="AE641" s="300"/>
      <c r="AF641" s="300"/>
      <c r="AG641" s="300"/>
      <c r="AH641" s="300"/>
      <c r="AI641" s="300"/>
      <c r="AJ641" s="300"/>
      <c r="AK641" s="300"/>
      <c r="AL641" s="300"/>
      <c r="AM641" s="300"/>
      <c r="AN641" s="300"/>
      <c r="AO641" s="300"/>
      <c r="AP641" s="300"/>
      <c r="AQ641" s="300"/>
      <c r="AR641" s="300"/>
      <c r="AS641" s="300"/>
      <c r="AT641" s="300"/>
      <c r="AU641" s="300"/>
      <c r="AV641" s="300"/>
      <c r="AW641" s="300"/>
      <c r="AX641" s="300"/>
      <c r="AY641" s="300"/>
      <c r="AZ641" s="300"/>
      <c r="BA641" s="300"/>
      <c r="BB641" s="300"/>
      <c r="BC641" s="300"/>
      <c r="BD641" s="300"/>
      <c r="BE641" s="300"/>
      <c r="BF641" s="300"/>
      <c r="BG641" s="300"/>
      <c r="BH641" s="300"/>
      <c r="BI641" s="300"/>
      <c r="BJ641" s="300"/>
      <c r="BK641" s="300"/>
      <c r="BL641" s="300"/>
      <c r="BM641" s="300"/>
      <c r="BN641" s="300"/>
      <c r="BO641" s="300"/>
      <c r="BP641" s="300"/>
      <c r="BQ641" s="300"/>
      <c r="BR641" s="300"/>
    </row>
    <row r="642" spans="1:70" s="77" customFormat="1" x14ac:dyDescent="0.2">
      <c r="A642" s="78">
        <f t="shared" si="162"/>
        <v>5.1999999999999993</v>
      </c>
      <c r="B642" s="79" t="s">
        <v>320</v>
      </c>
      <c r="C642" s="47" t="s">
        <v>15</v>
      </c>
      <c r="D642" s="25">
        <v>0.02</v>
      </c>
      <c r="E642" s="25">
        <f>D642*E640</f>
        <v>3.6000000000000004E-2</v>
      </c>
      <c r="F642" s="76"/>
      <c r="G642" s="76"/>
      <c r="H642" s="76"/>
      <c r="I642" s="319"/>
      <c r="J642" s="94"/>
      <c r="K642" s="94">
        <f>J642*E642</f>
        <v>0</v>
      </c>
      <c r="L642" s="91">
        <f t="shared" si="165"/>
        <v>0</v>
      </c>
      <c r="M642" s="300"/>
      <c r="N642" s="300"/>
      <c r="O642" s="300"/>
      <c r="P642" s="300"/>
      <c r="Q642" s="300"/>
      <c r="R642" s="300"/>
      <c r="S642" s="300"/>
      <c r="T642" s="300"/>
      <c r="U642" s="300"/>
      <c r="V642" s="300"/>
      <c r="W642" s="300"/>
      <c r="X642" s="300"/>
      <c r="Y642" s="300"/>
      <c r="Z642" s="300"/>
      <c r="AA642" s="300"/>
      <c r="AB642" s="300"/>
      <c r="AC642" s="300"/>
      <c r="AD642" s="300"/>
      <c r="AE642" s="300"/>
      <c r="AF642" s="300"/>
      <c r="AG642" s="300"/>
      <c r="AH642" s="300"/>
      <c r="AI642" s="300"/>
      <c r="AJ642" s="300"/>
      <c r="AK642" s="300"/>
      <c r="AL642" s="300"/>
      <c r="AM642" s="300"/>
      <c r="AN642" s="300"/>
      <c r="AO642" s="300"/>
      <c r="AP642" s="300"/>
      <c r="AQ642" s="300"/>
      <c r="AR642" s="300"/>
      <c r="AS642" s="300"/>
      <c r="AT642" s="300"/>
      <c r="AU642" s="300"/>
      <c r="AV642" s="300"/>
      <c r="AW642" s="300"/>
      <c r="AX642" s="300"/>
      <c r="AY642" s="300"/>
      <c r="AZ642" s="300"/>
      <c r="BA642" s="300"/>
      <c r="BB642" s="300"/>
      <c r="BC642" s="300"/>
      <c r="BD642" s="300"/>
      <c r="BE642" s="300"/>
      <c r="BF642" s="300"/>
      <c r="BG642" s="300"/>
      <c r="BH642" s="300"/>
      <c r="BI642" s="300"/>
      <c r="BJ642" s="300"/>
      <c r="BK642" s="300"/>
      <c r="BL642" s="300"/>
      <c r="BM642" s="300"/>
      <c r="BN642" s="300"/>
      <c r="BO642" s="300"/>
      <c r="BP642" s="300"/>
      <c r="BQ642" s="300"/>
      <c r="BR642" s="300"/>
    </row>
    <row r="643" spans="1:70" s="77" customFormat="1" x14ac:dyDescent="0.2">
      <c r="A643" s="78">
        <f t="shared" si="162"/>
        <v>5.2999999999999989</v>
      </c>
      <c r="B643" s="79" t="s">
        <v>321</v>
      </c>
      <c r="C643" s="79" t="s">
        <v>47</v>
      </c>
      <c r="D643" s="25">
        <v>1.4999999999999999E-2</v>
      </c>
      <c r="E643" s="25">
        <f>D643*E640</f>
        <v>2.7E-2</v>
      </c>
      <c r="F643" s="25"/>
      <c r="G643" s="25">
        <f>F643*E643</f>
        <v>0</v>
      </c>
      <c r="H643" s="76"/>
      <c r="I643" s="319"/>
      <c r="J643" s="96"/>
      <c r="K643" s="96"/>
      <c r="L643" s="91">
        <f t="shared" si="165"/>
        <v>0</v>
      </c>
      <c r="M643" s="300"/>
      <c r="N643" s="300"/>
      <c r="O643" s="300"/>
      <c r="P643" s="300"/>
      <c r="Q643" s="300"/>
      <c r="R643" s="300"/>
      <c r="S643" s="300"/>
      <c r="T643" s="300"/>
      <c r="U643" s="300"/>
      <c r="V643" s="300"/>
      <c r="W643" s="300"/>
      <c r="X643" s="300"/>
      <c r="Y643" s="300"/>
      <c r="Z643" s="300"/>
      <c r="AA643" s="300"/>
      <c r="AB643" s="300"/>
      <c r="AC643" s="300"/>
      <c r="AD643" s="300"/>
      <c r="AE643" s="300"/>
      <c r="AF643" s="300"/>
      <c r="AG643" s="300"/>
      <c r="AH643" s="300"/>
      <c r="AI643" s="300"/>
      <c r="AJ643" s="300"/>
      <c r="AK643" s="300"/>
      <c r="AL643" s="300"/>
      <c r="AM643" s="300"/>
      <c r="AN643" s="300"/>
      <c r="AO643" s="300"/>
      <c r="AP643" s="300"/>
      <c r="AQ643" s="300"/>
      <c r="AR643" s="300"/>
      <c r="AS643" s="300"/>
      <c r="AT643" s="300"/>
      <c r="AU643" s="300"/>
      <c r="AV643" s="300"/>
      <c r="AW643" s="300"/>
      <c r="AX643" s="300"/>
      <c r="AY643" s="300"/>
      <c r="AZ643" s="300"/>
      <c r="BA643" s="300"/>
      <c r="BB643" s="300"/>
      <c r="BC643" s="300"/>
      <c r="BD643" s="300"/>
      <c r="BE643" s="300"/>
      <c r="BF643" s="300"/>
      <c r="BG643" s="300"/>
      <c r="BH643" s="300"/>
      <c r="BI643" s="300"/>
      <c r="BJ643" s="300"/>
      <c r="BK643" s="300"/>
      <c r="BL643" s="300"/>
      <c r="BM643" s="300"/>
      <c r="BN643" s="300"/>
      <c r="BO643" s="300"/>
      <c r="BP643" s="300"/>
      <c r="BQ643" s="300"/>
      <c r="BR643" s="300"/>
    </row>
    <row r="644" spans="1:70" s="77" customFormat="1" x14ac:dyDescent="0.2">
      <c r="A644" s="78">
        <f t="shared" si="162"/>
        <v>5.3999999999999986</v>
      </c>
      <c r="B644" s="79" t="s">
        <v>323</v>
      </c>
      <c r="C644" s="79" t="s">
        <v>7</v>
      </c>
      <c r="D644" s="25">
        <v>1.02</v>
      </c>
      <c r="E644" s="25">
        <f>D644*E640</f>
        <v>1.8360000000000001</v>
      </c>
      <c r="F644" s="25"/>
      <c r="G644" s="25">
        <f>E644*F644</f>
        <v>0</v>
      </c>
      <c r="H644" s="76"/>
      <c r="I644" s="319"/>
      <c r="J644" s="96"/>
      <c r="K644" s="96"/>
      <c r="L644" s="91">
        <f t="shared" ref="L644" si="166">G644</f>
        <v>0</v>
      </c>
      <c r="M644" s="300"/>
      <c r="N644" s="300"/>
      <c r="O644" s="300"/>
      <c r="P644" s="300"/>
      <c r="Q644" s="300"/>
      <c r="R644" s="300"/>
      <c r="S644" s="300"/>
      <c r="T644" s="300"/>
      <c r="U644" s="300"/>
      <c r="V644" s="300"/>
      <c r="W644" s="300"/>
      <c r="X644" s="300"/>
      <c r="Y644" s="300"/>
      <c r="Z644" s="300"/>
      <c r="AA644" s="300"/>
      <c r="AB644" s="300"/>
      <c r="AC644" s="300"/>
      <c r="AD644" s="300"/>
      <c r="AE644" s="300"/>
      <c r="AF644" s="300"/>
      <c r="AG644" s="300"/>
      <c r="AH644" s="300"/>
      <c r="AI644" s="300"/>
      <c r="AJ644" s="300"/>
      <c r="AK644" s="300"/>
      <c r="AL644" s="300"/>
      <c r="AM644" s="300"/>
      <c r="AN644" s="300"/>
      <c r="AO644" s="300"/>
      <c r="AP644" s="300"/>
      <c r="AQ644" s="300"/>
      <c r="AR644" s="300"/>
      <c r="AS644" s="300"/>
      <c r="AT644" s="300"/>
      <c r="AU644" s="300"/>
      <c r="AV644" s="300"/>
      <c r="AW644" s="300"/>
      <c r="AX644" s="300"/>
      <c r="AY644" s="300"/>
      <c r="AZ644" s="300"/>
      <c r="BA644" s="300"/>
      <c r="BB644" s="300"/>
      <c r="BC644" s="300"/>
      <c r="BD644" s="300"/>
      <c r="BE644" s="300"/>
      <c r="BF644" s="300"/>
      <c r="BG644" s="300"/>
      <c r="BH644" s="300"/>
      <c r="BI644" s="300"/>
      <c r="BJ644" s="300"/>
      <c r="BK644" s="300"/>
      <c r="BL644" s="300"/>
      <c r="BM644" s="300"/>
      <c r="BN644" s="300"/>
      <c r="BO644" s="300"/>
      <c r="BP644" s="300"/>
      <c r="BQ644" s="300"/>
      <c r="BR644" s="300"/>
    </row>
    <row r="645" spans="1:70" s="77" customFormat="1" ht="45" x14ac:dyDescent="0.2">
      <c r="A645" s="73">
        <f>A640+1</f>
        <v>6</v>
      </c>
      <c r="B645" s="74" t="s">
        <v>519</v>
      </c>
      <c r="C645" s="74" t="s">
        <v>7</v>
      </c>
      <c r="D645" s="75"/>
      <c r="E645" s="75">
        <v>4</v>
      </c>
      <c r="F645" s="75"/>
      <c r="G645" s="76"/>
      <c r="H645" s="76"/>
      <c r="I645" s="319"/>
      <c r="J645" s="96"/>
      <c r="K645" s="96"/>
      <c r="L645" s="70"/>
      <c r="M645" s="300"/>
      <c r="N645" s="300"/>
      <c r="O645" s="300"/>
      <c r="P645" s="300"/>
      <c r="Q645" s="300"/>
      <c r="R645" s="300"/>
      <c r="S645" s="300"/>
      <c r="T645" s="300"/>
      <c r="U645" s="300"/>
      <c r="V645" s="300"/>
      <c r="W645" s="300"/>
      <c r="X645" s="300"/>
      <c r="Y645" s="300"/>
      <c r="Z645" s="300"/>
      <c r="AA645" s="300"/>
      <c r="AB645" s="300"/>
      <c r="AC645" s="300"/>
      <c r="AD645" s="300"/>
      <c r="AE645" s="300"/>
      <c r="AF645" s="300"/>
      <c r="AG645" s="300"/>
      <c r="AH645" s="300"/>
      <c r="AI645" s="300"/>
      <c r="AJ645" s="300"/>
      <c r="AK645" s="300"/>
      <c r="AL645" s="300"/>
      <c r="AM645" s="300"/>
      <c r="AN645" s="300"/>
      <c r="AO645" s="300"/>
      <c r="AP645" s="300"/>
      <c r="AQ645" s="300"/>
      <c r="AR645" s="300"/>
      <c r="AS645" s="300"/>
      <c r="AT645" s="300"/>
      <c r="AU645" s="300"/>
      <c r="AV645" s="300"/>
      <c r="AW645" s="300"/>
      <c r="AX645" s="300"/>
      <c r="AY645" s="300"/>
      <c r="AZ645" s="300"/>
      <c r="BA645" s="300"/>
      <c r="BB645" s="300"/>
      <c r="BC645" s="300"/>
      <c r="BD645" s="300"/>
      <c r="BE645" s="300"/>
      <c r="BF645" s="300"/>
      <c r="BG645" s="300"/>
      <c r="BH645" s="300"/>
      <c r="BI645" s="300"/>
      <c r="BJ645" s="300"/>
      <c r="BK645" s="300"/>
      <c r="BL645" s="300"/>
      <c r="BM645" s="300"/>
      <c r="BN645" s="300"/>
      <c r="BO645" s="300"/>
      <c r="BP645" s="300"/>
      <c r="BQ645" s="300"/>
      <c r="BR645" s="300"/>
    </row>
    <row r="646" spans="1:70" s="77" customFormat="1" x14ac:dyDescent="0.2">
      <c r="A646" s="78">
        <f t="shared" si="162"/>
        <v>6.1</v>
      </c>
      <c r="B646" s="79" t="s">
        <v>319</v>
      </c>
      <c r="C646" s="79" t="s">
        <v>24</v>
      </c>
      <c r="D646" s="25">
        <v>1.0900000000000001</v>
      </c>
      <c r="E646" s="25">
        <f>D646*E645</f>
        <v>4.3600000000000003</v>
      </c>
      <c r="F646" s="76"/>
      <c r="G646" s="76"/>
      <c r="H646" s="25"/>
      <c r="I646" s="261">
        <f>H646*E646</f>
        <v>0</v>
      </c>
      <c r="J646" s="96"/>
      <c r="K646" s="96"/>
      <c r="L646" s="94">
        <f t="shared" ref="L646:L648" si="167">K646+I646+G646</f>
        <v>0</v>
      </c>
      <c r="M646" s="300"/>
      <c r="N646" s="300"/>
      <c r="O646" s="300"/>
      <c r="P646" s="300"/>
      <c r="Q646" s="300"/>
      <c r="R646" s="300"/>
      <c r="S646" s="300"/>
      <c r="T646" s="300"/>
      <c r="U646" s="300"/>
      <c r="V646" s="300"/>
      <c r="W646" s="300"/>
      <c r="X646" s="300"/>
      <c r="Y646" s="300"/>
      <c r="Z646" s="300"/>
      <c r="AA646" s="300"/>
      <c r="AB646" s="300"/>
      <c r="AC646" s="300"/>
      <c r="AD646" s="300"/>
      <c r="AE646" s="300"/>
      <c r="AF646" s="300"/>
      <c r="AG646" s="300"/>
      <c r="AH646" s="300"/>
      <c r="AI646" s="300"/>
      <c r="AJ646" s="300"/>
      <c r="AK646" s="300"/>
      <c r="AL646" s="300"/>
      <c r="AM646" s="300"/>
      <c r="AN646" s="300"/>
      <c r="AO646" s="300"/>
      <c r="AP646" s="300"/>
      <c r="AQ646" s="300"/>
      <c r="AR646" s="300"/>
      <c r="AS646" s="300"/>
      <c r="AT646" s="300"/>
      <c r="AU646" s="300"/>
      <c r="AV646" s="300"/>
      <c r="AW646" s="300"/>
      <c r="AX646" s="300"/>
      <c r="AY646" s="300"/>
      <c r="AZ646" s="300"/>
      <c r="BA646" s="300"/>
      <c r="BB646" s="300"/>
      <c r="BC646" s="300"/>
      <c r="BD646" s="300"/>
      <c r="BE646" s="300"/>
      <c r="BF646" s="300"/>
      <c r="BG646" s="300"/>
      <c r="BH646" s="300"/>
      <c r="BI646" s="300"/>
      <c r="BJ646" s="300"/>
      <c r="BK646" s="300"/>
      <c r="BL646" s="300"/>
      <c r="BM646" s="300"/>
      <c r="BN646" s="300"/>
      <c r="BO646" s="300"/>
      <c r="BP646" s="300"/>
      <c r="BQ646" s="300"/>
      <c r="BR646" s="300"/>
    </row>
    <row r="647" spans="1:70" s="77" customFormat="1" x14ac:dyDescent="0.2">
      <c r="A647" s="78">
        <f t="shared" si="162"/>
        <v>6.1999999999999993</v>
      </c>
      <c r="B647" s="79" t="s">
        <v>320</v>
      </c>
      <c r="C647" s="47" t="s">
        <v>15</v>
      </c>
      <c r="D647" s="25">
        <v>6.7599999999999993E-2</v>
      </c>
      <c r="E647" s="25">
        <f>D647*E645</f>
        <v>0.27039999999999997</v>
      </c>
      <c r="F647" s="76"/>
      <c r="G647" s="76"/>
      <c r="H647" s="76"/>
      <c r="I647" s="319"/>
      <c r="J647" s="94"/>
      <c r="K647" s="94">
        <f>J647*E647</f>
        <v>0</v>
      </c>
      <c r="L647" s="91">
        <f t="shared" si="167"/>
        <v>0</v>
      </c>
      <c r="M647" s="300"/>
      <c r="N647" s="300"/>
      <c r="O647" s="300"/>
      <c r="P647" s="300"/>
      <c r="Q647" s="300"/>
      <c r="R647" s="300"/>
      <c r="S647" s="300"/>
      <c r="T647" s="300"/>
      <c r="U647" s="300"/>
      <c r="V647" s="300"/>
      <c r="W647" s="300"/>
      <c r="X647" s="300"/>
      <c r="Y647" s="300"/>
      <c r="Z647" s="300"/>
      <c r="AA647" s="300"/>
      <c r="AB647" s="300"/>
      <c r="AC647" s="300"/>
      <c r="AD647" s="300"/>
      <c r="AE647" s="300"/>
      <c r="AF647" s="300"/>
      <c r="AG647" s="300"/>
      <c r="AH647" s="300"/>
      <c r="AI647" s="300"/>
      <c r="AJ647" s="300"/>
      <c r="AK647" s="300"/>
      <c r="AL647" s="300"/>
      <c r="AM647" s="300"/>
      <c r="AN647" s="300"/>
      <c r="AO647" s="300"/>
      <c r="AP647" s="300"/>
      <c r="AQ647" s="300"/>
      <c r="AR647" s="300"/>
      <c r="AS647" s="300"/>
      <c r="AT647" s="300"/>
      <c r="AU647" s="300"/>
      <c r="AV647" s="300"/>
      <c r="AW647" s="300"/>
      <c r="AX647" s="300"/>
      <c r="AY647" s="300"/>
      <c r="AZ647" s="300"/>
      <c r="BA647" s="300"/>
      <c r="BB647" s="300"/>
      <c r="BC647" s="300"/>
      <c r="BD647" s="300"/>
      <c r="BE647" s="300"/>
      <c r="BF647" s="300"/>
      <c r="BG647" s="300"/>
      <c r="BH647" s="300"/>
      <c r="BI647" s="300"/>
      <c r="BJ647" s="300"/>
      <c r="BK647" s="300"/>
      <c r="BL647" s="300"/>
      <c r="BM647" s="300"/>
      <c r="BN647" s="300"/>
      <c r="BO647" s="300"/>
      <c r="BP647" s="300"/>
      <c r="BQ647" s="300"/>
      <c r="BR647" s="300"/>
    </row>
    <row r="648" spans="1:70" s="77" customFormat="1" x14ac:dyDescent="0.2">
      <c r="A648" s="78">
        <f t="shared" si="162"/>
        <v>6.2999999999999989</v>
      </c>
      <c r="B648" s="79" t="s">
        <v>321</v>
      </c>
      <c r="C648" s="79" t="s">
        <v>47</v>
      </c>
      <c r="D648" s="25">
        <v>1.7000000000000001E-2</v>
      </c>
      <c r="E648" s="25">
        <f>D648*E645</f>
        <v>6.8000000000000005E-2</v>
      </c>
      <c r="F648" s="25"/>
      <c r="G648" s="25">
        <f>F648*E648</f>
        <v>0</v>
      </c>
      <c r="H648" s="76"/>
      <c r="I648" s="319"/>
      <c r="J648" s="96"/>
      <c r="K648" s="96"/>
      <c r="L648" s="91">
        <f t="shared" si="167"/>
        <v>0</v>
      </c>
      <c r="M648" s="300"/>
      <c r="N648" s="300"/>
      <c r="O648" s="300"/>
      <c r="P648" s="300"/>
      <c r="Q648" s="300"/>
      <c r="R648" s="300"/>
      <c r="S648" s="300"/>
      <c r="T648" s="300"/>
      <c r="U648" s="300"/>
      <c r="V648" s="300"/>
      <c r="W648" s="300"/>
      <c r="X648" s="300"/>
      <c r="Y648" s="300"/>
      <c r="Z648" s="300"/>
      <c r="AA648" s="300"/>
      <c r="AB648" s="300"/>
      <c r="AC648" s="300"/>
      <c r="AD648" s="300"/>
      <c r="AE648" s="300"/>
      <c r="AF648" s="300"/>
      <c r="AG648" s="300"/>
      <c r="AH648" s="300"/>
      <c r="AI648" s="300"/>
      <c r="AJ648" s="300"/>
      <c r="AK648" s="300"/>
      <c r="AL648" s="300"/>
      <c r="AM648" s="300"/>
      <c r="AN648" s="300"/>
      <c r="AO648" s="300"/>
      <c r="AP648" s="300"/>
      <c r="AQ648" s="300"/>
      <c r="AR648" s="300"/>
      <c r="AS648" s="300"/>
      <c r="AT648" s="300"/>
      <c r="AU648" s="300"/>
      <c r="AV648" s="300"/>
      <c r="AW648" s="300"/>
      <c r="AX648" s="300"/>
      <c r="AY648" s="300"/>
      <c r="AZ648" s="300"/>
      <c r="BA648" s="300"/>
      <c r="BB648" s="300"/>
      <c r="BC648" s="300"/>
      <c r="BD648" s="300"/>
      <c r="BE648" s="300"/>
      <c r="BF648" s="300"/>
      <c r="BG648" s="300"/>
      <c r="BH648" s="300"/>
      <c r="BI648" s="300"/>
      <c r="BJ648" s="300"/>
      <c r="BK648" s="300"/>
      <c r="BL648" s="300"/>
      <c r="BM648" s="300"/>
      <c r="BN648" s="300"/>
      <c r="BO648" s="300"/>
      <c r="BP648" s="300"/>
      <c r="BQ648" s="300"/>
      <c r="BR648" s="300"/>
    </row>
    <row r="649" spans="1:70" s="77" customFormat="1" ht="30" x14ac:dyDescent="0.2">
      <c r="A649" s="47">
        <f t="shared" si="162"/>
        <v>6.3999999999999986</v>
      </c>
      <c r="B649" s="193" t="s">
        <v>130</v>
      </c>
      <c r="C649" s="47" t="s">
        <v>119</v>
      </c>
      <c r="D649" s="182" t="s">
        <v>342</v>
      </c>
      <c r="E649" s="182">
        <v>0.54</v>
      </c>
      <c r="F649" s="45"/>
      <c r="G649" s="45">
        <f>E649*F649</f>
        <v>0</v>
      </c>
      <c r="H649" s="191"/>
      <c r="I649" s="317"/>
      <c r="J649" s="191"/>
      <c r="K649" s="191"/>
      <c r="L649" s="45">
        <f t="shared" ref="L649" si="168">G649+I649+K649</f>
        <v>0</v>
      </c>
      <c r="M649" s="300"/>
      <c r="N649" s="300"/>
      <c r="O649" s="300"/>
      <c r="P649" s="300"/>
      <c r="Q649" s="300"/>
      <c r="R649" s="300"/>
      <c r="S649" s="300"/>
      <c r="T649" s="300"/>
      <c r="U649" s="300"/>
      <c r="V649" s="300"/>
      <c r="W649" s="300"/>
      <c r="X649" s="300"/>
      <c r="Y649" s="300"/>
      <c r="Z649" s="300"/>
      <c r="AA649" s="300"/>
      <c r="AB649" s="300"/>
      <c r="AC649" s="300"/>
      <c r="AD649" s="300"/>
      <c r="AE649" s="300"/>
      <c r="AF649" s="300"/>
      <c r="AG649" s="300"/>
      <c r="AH649" s="300"/>
      <c r="AI649" s="300"/>
      <c r="AJ649" s="300"/>
      <c r="AK649" s="300"/>
      <c r="AL649" s="300"/>
      <c r="AM649" s="300"/>
      <c r="AN649" s="300"/>
      <c r="AO649" s="300"/>
      <c r="AP649" s="300"/>
      <c r="AQ649" s="300"/>
      <c r="AR649" s="300"/>
      <c r="AS649" s="300"/>
      <c r="AT649" s="300"/>
      <c r="AU649" s="300"/>
      <c r="AV649" s="300"/>
      <c r="AW649" s="300"/>
      <c r="AX649" s="300"/>
      <c r="AY649" s="300"/>
      <c r="AZ649" s="300"/>
      <c r="BA649" s="300"/>
      <c r="BB649" s="300"/>
      <c r="BC649" s="300"/>
      <c r="BD649" s="300"/>
      <c r="BE649" s="300"/>
      <c r="BF649" s="300"/>
      <c r="BG649" s="300"/>
      <c r="BH649" s="300"/>
      <c r="BI649" s="300"/>
      <c r="BJ649" s="300"/>
      <c r="BK649" s="300"/>
      <c r="BL649" s="300"/>
      <c r="BM649" s="300"/>
      <c r="BN649" s="300"/>
      <c r="BO649" s="300"/>
      <c r="BP649" s="300"/>
      <c r="BQ649" s="300"/>
      <c r="BR649" s="300"/>
    </row>
    <row r="650" spans="1:70" s="77" customFormat="1" x14ac:dyDescent="0.2">
      <c r="A650" s="47">
        <f t="shared" si="162"/>
        <v>6.4999999999999982</v>
      </c>
      <c r="B650" s="79" t="s">
        <v>339</v>
      </c>
      <c r="C650" s="79" t="s">
        <v>7</v>
      </c>
      <c r="D650" s="25" t="s">
        <v>342</v>
      </c>
      <c r="E650" s="25">
        <v>4</v>
      </c>
      <c r="F650" s="25"/>
      <c r="G650" s="25">
        <f>E650*F650</f>
        <v>0</v>
      </c>
      <c r="H650" s="76"/>
      <c r="I650" s="319"/>
      <c r="J650" s="96"/>
      <c r="K650" s="96"/>
      <c r="L650" s="91">
        <f t="shared" ref="L650:L651" si="169">G650</f>
        <v>0</v>
      </c>
      <c r="M650" s="300"/>
      <c r="N650" s="300"/>
      <c r="O650" s="300"/>
      <c r="P650" s="300"/>
      <c r="Q650" s="300"/>
      <c r="R650" s="300"/>
      <c r="S650" s="300"/>
      <c r="T650" s="300"/>
      <c r="U650" s="300"/>
      <c r="V650" s="300"/>
      <c r="W650" s="300"/>
      <c r="X650" s="300"/>
      <c r="Y650" s="300"/>
      <c r="Z650" s="300"/>
      <c r="AA650" s="300"/>
      <c r="AB650" s="300"/>
      <c r="AC650" s="300"/>
      <c r="AD650" s="300"/>
      <c r="AE650" s="300"/>
      <c r="AF650" s="300"/>
      <c r="AG650" s="300"/>
      <c r="AH650" s="300"/>
      <c r="AI650" s="300"/>
      <c r="AJ650" s="300"/>
      <c r="AK650" s="300"/>
      <c r="AL650" s="300"/>
      <c r="AM650" s="300"/>
      <c r="AN650" s="300"/>
      <c r="AO650" s="300"/>
      <c r="AP650" s="300"/>
      <c r="AQ650" s="300"/>
      <c r="AR650" s="300"/>
      <c r="AS650" s="300"/>
      <c r="AT650" s="300"/>
      <c r="AU650" s="300"/>
      <c r="AV650" s="300"/>
      <c r="AW650" s="300"/>
      <c r="AX650" s="300"/>
      <c r="AY650" s="300"/>
      <c r="AZ650" s="300"/>
      <c r="BA650" s="300"/>
      <c r="BB650" s="300"/>
      <c r="BC650" s="300"/>
      <c r="BD650" s="300"/>
      <c r="BE650" s="300"/>
      <c r="BF650" s="300"/>
      <c r="BG650" s="300"/>
      <c r="BH650" s="300"/>
      <c r="BI650" s="300"/>
      <c r="BJ650" s="300"/>
      <c r="BK650" s="300"/>
      <c r="BL650" s="300"/>
      <c r="BM650" s="300"/>
      <c r="BN650" s="300"/>
      <c r="BO650" s="300"/>
      <c r="BP650" s="300"/>
      <c r="BQ650" s="300"/>
      <c r="BR650" s="300"/>
    </row>
    <row r="651" spans="1:70" x14ac:dyDescent="0.25">
      <c r="A651" s="47">
        <f t="shared" si="162"/>
        <v>6.5999999999999979</v>
      </c>
      <c r="B651" s="79" t="s">
        <v>340</v>
      </c>
      <c r="C651" s="79" t="s">
        <v>341</v>
      </c>
      <c r="D651" s="25" t="s">
        <v>342</v>
      </c>
      <c r="E651" s="25">
        <v>2</v>
      </c>
      <c r="F651" s="25"/>
      <c r="G651" s="25">
        <f>E651*F651</f>
        <v>0</v>
      </c>
      <c r="H651" s="76"/>
      <c r="I651" s="319"/>
      <c r="J651" s="96"/>
      <c r="K651" s="96"/>
      <c r="L651" s="91">
        <f t="shared" si="169"/>
        <v>0</v>
      </c>
    </row>
    <row r="652" spans="1:70" x14ac:dyDescent="0.25">
      <c r="A652" s="2"/>
      <c r="B652" s="359" t="s">
        <v>301</v>
      </c>
      <c r="C652" s="360"/>
      <c r="D652" s="360"/>
      <c r="E652" s="105"/>
      <c r="F652" s="2"/>
      <c r="G652" s="2"/>
      <c r="H652" s="2"/>
      <c r="I652" s="2"/>
      <c r="J652" s="3"/>
      <c r="K652" s="3"/>
      <c r="L652" s="45"/>
    </row>
    <row r="653" spans="1:70" x14ac:dyDescent="0.25">
      <c r="A653" s="60">
        <v>1</v>
      </c>
      <c r="B653" s="46" t="s">
        <v>67</v>
      </c>
      <c r="C653" s="46" t="s">
        <v>47</v>
      </c>
      <c r="D653" s="44"/>
      <c r="E653" s="159">
        <v>12</v>
      </c>
      <c r="F653" s="44"/>
      <c r="G653" s="46"/>
      <c r="H653" s="46"/>
      <c r="I653" s="207"/>
      <c r="J653" s="46"/>
      <c r="K653" s="46"/>
      <c r="L653" s="44"/>
    </row>
    <row r="654" spans="1:70" x14ac:dyDescent="0.25">
      <c r="A654" s="47">
        <f>A653+0.1</f>
        <v>1.1000000000000001</v>
      </c>
      <c r="B654" s="47" t="s">
        <v>38</v>
      </c>
      <c r="C654" s="47" t="s">
        <v>24</v>
      </c>
      <c r="D654" s="45">
        <v>2.06</v>
      </c>
      <c r="E654" s="106">
        <f>D654*E653</f>
        <v>24.72</v>
      </c>
      <c r="F654" s="343"/>
      <c r="G654" s="100"/>
      <c r="H654" s="45"/>
      <c r="I654" s="106">
        <f>H654*E654</f>
        <v>0</v>
      </c>
      <c r="J654" s="343"/>
      <c r="K654" s="343"/>
      <c r="L654" s="45">
        <f>K654+I654+G654</f>
        <v>0</v>
      </c>
    </row>
    <row r="655" spans="1:70" ht="30" x14ac:dyDescent="0.25">
      <c r="A655" s="170">
        <f>A653+1</f>
        <v>2</v>
      </c>
      <c r="B655" s="46" t="s">
        <v>135</v>
      </c>
      <c r="C655" s="46" t="s">
        <v>47</v>
      </c>
      <c r="D655" s="44"/>
      <c r="E655" s="44">
        <f>E653/2</f>
        <v>6</v>
      </c>
      <c r="F655" s="44"/>
      <c r="G655" s="100"/>
      <c r="H655" s="343"/>
      <c r="I655" s="155"/>
      <c r="J655" s="343"/>
      <c r="K655" s="343"/>
      <c r="L655" s="44"/>
    </row>
    <row r="656" spans="1:70" x14ac:dyDescent="0.25">
      <c r="A656" s="47">
        <f>A655+0.1</f>
        <v>2.1</v>
      </c>
      <c r="B656" s="47" t="s">
        <v>38</v>
      </c>
      <c r="C656" s="47" t="s">
        <v>24</v>
      </c>
      <c r="D656" s="45">
        <v>0.89</v>
      </c>
      <c r="E656" s="45">
        <f>D656*E655</f>
        <v>5.34</v>
      </c>
      <c r="F656" s="343"/>
      <c r="G656" s="100"/>
      <c r="H656" s="45"/>
      <c r="I656" s="106">
        <f>H656*E656</f>
        <v>0</v>
      </c>
      <c r="J656" s="343"/>
      <c r="K656" s="343"/>
      <c r="L656" s="45">
        <f>I656</f>
        <v>0</v>
      </c>
    </row>
    <row r="657" spans="1:70" x14ac:dyDescent="0.25">
      <c r="A657" s="47">
        <f>A656+0.1</f>
        <v>2.2000000000000002</v>
      </c>
      <c r="B657" s="47" t="s">
        <v>72</v>
      </c>
      <c r="C657" s="47" t="s">
        <v>15</v>
      </c>
      <c r="D657" s="45">
        <v>0.32</v>
      </c>
      <c r="E657" s="45">
        <f>D657*E655</f>
        <v>1.92</v>
      </c>
      <c r="F657" s="343"/>
      <c r="G657" s="100"/>
      <c r="H657" s="343"/>
      <c r="I657" s="155"/>
      <c r="J657" s="45"/>
      <c r="K657" s="45">
        <f>J657*E657</f>
        <v>0</v>
      </c>
      <c r="L657" s="45">
        <f>K657</f>
        <v>0</v>
      </c>
    </row>
    <row r="658" spans="1:70" x14ac:dyDescent="0.25">
      <c r="A658" s="47">
        <f>A657+0.1</f>
        <v>2.3000000000000003</v>
      </c>
      <c r="B658" s="47" t="s">
        <v>248</v>
      </c>
      <c r="C658" s="47" t="s">
        <v>47</v>
      </c>
      <c r="D658" s="45">
        <v>1.1499999999999999</v>
      </c>
      <c r="E658" s="45">
        <f>D658*E655</f>
        <v>6.8999999999999995</v>
      </c>
      <c r="F658" s="45"/>
      <c r="G658" s="45">
        <f>F658*E658</f>
        <v>0</v>
      </c>
      <c r="H658" s="343"/>
      <c r="I658" s="155"/>
      <c r="J658" s="343"/>
      <c r="K658" s="343"/>
      <c r="L658" s="45">
        <f>G658</f>
        <v>0</v>
      </c>
    </row>
    <row r="659" spans="1:70" ht="15" customHeight="1" x14ac:dyDescent="0.25">
      <c r="A659" s="47"/>
      <c r="B659" s="10" t="s">
        <v>66</v>
      </c>
      <c r="C659" s="47" t="s">
        <v>4</v>
      </c>
      <c r="D659" s="45">
        <v>0.02</v>
      </c>
      <c r="E659" s="45">
        <f>E655*D659</f>
        <v>0.12</v>
      </c>
      <c r="F659" s="45"/>
      <c r="G659" s="45">
        <f>E659*F659</f>
        <v>0</v>
      </c>
      <c r="H659" s="343"/>
      <c r="I659" s="155"/>
      <c r="J659" s="343"/>
      <c r="K659" s="343"/>
      <c r="L659" s="45">
        <f>G659</f>
        <v>0</v>
      </c>
    </row>
    <row r="660" spans="1:70" x14ac:dyDescent="0.25">
      <c r="A660" s="99">
        <f>A655+1</f>
        <v>3</v>
      </c>
      <c r="B660" s="128" t="s">
        <v>136</v>
      </c>
      <c r="C660" s="128" t="s">
        <v>26</v>
      </c>
      <c r="D660" s="102"/>
      <c r="E660" s="194">
        <v>1</v>
      </c>
      <c r="F660" s="102"/>
      <c r="G660" s="100"/>
      <c r="H660" s="343"/>
      <c r="I660" s="155"/>
      <c r="J660" s="343"/>
      <c r="K660" s="343"/>
      <c r="L660" s="194"/>
    </row>
    <row r="661" spans="1:70" x14ac:dyDescent="0.25">
      <c r="A661" s="163">
        <f t="shared" ref="A661" si="170">A660+0.1</f>
        <v>3.1</v>
      </c>
      <c r="B661" s="47" t="s">
        <v>38</v>
      </c>
      <c r="C661" s="163" t="s">
        <v>4</v>
      </c>
      <c r="D661" s="102">
        <v>1</v>
      </c>
      <c r="E661" s="102">
        <f>D661*E660</f>
        <v>1</v>
      </c>
      <c r="F661" s="343"/>
      <c r="G661" s="100"/>
      <c r="H661" s="102"/>
      <c r="I661" s="106">
        <f>H661*E661</f>
        <v>0</v>
      </c>
      <c r="J661" s="343"/>
      <c r="K661" s="343"/>
      <c r="L661" s="45">
        <f>I661</f>
        <v>0</v>
      </c>
    </row>
    <row r="662" spans="1:70" ht="45" x14ac:dyDescent="0.25">
      <c r="A662" s="99">
        <f>A660+1</f>
        <v>4</v>
      </c>
      <c r="B662" s="46" t="s">
        <v>137</v>
      </c>
      <c r="C662" s="46" t="s">
        <v>123</v>
      </c>
      <c r="D662" s="46" t="s">
        <v>138</v>
      </c>
      <c r="E662" s="44">
        <v>1</v>
      </c>
      <c r="F662" s="44"/>
      <c r="G662" s="44">
        <f t="shared" ref="G662" si="171">E662*F662</f>
        <v>0</v>
      </c>
      <c r="H662" s="44"/>
      <c r="I662" s="159"/>
      <c r="J662" s="44"/>
      <c r="K662" s="44"/>
      <c r="L662" s="44">
        <f t="shared" ref="L662" si="172">G662+I662+K662</f>
        <v>0</v>
      </c>
    </row>
    <row r="663" spans="1:70" ht="30" x14ac:dyDescent="0.25">
      <c r="A663" s="99">
        <f>A662+1</f>
        <v>5</v>
      </c>
      <c r="B663" s="46" t="s">
        <v>139</v>
      </c>
      <c r="C663" s="46" t="s">
        <v>14</v>
      </c>
      <c r="D663" s="44"/>
      <c r="E663" s="44">
        <v>15</v>
      </c>
      <c r="F663" s="44"/>
      <c r="G663" s="55"/>
      <c r="H663" s="55"/>
      <c r="I663" s="310"/>
      <c r="J663" s="55"/>
      <c r="K663" s="55"/>
      <c r="L663" s="44"/>
    </row>
    <row r="664" spans="1:70" x14ac:dyDescent="0.25">
      <c r="A664" s="47">
        <f>A663+0.1</f>
        <v>5.0999999999999996</v>
      </c>
      <c r="B664" s="47" t="s">
        <v>38</v>
      </c>
      <c r="C664" s="47" t="s">
        <v>24</v>
      </c>
      <c r="D664" s="45">
        <v>0.1</v>
      </c>
      <c r="E664" s="45">
        <f>D664*E663</f>
        <v>1.5</v>
      </c>
      <c r="F664" s="55"/>
      <c r="G664" s="55"/>
      <c r="H664" s="102"/>
      <c r="I664" s="106">
        <f>H664*E664</f>
        <v>0</v>
      </c>
      <c r="J664" s="55"/>
      <c r="K664" s="55"/>
      <c r="L664" s="45">
        <f>I664</f>
        <v>0</v>
      </c>
    </row>
    <row r="665" spans="1:70" x14ac:dyDescent="0.25">
      <c r="A665" s="47">
        <f>A664+0.1</f>
        <v>5.1999999999999993</v>
      </c>
      <c r="B665" s="47" t="s">
        <v>72</v>
      </c>
      <c r="C665" s="47" t="s">
        <v>15</v>
      </c>
      <c r="D665" s="45">
        <v>0.05</v>
      </c>
      <c r="E665" s="45">
        <f>D665*E663</f>
        <v>0.75</v>
      </c>
      <c r="F665" s="55"/>
      <c r="G665" s="55"/>
      <c r="H665" s="55"/>
      <c r="I665" s="310"/>
      <c r="J665" s="45"/>
      <c r="K665" s="45">
        <f>J665*E665</f>
        <v>0</v>
      </c>
      <c r="L665" s="48">
        <f>K665</f>
        <v>0</v>
      </c>
    </row>
    <row r="666" spans="1:70" x14ac:dyDescent="0.25">
      <c r="A666" s="47">
        <f>A665+0.1</f>
        <v>5.2999999999999989</v>
      </c>
      <c r="B666" s="47" t="s">
        <v>140</v>
      </c>
      <c r="C666" s="47" t="s">
        <v>14</v>
      </c>
      <c r="D666" s="45">
        <v>1.01</v>
      </c>
      <c r="E666" s="45">
        <f>D666*E663</f>
        <v>15.15</v>
      </c>
      <c r="F666" s="45"/>
      <c r="G666" s="45">
        <f>F666*E666</f>
        <v>0</v>
      </c>
      <c r="H666" s="55"/>
      <c r="I666" s="310"/>
      <c r="J666" s="55"/>
      <c r="K666" s="55"/>
      <c r="L666" s="48">
        <f>G666</f>
        <v>0</v>
      </c>
    </row>
    <row r="667" spans="1:70" x14ac:dyDescent="0.25">
      <c r="A667" s="47">
        <f>A666+0.1</f>
        <v>5.3999999999999986</v>
      </c>
      <c r="B667" s="10" t="s">
        <v>66</v>
      </c>
      <c r="C667" s="47" t="s">
        <v>4</v>
      </c>
      <c r="D667" s="103">
        <v>5.9999999999999995E-4</v>
      </c>
      <c r="E667" s="45">
        <f>D667*E663</f>
        <v>8.9999999999999993E-3</v>
      </c>
      <c r="F667" s="45"/>
      <c r="G667" s="45">
        <f>F667*E667</f>
        <v>0</v>
      </c>
      <c r="H667" s="55"/>
      <c r="I667" s="310"/>
      <c r="J667" s="55"/>
      <c r="K667" s="55"/>
      <c r="L667" s="48">
        <f>G667</f>
        <v>0</v>
      </c>
    </row>
    <row r="668" spans="1:70" x14ac:dyDescent="0.25">
      <c r="A668" s="99">
        <f>A663+1</f>
        <v>6</v>
      </c>
      <c r="B668" s="46" t="s">
        <v>141</v>
      </c>
      <c r="C668" s="46" t="s">
        <v>85</v>
      </c>
      <c r="D668" s="44"/>
      <c r="E668" s="44">
        <v>15</v>
      </c>
      <c r="F668" s="44"/>
      <c r="G668" s="100"/>
      <c r="H668" s="343"/>
      <c r="I668" s="155"/>
      <c r="J668" s="343"/>
      <c r="K668" s="343"/>
      <c r="L668" s="44"/>
    </row>
    <row r="669" spans="1:70" s="222" customFormat="1" x14ac:dyDescent="0.25">
      <c r="A669" s="47">
        <f>A668+0.1</f>
        <v>6.1</v>
      </c>
      <c r="B669" s="47" t="s">
        <v>38</v>
      </c>
      <c r="C669" s="47" t="s">
        <v>24</v>
      </c>
      <c r="D669" s="45">
        <v>0.1</v>
      </c>
      <c r="E669" s="45">
        <f>D669*E668</f>
        <v>1.5</v>
      </c>
      <c r="F669" s="343"/>
      <c r="G669" s="100"/>
      <c r="H669" s="102"/>
      <c r="I669" s="106">
        <f>H669*E669</f>
        <v>0</v>
      </c>
      <c r="J669" s="343"/>
      <c r="K669" s="343"/>
      <c r="L669" s="45">
        <f>I669</f>
        <v>0</v>
      </c>
      <c r="M669" s="253"/>
      <c r="N669" s="253"/>
      <c r="O669" s="253"/>
      <c r="P669" s="253"/>
      <c r="Q669" s="253"/>
      <c r="R669" s="253"/>
      <c r="S669" s="253"/>
      <c r="T669" s="253"/>
      <c r="U669" s="253"/>
      <c r="V669" s="253"/>
      <c r="W669" s="253"/>
      <c r="X669" s="253"/>
      <c r="Y669" s="253"/>
      <c r="Z669" s="253"/>
      <c r="AA669" s="253"/>
      <c r="AB669" s="253"/>
      <c r="AC669" s="253"/>
      <c r="AD669" s="253"/>
      <c r="AE669" s="253"/>
      <c r="AF669" s="253"/>
      <c r="AG669" s="253"/>
      <c r="AH669" s="253"/>
      <c r="AI669" s="253"/>
      <c r="AJ669" s="253"/>
      <c r="AK669" s="253"/>
      <c r="AL669" s="253"/>
      <c r="AM669" s="253"/>
      <c r="AN669" s="253"/>
      <c r="AO669" s="253"/>
      <c r="AP669" s="253"/>
      <c r="AQ669" s="253"/>
      <c r="AR669" s="253"/>
      <c r="AS669" s="253"/>
      <c r="AT669" s="253"/>
      <c r="AU669" s="253"/>
      <c r="AV669" s="253"/>
      <c r="AW669" s="253"/>
      <c r="AX669" s="253"/>
      <c r="AY669" s="253"/>
      <c r="AZ669" s="253"/>
      <c r="BA669" s="253"/>
      <c r="BB669" s="253"/>
      <c r="BC669" s="253"/>
      <c r="BD669" s="253"/>
      <c r="BE669" s="253"/>
      <c r="BF669" s="253"/>
      <c r="BG669" s="253"/>
      <c r="BH669" s="253"/>
      <c r="BI669" s="253"/>
      <c r="BJ669" s="253"/>
      <c r="BK669" s="253"/>
      <c r="BL669" s="253"/>
      <c r="BM669" s="253"/>
      <c r="BN669" s="253"/>
      <c r="BO669" s="253"/>
      <c r="BP669" s="253"/>
      <c r="BQ669" s="253"/>
      <c r="BR669" s="253"/>
    </row>
    <row r="670" spans="1:70" x14ac:dyDescent="0.25">
      <c r="A670" s="47">
        <f>A669+0.1</f>
        <v>6.1999999999999993</v>
      </c>
      <c r="B670" s="47" t="s">
        <v>72</v>
      </c>
      <c r="C670" s="47" t="s">
        <v>15</v>
      </c>
      <c r="D670" s="45">
        <v>0.05</v>
      </c>
      <c r="E670" s="45">
        <f>D670*E668</f>
        <v>0.75</v>
      </c>
      <c r="F670" s="343"/>
      <c r="G670" s="100"/>
      <c r="H670" s="343"/>
      <c r="I670" s="155"/>
      <c r="J670" s="45"/>
      <c r="K670" s="45">
        <f>J670*E670</f>
        <v>0</v>
      </c>
      <c r="L670" s="45">
        <f>K670</f>
        <v>0</v>
      </c>
    </row>
    <row r="671" spans="1:70" ht="30" x14ac:dyDescent="0.25">
      <c r="A671" s="47">
        <f t="shared" ref="A671:A672" si="173">A670+0.1</f>
        <v>6.2999999999999989</v>
      </c>
      <c r="B671" s="47" t="s">
        <v>156</v>
      </c>
      <c r="C671" s="47" t="s">
        <v>14</v>
      </c>
      <c r="D671" s="45">
        <v>1</v>
      </c>
      <c r="E671" s="45">
        <f>E668*D671</f>
        <v>15</v>
      </c>
      <c r="F671" s="45"/>
      <c r="G671" s="45">
        <f t="shared" ref="G671" si="174">E671*F671</f>
        <v>0</v>
      </c>
      <c r="H671" s="45"/>
      <c r="I671" s="106"/>
      <c r="J671" s="45"/>
      <c r="K671" s="45"/>
      <c r="L671" s="45">
        <f t="shared" ref="L671" si="175">G671+I671+K671</f>
        <v>0</v>
      </c>
    </row>
    <row r="672" spans="1:70" x14ac:dyDescent="0.25">
      <c r="A672" s="47">
        <f t="shared" si="173"/>
        <v>6.3999999999999986</v>
      </c>
      <c r="B672" s="10" t="s">
        <v>66</v>
      </c>
      <c r="C672" s="47" t="s">
        <v>4</v>
      </c>
      <c r="D672" s="103">
        <v>5.9999999999999995E-4</v>
      </c>
      <c r="E672" s="45">
        <f>D672*E668</f>
        <v>8.9999999999999993E-3</v>
      </c>
      <c r="F672" s="45"/>
      <c r="G672" s="45">
        <f>F672*E672</f>
        <v>0</v>
      </c>
      <c r="H672" s="343"/>
      <c r="I672" s="155"/>
      <c r="J672" s="343"/>
      <c r="K672" s="343"/>
      <c r="L672" s="45">
        <f>G672</f>
        <v>0</v>
      </c>
    </row>
    <row r="673" spans="1:70" x14ac:dyDescent="0.25">
      <c r="A673" s="99">
        <f>A668+1</f>
        <v>7</v>
      </c>
      <c r="B673" s="118" t="s">
        <v>142</v>
      </c>
      <c r="C673" s="119" t="s">
        <v>26</v>
      </c>
      <c r="D673" s="44"/>
      <c r="E673" s="44">
        <v>1</v>
      </c>
      <c r="F673" s="44"/>
      <c r="G673" s="343"/>
      <c r="H673" s="343"/>
      <c r="I673" s="155"/>
      <c r="J673" s="343"/>
      <c r="K673" s="343"/>
      <c r="L673" s="44"/>
    </row>
    <row r="674" spans="1:70" s="222" customFormat="1" x14ac:dyDescent="0.25">
      <c r="A674" s="61">
        <f t="shared" ref="A674:A677" si="176">A673+0.1</f>
        <v>7.1</v>
      </c>
      <c r="B674" s="47" t="s">
        <v>38</v>
      </c>
      <c r="C674" s="195" t="s">
        <v>24</v>
      </c>
      <c r="D674" s="48">
        <v>1.06</v>
      </c>
      <c r="E674" s="48">
        <f>D674*E673</f>
        <v>1.06</v>
      </c>
      <c r="F674" s="343"/>
      <c r="G674" s="343"/>
      <c r="H674" s="45"/>
      <c r="I674" s="63">
        <f>H674*E674</f>
        <v>0</v>
      </c>
      <c r="J674" s="343"/>
      <c r="K674" s="343"/>
      <c r="L674" s="45">
        <f>I674</f>
        <v>0</v>
      </c>
      <c r="M674" s="253"/>
      <c r="N674" s="253"/>
      <c r="O674" s="253"/>
      <c r="P674" s="253"/>
      <c r="Q674" s="253"/>
      <c r="R674" s="253"/>
      <c r="S674" s="253"/>
      <c r="T674" s="253"/>
      <c r="U674" s="253"/>
      <c r="V674" s="253"/>
      <c r="W674" s="253"/>
      <c r="X674" s="253"/>
      <c r="Y674" s="253"/>
      <c r="Z674" s="253"/>
      <c r="AA674" s="253"/>
      <c r="AB674" s="253"/>
      <c r="AC674" s="253"/>
      <c r="AD674" s="253"/>
      <c r="AE674" s="253"/>
      <c r="AF674" s="253"/>
      <c r="AG674" s="253"/>
      <c r="AH674" s="253"/>
      <c r="AI674" s="253"/>
      <c r="AJ674" s="253"/>
      <c r="AK674" s="253"/>
      <c r="AL674" s="253"/>
      <c r="AM674" s="253"/>
      <c r="AN674" s="253"/>
      <c r="AO674" s="253"/>
      <c r="AP674" s="253"/>
      <c r="AQ674" s="253"/>
      <c r="AR674" s="253"/>
      <c r="AS674" s="253"/>
      <c r="AT674" s="253"/>
      <c r="AU674" s="253"/>
      <c r="AV674" s="253"/>
      <c r="AW674" s="253"/>
      <c r="AX674" s="253"/>
      <c r="AY674" s="253"/>
      <c r="AZ674" s="253"/>
      <c r="BA674" s="253"/>
      <c r="BB674" s="253"/>
      <c r="BC674" s="253"/>
      <c r="BD674" s="253"/>
      <c r="BE674" s="253"/>
      <c r="BF674" s="253"/>
      <c r="BG674" s="253"/>
      <c r="BH674" s="253"/>
      <c r="BI674" s="253"/>
      <c r="BJ674" s="253"/>
      <c r="BK674" s="253"/>
      <c r="BL674" s="253"/>
      <c r="BM674" s="253"/>
      <c r="BN674" s="253"/>
      <c r="BO674" s="253"/>
      <c r="BP674" s="253"/>
      <c r="BQ674" s="253"/>
      <c r="BR674" s="253"/>
    </row>
    <row r="675" spans="1:70" x14ac:dyDescent="0.25">
      <c r="A675" s="61">
        <f t="shared" si="176"/>
        <v>7.1999999999999993</v>
      </c>
      <c r="B675" s="47" t="s">
        <v>72</v>
      </c>
      <c r="C675" s="47" t="s">
        <v>15</v>
      </c>
      <c r="D675" s="48">
        <v>0.16</v>
      </c>
      <c r="E675" s="48">
        <f>D675*E673</f>
        <v>0.16</v>
      </c>
      <c r="F675" s="48"/>
      <c r="G675" s="48"/>
      <c r="H675" s="48"/>
      <c r="I675" s="63"/>
      <c r="J675" s="48"/>
      <c r="K675" s="48">
        <f>J675*E675</f>
        <v>0</v>
      </c>
      <c r="L675" s="48">
        <f>K675</f>
        <v>0</v>
      </c>
    </row>
    <row r="676" spans="1:70" x14ac:dyDescent="0.25">
      <c r="A676" s="61">
        <f t="shared" si="176"/>
        <v>7.2999999999999989</v>
      </c>
      <c r="B676" s="47" t="s">
        <v>264</v>
      </c>
      <c r="C676" s="47" t="s">
        <v>123</v>
      </c>
      <c r="D676" s="47" t="s">
        <v>17</v>
      </c>
      <c r="E676" s="45">
        <f>E673</f>
        <v>1</v>
      </c>
      <c r="F676" s="45"/>
      <c r="G676" s="45">
        <f t="shared" ref="G676" si="177">E676*F676</f>
        <v>0</v>
      </c>
      <c r="H676" s="45"/>
      <c r="I676" s="106"/>
      <c r="J676" s="45"/>
      <c r="K676" s="45"/>
      <c r="L676" s="45">
        <f t="shared" ref="L676" si="178">G676+I676+K676</f>
        <v>0</v>
      </c>
    </row>
    <row r="677" spans="1:70" x14ac:dyDescent="0.25">
      <c r="A677" s="61">
        <f t="shared" si="176"/>
        <v>7.3999999999999986</v>
      </c>
      <c r="B677" s="10" t="s">
        <v>66</v>
      </c>
      <c r="C677" s="47" t="s">
        <v>4</v>
      </c>
      <c r="D677" s="48">
        <v>0.02</v>
      </c>
      <c r="E677" s="48">
        <f>D677*E673</f>
        <v>0.02</v>
      </c>
      <c r="F677" s="48"/>
      <c r="G677" s="48">
        <f>F677*E677</f>
        <v>0</v>
      </c>
      <c r="H677" s="343"/>
      <c r="I677" s="155"/>
      <c r="J677" s="343"/>
      <c r="K677" s="343"/>
      <c r="L677" s="45">
        <f>G677</f>
        <v>0</v>
      </c>
    </row>
    <row r="678" spans="1:70" ht="30" x14ac:dyDescent="0.25">
      <c r="A678" s="99">
        <f>A673+1</f>
        <v>8</v>
      </c>
      <c r="B678" s="118" t="s">
        <v>143</v>
      </c>
      <c r="C678" s="119" t="s">
        <v>26</v>
      </c>
      <c r="D678" s="44"/>
      <c r="E678" s="44">
        <f>E681+E682</f>
        <v>3</v>
      </c>
      <c r="F678" s="44"/>
      <c r="G678" s="343"/>
      <c r="H678" s="343"/>
      <c r="I678" s="155"/>
      <c r="J678" s="343"/>
      <c r="K678" s="343"/>
      <c r="L678" s="44"/>
    </row>
    <row r="679" spans="1:70" s="222" customFormat="1" x14ac:dyDescent="0.25">
      <c r="A679" s="61">
        <f t="shared" ref="A679:A683" si="179">A678+0.1</f>
        <v>8.1</v>
      </c>
      <c r="B679" s="47" t="s">
        <v>38</v>
      </c>
      <c r="C679" s="195" t="s">
        <v>24</v>
      </c>
      <c r="D679" s="48">
        <v>1.51</v>
      </c>
      <c r="E679" s="48">
        <f>D679*E678</f>
        <v>4.53</v>
      </c>
      <c r="F679" s="343"/>
      <c r="G679" s="343"/>
      <c r="H679" s="45"/>
      <c r="I679" s="63">
        <f>H679*E679</f>
        <v>0</v>
      </c>
      <c r="J679" s="343"/>
      <c r="K679" s="343"/>
      <c r="L679" s="45">
        <f>I679</f>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row>
    <row r="680" spans="1:70" x14ac:dyDescent="0.25">
      <c r="A680" s="61">
        <f t="shared" si="179"/>
        <v>8.1999999999999993</v>
      </c>
      <c r="B680" s="47" t="s">
        <v>72</v>
      </c>
      <c r="C680" s="47" t="s">
        <v>15</v>
      </c>
      <c r="D680" s="48">
        <v>0.13</v>
      </c>
      <c r="E680" s="48">
        <f>D680*E678</f>
        <v>0.39</v>
      </c>
      <c r="F680" s="48"/>
      <c r="G680" s="48"/>
      <c r="H680" s="48"/>
      <c r="I680" s="63"/>
      <c r="J680" s="48"/>
      <c r="K680" s="48">
        <f>J680*E680</f>
        <v>0</v>
      </c>
      <c r="L680" s="48">
        <f>K680</f>
        <v>0</v>
      </c>
    </row>
    <row r="681" spans="1:70" x14ac:dyDescent="0.25">
      <c r="A681" s="61">
        <f t="shared" si="179"/>
        <v>8.2999999999999989</v>
      </c>
      <c r="B681" s="120" t="s">
        <v>144</v>
      </c>
      <c r="C681" s="196" t="s">
        <v>4</v>
      </c>
      <c r="D681" s="47" t="s">
        <v>17</v>
      </c>
      <c r="E681" s="48">
        <v>2</v>
      </c>
      <c r="F681" s="48"/>
      <c r="G681" s="48">
        <f>F681*E681</f>
        <v>0</v>
      </c>
      <c r="H681" s="343"/>
      <c r="I681" s="155"/>
      <c r="J681" s="343"/>
      <c r="K681" s="343"/>
      <c r="L681" s="45">
        <f>G681</f>
        <v>0</v>
      </c>
    </row>
    <row r="682" spans="1:70" x14ac:dyDescent="0.25">
      <c r="A682" s="61">
        <f t="shared" si="179"/>
        <v>8.3999999999999986</v>
      </c>
      <c r="B682" s="120" t="s">
        <v>145</v>
      </c>
      <c r="C682" s="197" t="s">
        <v>146</v>
      </c>
      <c r="D682" s="47" t="s">
        <v>17</v>
      </c>
      <c r="E682" s="48">
        <v>1</v>
      </c>
      <c r="F682" s="48"/>
      <c r="G682" s="48">
        <f>F682*E682</f>
        <v>0</v>
      </c>
      <c r="H682" s="343"/>
      <c r="I682" s="155"/>
      <c r="J682" s="343"/>
      <c r="K682" s="343"/>
      <c r="L682" s="45">
        <f>G682</f>
        <v>0</v>
      </c>
    </row>
    <row r="683" spans="1:70" x14ac:dyDescent="0.25">
      <c r="A683" s="61">
        <f t="shared" si="179"/>
        <v>8.4999999999999982</v>
      </c>
      <c r="B683" s="10" t="s">
        <v>66</v>
      </c>
      <c r="C683" s="47" t="s">
        <v>4</v>
      </c>
      <c r="D683" s="48">
        <v>2</v>
      </c>
      <c r="E683" s="48">
        <f>D683*E678</f>
        <v>6</v>
      </c>
      <c r="F683" s="48"/>
      <c r="G683" s="48">
        <f>F683*E683</f>
        <v>0</v>
      </c>
      <c r="H683" s="343"/>
      <c r="I683" s="155"/>
      <c r="J683" s="343"/>
      <c r="K683" s="343"/>
      <c r="L683" s="45">
        <f>G683</f>
        <v>0</v>
      </c>
    </row>
    <row r="684" spans="1:70" x14ac:dyDescent="0.25">
      <c r="A684" s="99">
        <f>A678+1</f>
        <v>9</v>
      </c>
      <c r="B684" s="118" t="s">
        <v>147</v>
      </c>
      <c r="C684" s="119" t="s">
        <v>10</v>
      </c>
      <c r="D684" s="44"/>
      <c r="E684" s="44">
        <v>1</v>
      </c>
      <c r="F684" s="45"/>
      <c r="G684" s="343">
        <f>F684*E684</f>
        <v>0</v>
      </c>
      <c r="H684" s="45"/>
      <c r="I684" s="106">
        <f>H684*E684</f>
        <v>0</v>
      </c>
      <c r="J684" s="45"/>
      <c r="K684" s="45">
        <f>J684*E684</f>
        <v>0</v>
      </c>
      <c r="L684" s="45">
        <f>G684+I684+K684</f>
        <v>0</v>
      </c>
    </row>
    <row r="685" spans="1:70" x14ac:dyDescent="0.25">
      <c r="A685" s="99">
        <f>A684+1</f>
        <v>10</v>
      </c>
      <c r="B685" s="189" t="s">
        <v>101</v>
      </c>
      <c r="C685" s="189" t="s">
        <v>6</v>
      </c>
      <c r="D685" s="47"/>
      <c r="E685" s="190">
        <f>E653/2</f>
        <v>6</v>
      </c>
      <c r="F685" s="182"/>
      <c r="G685" s="182"/>
      <c r="H685" s="182"/>
      <c r="I685" s="317"/>
      <c r="J685" s="191"/>
      <c r="K685" s="191"/>
      <c r="L685" s="44"/>
    </row>
    <row r="686" spans="1:70" s="222" customFormat="1" x14ac:dyDescent="0.25">
      <c r="A686" s="47">
        <f>A685+0.1</f>
        <v>10.1</v>
      </c>
      <c r="B686" s="47" t="s">
        <v>38</v>
      </c>
      <c r="C686" s="47" t="s">
        <v>4</v>
      </c>
      <c r="D686" s="45">
        <v>1.21</v>
      </c>
      <c r="E686" s="106">
        <f>D686*E685</f>
        <v>7.26</v>
      </c>
      <c r="F686" s="343"/>
      <c r="G686" s="100"/>
      <c r="H686" s="45"/>
      <c r="I686" s="106">
        <f>H686*E686</f>
        <v>0</v>
      </c>
      <c r="J686" s="343"/>
      <c r="K686" s="343"/>
      <c r="L686" s="45">
        <f>I686</f>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row>
    <row r="687" spans="1:70" ht="30" x14ac:dyDescent="0.25">
      <c r="A687" s="99">
        <f>A685+1</f>
        <v>11</v>
      </c>
      <c r="B687" s="46" t="s">
        <v>57</v>
      </c>
      <c r="C687" s="46" t="s">
        <v>58</v>
      </c>
      <c r="D687" s="44"/>
      <c r="E687" s="44">
        <f>E653-E685</f>
        <v>6</v>
      </c>
      <c r="F687" s="44"/>
      <c r="G687" s="343"/>
      <c r="H687" s="343"/>
      <c r="I687" s="155"/>
      <c r="J687" s="343"/>
      <c r="K687" s="343"/>
      <c r="L687" s="44"/>
    </row>
    <row r="688" spans="1:70" s="222" customFormat="1" x14ac:dyDescent="0.25">
      <c r="A688" s="47">
        <f>A687+0.1</f>
        <v>11.1</v>
      </c>
      <c r="B688" s="47" t="s">
        <v>38</v>
      </c>
      <c r="C688" s="45" t="s">
        <v>24</v>
      </c>
      <c r="D688" s="45">
        <v>0.87</v>
      </c>
      <c r="E688" s="45">
        <f>E687*D688</f>
        <v>5.22</v>
      </c>
      <c r="F688" s="343"/>
      <c r="G688" s="343"/>
      <c r="H688" s="45"/>
      <c r="I688" s="106">
        <f>H688*E688</f>
        <v>0</v>
      </c>
      <c r="J688" s="45"/>
      <c r="K688" s="45"/>
      <c r="L688" s="45">
        <f>I688</f>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row>
    <row r="689" spans="1:70" x14ac:dyDescent="0.25">
      <c r="A689" s="99">
        <f>A687+1</f>
        <v>12</v>
      </c>
      <c r="B689" s="46" t="s">
        <v>59</v>
      </c>
      <c r="C689" s="46" t="s">
        <v>48</v>
      </c>
      <c r="D689" s="44"/>
      <c r="E689" s="44">
        <f>E687*1.85</f>
        <v>11.100000000000001</v>
      </c>
      <c r="F689" s="44"/>
      <c r="G689" s="343"/>
      <c r="H689" s="343"/>
      <c r="I689" s="155"/>
      <c r="J689" s="343"/>
      <c r="K689" s="343"/>
      <c r="L689" s="44"/>
    </row>
    <row r="690" spans="1:70" x14ac:dyDescent="0.25">
      <c r="A690" s="47">
        <f>A689+0.1</f>
        <v>12.1</v>
      </c>
      <c r="B690" s="47" t="s">
        <v>60</v>
      </c>
      <c r="C690" s="47" t="s">
        <v>48</v>
      </c>
      <c r="D690" s="45">
        <v>1</v>
      </c>
      <c r="E690" s="45">
        <f>E689*D690</f>
        <v>11.100000000000001</v>
      </c>
      <c r="F690" s="45"/>
      <c r="G690" s="45"/>
      <c r="H690" s="45"/>
      <c r="I690" s="106"/>
      <c r="J690" s="45"/>
      <c r="K690" s="45">
        <f>E690*J690</f>
        <v>0</v>
      </c>
      <c r="L690" s="45">
        <f>K690</f>
        <v>0</v>
      </c>
    </row>
    <row r="691" spans="1:70" x14ac:dyDescent="0.25">
      <c r="A691" s="2"/>
      <c r="B691" s="359" t="s">
        <v>393</v>
      </c>
      <c r="C691" s="360"/>
      <c r="D691" s="360"/>
      <c r="E691" s="105"/>
      <c r="F691" s="2"/>
      <c r="G691" s="2"/>
      <c r="H691" s="2"/>
      <c r="I691" s="2"/>
      <c r="J691" s="3"/>
      <c r="K691" s="3"/>
      <c r="L691" s="45"/>
    </row>
    <row r="692" spans="1:70" x14ac:dyDescent="0.25">
      <c r="A692" s="60">
        <v>1</v>
      </c>
      <c r="B692" s="46" t="s">
        <v>67</v>
      </c>
      <c r="C692" s="46" t="s">
        <v>47</v>
      </c>
      <c r="D692" s="44"/>
      <c r="E692" s="44">
        <v>28.4</v>
      </c>
      <c r="F692" s="44"/>
      <c r="G692" s="46"/>
      <c r="H692" s="46"/>
      <c r="I692" s="207"/>
      <c r="J692" s="46"/>
      <c r="K692" s="46"/>
      <c r="L692" s="44"/>
    </row>
    <row r="693" spans="1:70" x14ac:dyDescent="0.25">
      <c r="A693" s="47">
        <f>A692+0.1</f>
        <v>1.1000000000000001</v>
      </c>
      <c r="B693" s="47" t="s">
        <v>38</v>
      </c>
      <c r="C693" s="47" t="s">
        <v>24</v>
      </c>
      <c r="D693" s="45">
        <v>2.06</v>
      </c>
      <c r="E693" s="106">
        <f>E692*D693</f>
        <v>58.503999999999998</v>
      </c>
      <c r="F693" s="343"/>
      <c r="G693" s="100"/>
      <c r="H693" s="45"/>
      <c r="I693" s="106">
        <f>H693*E693</f>
        <v>0</v>
      </c>
      <c r="J693" s="343"/>
      <c r="K693" s="343"/>
      <c r="L693" s="45">
        <f>K693+I693+G693</f>
        <v>0</v>
      </c>
    </row>
    <row r="694" spans="1:70" ht="30" x14ac:dyDescent="0.25">
      <c r="A694" s="60">
        <f>A692+1</f>
        <v>2</v>
      </c>
      <c r="B694" s="46" t="s">
        <v>57</v>
      </c>
      <c r="C694" s="46" t="s">
        <v>58</v>
      </c>
      <c r="D694" s="44"/>
      <c r="E694" s="44">
        <f>E692</f>
        <v>28.4</v>
      </c>
      <c r="F694" s="44"/>
      <c r="G694" s="343"/>
      <c r="H694" s="343"/>
      <c r="I694" s="155"/>
      <c r="J694" s="343"/>
      <c r="K694" s="343"/>
      <c r="L694" s="44"/>
    </row>
    <row r="695" spans="1:70" x14ac:dyDescent="0.25">
      <c r="A695" s="47">
        <f>A694+0.1</f>
        <v>2.1</v>
      </c>
      <c r="B695" s="47" t="s">
        <v>38</v>
      </c>
      <c r="C695" s="45" t="s">
        <v>24</v>
      </c>
      <c r="D695" s="101">
        <v>0.87</v>
      </c>
      <c r="E695" s="45">
        <f>E694*D695</f>
        <v>24.707999999999998</v>
      </c>
      <c r="F695" s="343"/>
      <c r="G695" s="343"/>
      <c r="H695" s="45"/>
      <c r="I695" s="106">
        <f>H695*E695</f>
        <v>0</v>
      </c>
      <c r="J695" s="45"/>
      <c r="K695" s="45"/>
      <c r="L695" s="45">
        <f>I695</f>
        <v>0</v>
      </c>
    </row>
    <row r="696" spans="1:70" x14ac:dyDescent="0.25">
      <c r="A696" s="60">
        <f>A694+1</f>
        <v>3</v>
      </c>
      <c r="B696" s="46" t="s">
        <v>59</v>
      </c>
      <c r="C696" s="46" t="s">
        <v>48</v>
      </c>
      <c r="D696" s="44"/>
      <c r="E696" s="44">
        <f>E694*1.85</f>
        <v>52.54</v>
      </c>
      <c r="F696" s="44"/>
      <c r="G696" s="343"/>
      <c r="H696" s="343"/>
      <c r="I696" s="155"/>
      <c r="J696" s="343"/>
      <c r="K696" s="343"/>
      <c r="L696" s="44"/>
    </row>
    <row r="697" spans="1:70" x14ac:dyDescent="0.25">
      <c r="A697" s="47">
        <f>A696+0.1</f>
        <v>3.1</v>
      </c>
      <c r="B697" s="47" t="s">
        <v>60</v>
      </c>
      <c r="C697" s="47" t="s">
        <v>48</v>
      </c>
      <c r="D697" s="45">
        <v>1</v>
      </c>
      <c r="E697" s="45">
        <f>E696*D697</f>
        <v>52.54</v>
      </c>
      <c r="F697" s="45"/>
      <c r="G697" s="45"/>
      <c r="H697" s="61"/>
      <c r="I697" s="106"/>
      <c r="J697" s="45"/>
      <c r="K697" s="45">
        <f>E697*J697</f>
        <v>0</v>
      </c>
      <c r="L697" s="45">
        <f>K697</f>
        <v>0</v>
      </c>
    </row>
    <row r="698" spans="1:70" ht="45" x14ac:dyDescent="0.25">
      <c r="A698" s="60">
        <f>A696+1</f>
        <v>4</v>
      </c>
      <c r="B698" s="46" t="s">
        <v>116</v>
      </c>
      <c r="C698" s="46" t="s">
        <v>47</v>
      </c>
      <c r="D698" s="44"/>
      <c r="E698" s="111">
        <v>1.2</v>
      </c>
      <c r="F698" s="107"/>
      <c r="G698" s="108"/>
      <c r="H698" s="108"/>
      <c r="I698" s="262"/>
      <c r="J698" s="108"/>
      <c r="K698" s="108"/>
      <c r="L698" s="44"/>
    </row>
    <row r="699" spans="1:70" x14ac:dyDescent="0.25">
      <c r="A699" s="47">
        <f>A698+0.1</f>
        <v>4.0999999999999996</v>
      </c>
      <c r="B699" s="47" t="s">
        <v>38</v>
      </c>
      <c r="C699" s="45" t="s">
        <v>24</v>
      </c>
      <c r="D699" s="45">
        <v>0.89</v>
      </c>
      <c r="E699" s="45">
        <f>D699*E698</f>
        <v>1.0680000000000001</v>
      </c>
      <c r="F699" s="108"/>
      <c r="G699" s="108"/>
      <c r="H699" s="109"/>
      <c r="I699" s="269">
        <f>E699*H699</f>
        <v>0</v>
      </c>
      <c r="J699" s="108"/>
      <c r="K699" s="108"/>
      <c r="L699" s="108">
        <f>I699</f>
        <v>0</v>
      </c>
    </row>
    <row r="700" spans="1:70" x14ac:dyDescent="0.25">
      <c r="A700" s="47">
        <f>A699+0.1</f>
        <v>4.1999999999999993</v>
      </c>
      <c r="B700" s="47" t="s">
        <v>72</v>
      </c>
      <c r="C700" s="47" t="s">
        <v>15</v>
      </c>
      <c r="D700" s="45">
        <v>0.37</v>
      </c>
      <c r="E700" s="45">
        <f>D700*E698</f>
        <v>0.44400000000000001</v>
      </c>
      <c r="F700" s="48"/>
      <c r="G700" s="48"/>
      <c r="H700" s="48"/>
      <c r="I700" s="63"/>
      <c r="J700" s="45"/>
      <c r="K700" s="45">
        <f>J700*E700</f>
        <v>0</v>
      </c>
      <c r="L700" s="48">
        <f>K700+I700+G700</f>
        <v>0</v>
      </c>
    </row>
    <row r="701" spans="1:70" x14ac:dyDescent="0.25">
      <c r="A701" s="17">
        <f>A700+0.1</f>
        <v>4.2999999999999989</v>
      </c>
      <c r="B701" s="18" t="s">
        <v>62</v>
      </c>
      <c r="C701" s="18" t="s">
        <v>47</v>
      </c>
      <c r="D701" s="19">
        <v>1.1499999999999999</v>
      </c>
      <c r="E701" s="86">
        <f>D701*E698</f>
        <v>1.38</v>
      </c>
      <c r="F701" s="19"/>
      <c r="G701" s="19">
        <f>F701*E701</f>
        <v>0</v>
      </c>
      <c r="H701" s="19"/>
      <c r="I701" s="86"/>
      <c r="J701" s="28"/>
      <c r="K701" s="28"/>
      <c r="L701" s="26">
        <f>K701+I701+G701</f>
        <v>0</v>
      </c>
    </row>
    <row r="702" spans="1:70" x14ac:dyDescent="0.25">
      <c r="A702" s="17">
        <f>A701+0.1</f>
        <v>4.3999999999999986</v>
      </c>
      <c r="B702" s="10" t="s">
        <v>66</v>
      </c>
      <c r="C702" s="47" t="s">
        <v>4</v>
      </c>
      <c r="D702" s="45">
        <v>0.02</v>
      </c>
      <c r="E702" s="45">
        <f>D702*E698</f>
        <v>2.4E-2</v>
      </c>
      <c r="F702" s="45"/>
      <c r="G702" s="45">
        <f>F702*E702</f>
        <v>0</v>
      </c>
      <c r="H702" s="45"/>
      <c r="I702" s="106"/>
      <c r="J702" s="45"/>
      <c r="K702" s="45"/>
      <c r="L702" s="45">
        <f>K702+I702+G702</f>
        <v>0</v>
      </c>
    </row>
    <row r="703" spans="1:70" s="246" customFormat="1" ht="30" x14ac:dyDescent="0.25">
      <c r="A703" s="12">
        <f>A698+1</f>
        <v>5</v>
      </c>
      <c r="B703" s="13" t="s">
        <v>350</v>
      </c>
      <c r="C703" s="68" t="s">
        <v>46</v>
      </c>
      <c r="D703" s="14"/>
      <c r="E703" s="14">
        <v>1</v>
      </c>
      <c r="F703" s="14"/>
      <c r="G703" s="82"/>
      <c r="H703" s="82"/>
      <c r="I703" s="320"/>
      <c r="J703" s="82"/>
      <c r="K703" s="82"/>
      <c r="L703" s="14"/>
      <c r="M703" s="301"/>
      <c r="N703" s="301"/>
      <c r="O703" s="301"/>
      <c r="P703" s="301"/>
      <c r="Q703" s="301"/>
      <c r="R703" s="301"/>
      <c r="S703" s="301"/>
      <c r="T703" s="301"/>
      <c r="U703" s="301"/>
      <c r="V703" s="301"/>
      <c r="W703" s="301"/>
      <c r="X703" s="301"/>
      <c r="Y703" s="301"/>
      <c r="Z703" s="301"/>
      <c r="AA703" s="301"/>
      <c r="AB703" s="301"/>
      <c r="AC703" s="301"/>
      <c r="AD703" s="301"/>
      <c r="AE703" s="301"/>
      <c r="AF703" s="301"/>
      <c r="AG703" s="301"/>
      <c r="AH703" s="301"/>
      <c r="AI703" s="301"/>
      <c r="AJ703" s="301"/>
      <c r="AK703" s="301"/>
      <c r="AL703" s="301"/>
      <c r="AM703" s="301"/>
      <c r="AN703" s="301"/>
      <c r="AO703" s="301"/>
      <c r="AP703" s="301"/>
      <c r="AQ703" s="301"/>
      <c r="AR703" s="301"/>
      <c r="AS703" s="301"/>
      <c r="AT703" s="301"/>
      <c r="AU703" s="301"/>
      <c r="AV703" s="301"/>
      <c r="AW703" s="301"/>
      <c r="AX703" s="301"/>
      <c r="AY703" s="301"/>
      <c r="AZ703" s="301"/>
      <c r="BA703" s="301"/>
      <c r="BB703" s="301"/>
      <c r="BC703" s="301"/>
      <c r="BD703" s="301"/>
      <c r="BE703" s="301"/>
      <c r="BF703" s="301"/>
      <c r="BG703" s="301"/>
      <c r="BH703" s="301"/>
      <c r="BI703" s="301"/>
      <c r="BJ703" s="301"/>
      <c r="BK703" s="301"/>
      <c r="BL703" s="301"/>
      <c r="BM703" s="301"/>
      <c r="BN703" s="301"/>
      <c r="BO703" s="301"/>
      <c r="BP703" s="301"/>
      <c r="BQ703" s="301"/>
      <c r="BR703" s="301"/>
    </row>
    <row r="704" spans="1:70" s="247" customFormat="1" x14ac:dyDescent="0.25">
      <c r="A704" s="17">
        <f>A703+0.1</f>
        <v>5.0999999999999996</v>
      </c>
      <c r="B704" s="47" t="s">
        <v>38</v>
      </c>
      <c r="C704" s="47" t="s">
        <v>24</v>
      </c>
      <c r="D704" s="19">
        <v>2.86</v>
      </c>
      <c r="E704" s="86">
        <f>D704*E703</f>
        <v>2.86</v>
      </c>
      <c r="F704" s="18"/>
      <c r="G704" s="161"/>
      <c r="H704" s="19"/>
      <c r="I704" s="86">
        <f>H704*E704</f>
        <v>0</v>
      </c>
      <c r="J704" s="28"/>
      <c r="K704" s="28"/>
      <c r="L704" s="26">
        <f>K704+I704+G704</f>
        <v>0</v>
      </c>
      <c r="M704" s="302"/>
      <c r="N704" s="302"/>
      <c r="O704" s="302"/>
      <c r="P704" s="302"/>
      <c r="Q704" s="302"/>
      <c r="R704" s="302"/>
      <c r="S704" s="302"/>
      <c r="T704" s="302"/>
      <c r="U704" s="302"/>
      <c r="V704" s="302"/>
      <c r="W704" s="302"/>
      <c r="X704" s="302"/>
      <c r="Y704" s="302"/>
      <c r="Z704" s="302"/>
      <c r="AA704" s="302"/>
      <c r="AB704" s="302"/>
      <c r="AC704" s="302"/>
      <c r="AD704" s="302"/>
      <c r="AE704" s="302"/>
      <c r="AF704" s="302"/>
      <c r="AG704" s="302"/>
      <c r="AH704" s="302"/>
      <c r="AI704" s="302"/>
      <c r="AJ704" s="302"/>
      <c r="AK704" s="302"/>
      <c r="AL704" s="302"/>
      <c r="AM704" s="302"/>
      <c r="AN704" s="302"/>
      <c r="AO704" s="302"/>
      <c r="AP704" s="302"/>
      <c r="AQ704" s="302"/>
      <c r="AR704" s="302"/>
      <c r="AS704" s="302"/>
      <c r="AT704" s="302"/>
      <c r="AU704" s="302"/>
      <c r="AV704" s="302"/>
      <c r="AW704" s="302"/>
      <c r="AX704" s="302"/>
      <c r="AY704" s="302"/>
      <c r="AZ704" s="302"/>
      <c r="BA704" s="302"/>
      <c r="BB704" s="302"/>
      <c r="BC704" s="302"/>
      <c r="BD704" s="302"/>
      <c r="BE704" s="302"/>
      <c r="BF704" s="302"/>
      <c r="BG704" s="302"/>
      <c r="BH704" s="302"/>
      <c r="BI704" s="302"/>
      <c r="BJ704" s="302"/>
      <c r="BK704" s="302"/>
      <c r="BL704" s="302"/>
      <c r="BM704" s="302"/>
      <c r="BN704" s="302"/>
      <c r="BO704" s="302"/>
      <c r="BP704" s="302"/>
      <c r="BQ704" s="302"/>
      <c r="BR704" s="302"/>
    </row>
    <row r="705" spans="1:70" s="221" customFormat="1" x14ac:dyDescent="0.25">
      <c r="A705" s="17">
        <f t="shared" ref="A705:A709" si="180">A704+0.1</f>
        <v>5.1999999999999993</v>
      </c>
      <c r="B705" s="47" t="s">
        <v>72</v>
      </c>
      <c r="C705" s="47" t="s">
        <v>15</v>
      </c>
      <c r="D705" s="19">
        <v>0.76</v>
      </c>
      <c r="E705" s="86">
        <f>D705*E703</f>
        <v>0.76</v>
      </c>
      <c r="F705" s="18"/>
      <c r="G705" s="161"/>
      <c r="H705" s="19"/>
      <c r="I705" s="86"/>
      <c r="J705" s="45"/>
      <c r="K705" s="26">
        <f>J705*E705</f>
        <v>0</v>
      </c>
      <c r="L705" s="26">
        <f t="shared" ref="L705:L709" si="181">K705+I705+G705</f>
        <v>0</v>
      </c>
      <c r="M705" s="302"/>
      <c r="N705" s="302"/>
      <c r="O705" s="302"/>
      <c r="P705" s="302"/>
      <c r="Q705" s="302"/>
      <c r="R705" s="302"/>
      <c r="S705" s="302"/>
      <c r="T705" s="302"/>
      <c r="U705" s="302"/>
      <c r="V705" s="302"/>
      <c r="W705" s="302"/>
      <c r="X705" s="302"/>
      <c r="Y705" s="302"/>
      <c r="Z705" s="302"/>
      <c r="AA705" s="302"/>
      <c r="AB705" s="302"/>
      <c r="AC705" s="302"/>
      <c r="AD705" s="302"/>
      <c r="AE705" s="302"/>
      <c r="AF705" s="302"/>
      <c r="AG705" s="302"/>
      <c r="AH705" s="302"/>
      <c r="AI705" s="302"/>
      <c r="AJ705" s="302"/>
      <c r="AK705" s="302"/>
      <c r="AL705" s="302"/>
      <c r="AM705" s="302"/>
      <c r="AN705" s="302"/>
      <c r="AO705" s="302"/>
      <c r="AP705" s="302"/>
      <c r="AQ705" s="302"/>
      <c r="AR705" s="302"/>
      <c r="AS705" s="302"/>
      <c r="AT705" s="302"/>
      <c r="AU705" s="302"/>
      <c r="AV705" s="302"/>
      <c r="AW705" s="302"/>
      <c r="AX705" s="302"/>
      <c r="AY705" s="302"/>
      <c r="AZ705" s="302"/>
      <c r="BA705" s="302"/>
      <c r="BB705" s="302"/>
      <c r="BC705" s="302"/>
      <c r="BD705" s="302"/>
      <c r="BE705" s="302"/>
      <c r="BF705" s="302"/>
      <c r="BG705" s="302"/>
      <c r="BH705" s="302"/>
      <c r="BI705" s="302"/>
      <c r="BJ705" s="302"/>
      <c r="BK705" s="302"/>
      <c r="BL705" s="302"/>
      <c r="BM705" s="302"/>
      <c r="BN705" s="302"/>
      <c r="BO705" s="302"/>
      <c r="BP705" s="302"/>
      <c r="BQ705" s="302"/>
      <c r="BR705" s="302"/>
    </row>
    <row r="706" spans="1:70" s="1" customFormat="1" x14ac:dyDescent="0.25">
      <c r="A706" s="17">
        <f t="shared" si="180"/>
        <v>5.2999999999999989</v>
      </c>
      <c r="B706" s="47" t="s">
        <v>215</v>
      </c>
      <c r="C706" s="93" t="s">
        <v>46</v>
      </c>
      <c r="D706" s="101">
        <v>1.02</v>
      </c>
      <c r="E706" s="45">
        <f>D706*E703</f>
        <v>1.02</v>
      </c>
      <c r="F706" s="45"/>
      <c r="G706" s="45">
        <f>F706*E706</f>
        <v>0</v>
      </c>
      <c r="H706" s="55"/>
      <c r="I706" s="310"/>
      <c r="J706" s="55"/>
      <c r="K706" s="55"/>
      <c r="L706" s="48">
        <f>G706</f>
        <v>0</v>
      </c>
      <c r="M706" s="252"/>
      <c r="N706" s="252"/>
      <c r="O706" s="252"/>
      <c r="P706" s="252"/>
      <c r="Q706" s="252"/>
      <c r="R706" s="252"/>
      <c r="S706" s="252"/>
      <c r="T706" s="252"/>
      <c r="U706" s="252"/>
      <c r="V706" s="252"/>
      <c r="W706" s="252"/>
      <c r="X706" s="252"/>
      <c r="Y706" s="252"/>
      <c r="Z706" s="252"/>
      <c r="AA706" s="252"/>
      <c r="AB706" s="252"/>
      <c r="AC706" s="252"/>
      <c r="AD706" s="252"/>
      <c r="AE706" s="252"/>
      <c r="AF706" s="252"/>
      <c r="AG706" s="252"/>
      <c r="AH706" s="252"/>
      <c r="AI706" s="252"/>
      <c r="AJ706" s="252"/>
      <c r="AK706" s="252"/>
      <c r="AL706" s="252"/>
      <c r="AM706" s="252"/>
      <c r="AN706" s="252"/>
      <c r="AO706" s="252"/>
      <c r="AP706" s="252"/>
      <c r="AQ706" s="252"/>
      <c r="AR706" s="252"/>
      <c r="AS706" s="252"/>
      <c r="AT706" s="252"/>
      <c r="AU706" s="252"/>
      <c r="AV706" s="252"/>
      <c r="AW706" s="252"/>
      <c r="AX706" s="252"/>
      <c r="AY706" s="252"/>
      <c r="AZ706" s="252"/>
      <c r="BA706" s="252"/>
      <c r="BB706" s="252"/>
      <c r="BC706" s="252"/>
      <c r="BD706" s="252"/>
      <c r="BE706" s="252"/>
      <c r="BF706" s="252"/>
      <c r="BG706" s="252"/>
      <c r="BH706" s="252"/>
      <c r="BI706" s="252"/>
      <c r="BJ706" s="252"/>
      <c r="BK706" s="252"/>
      <c r="BL706" s="252"/>
      <c r="BM706" s="252"/>
      <c r="BN706" s="252"/>
      <c r="BO706" s="252"/>
      <c r="BP706" s="252"/>
      <c r="BQ706" s="252"/>
      <c r="BR706" s="252"/>
    </row>
    <row r="707" spans="1:70" s="221" customFormat="1" x14ac:dyDescent="0.25">
      <c r="A707" s="17">
        <f t="shared" si="180"/>
        <v>5.3999999999999986</v>
      </c>
      <c r="B707" s="18" t="s">
        <v>103</v>
      </c>
      <c r="C707" s="93" t="s">
        <v>41</v>
      </c>
      <c r="D707" s="19">
        <v>0.8</v>
      </c>
      <c r="E707" s="86">
        <f>D707*E703</f>
        <v>0.8</v>
      </c>
      <c r="F707" s="26"/>
      <c r="G707" s="19">
        <f t="shared" ref="G707:G709" si="182">F707*E707</f>
        <v>0</v>
      </c>
      <c r="H707" s="19"/>
      <c r="I707" s="86"/>
      <c r="J707" s="28"/>
      <c r="K707" s="28"/>
      <c r="L707" s="26">
        <f t="shared" si="181"/>
        <v>0</v>
      </c>
      <c r="M707" s="302"/>
      <c r="N707" s="302"/>
      <c r="O707" s="302"/>
      <c r="P707" s="302"/>
      <c r="Q707" s="302"/>
      <c r="R707" s="302"/>
      <c r="S707" s="302"/>
      <c r="T707" s="302"/>
      <c r="U707" s="302"/>
      <c r="V707" s="302"/>
      <c r="W707" s="302"/>
      <c r="X707" s="302"/>
      <c r="Y707" s="302"/>
      <c r="Z707" s="302"/>
      <c r="AA707" s="302"/>
      <c r="AB707" s="302"/>
      <c r="AC707" s="302"/>
      <c r="AD707" s="302"/>
      <c r="AE707" s="302"/>
      <c r="AF707" s="302"/>
      <c r="AG707" s="302"/>
      <c r="AH707" s="302"/>
      <c r="AI707" s="302"/>
      <c r="AJ707" s="302"/>
      <c r="AK707" s="302"/>
      <c r="AL707" s="302"/>
      <c r="AM707" s="302"/>
      <c r="AN707" s="302"/>
      <c r="AO707" s="302"/>
      <c r="AP707" s="302"/>
      <c r="AQ707" s="302"/>
      <c r="AR707" s="302"/>
      <c r="AS707" s="302"/>
      <c r="AT707" s="302"/>
      <c r="AU707" s="302"/>
      <c r="AV707" s="302"/>
      <c r="AW707" s="302"/>
      <c r="AX707" s="302"/>
      <c r="AY707" s="302"/>
      <c r="AZ707" s="302"/>
      <c r="BA707" s="302"/>
      <c r="BB707" s="302"/>
      <c r="BC707" s="302"/>
      <c r="BD707" s="302"/>
      <c r="BE707" s="302"/>
      <c r="BF707" s="302"/>
      <c r="BG707" s="302"/>
      <c r="BH707" s="302"/>
      <c r="BI707" s="302"/>
      <c r="BJ707" s="302"/>
      <c r="BK707" s="302"/>
      <c r="BL707" s="302"/>
      <c r="BM707" s="302"/>
      <c r="BN707" s="302"/>
      <c r="BO707" s="302"/>
      <c r="BP707" s="302"/>
      <c r="BQ707" s="302"/>
      <c r="BR707" s="302"/>
    </row>
    <row r="708" spans="1:70" s="221" customFormat="1" x14ac:dyDescent="0.25">
      <c r="A708" s="17">
        <f t="shared" si="180"/>
        <v>5.4999999999999982</v>
      </c>
      <c r="B708" s="18" t="s">
        <v>346</v>
      </c>
      <c r="C708" s="93" t="s">
        <v>46</v>
      </c>
      <c r="D708" s="198">
        <v>3.8999999999999998E-3</v>
      </c>
      <c r="E708" s="86">
        <f>D708*E703</f>
        <v>3.8999999999999998E-3</v>
      </c>
      <c r="F708" s="26"/>
      <c r="G708" s="19">
        <f t="shared" si="182"/>
        <v>0</v>
      </c>
      <c r="H708" s="19"/>
      <c r="I708" s="86"/>
      <c r="J708" s="28"/>
      <c r="K708" s="28"/>
      <c r="L708" s="26">
        <f t="shared" si="181"/>
        <v>0</v>
      </c>
      <c r="M708" s="302"/>
      <c r="N708" s="302"/>
      <c r="O708" s="302"/>
      <c r="P708" s="302"/>
      <c r="Q708" s="302"/>
      <c r="R708" s="302"/>
      <c r="S708" s="302"/>
      <c r="T708" s="302"/>
      <c r="U708" s="302"/>
      <c r="V708" s="302"/>
      <c r="W708" s="302"/>
      <c r="X708" s="302"/>
      <c r="Y708" s="302"/>
      <c r="Z708" s="302"/>
      <c r="AA708" s="302"/>
      <c r="AB708" s="302"/>
      <c r="AC708" s="302"/>
      <c r="AD708" s="302"/>
      <c r="AE708" s="302"/>
      <c r="AF708" s="302"/>
      <c r="AG708" s="302"/>
      <c r="AH708" s="302"/>
      <c r="AI708" s="302"/>
      <c r="AJ708" s="302"/>
      <c r="AK708" s="302"/>
      <c r="AL708" s="302"/>
      <c r="AM708" s="302"/>
      <c r="AN708" s="302"/>
      <c r="AO708" s="302"/>
      <c r="AP708" s="302"/>
      <c r="AQ708" s="302"/>
      <c r="AR708" s="302"/>
      <c r="AS708" s="302"/>
      <c r="AT708" s="302"/>
      <c r="AU708" s="302"/>
      <c r="AV708" s="302"/>
      <c r="AW708" s="302"/>
      <c r="AX708" s="302"/>
      <c r="AY708" s="302"/>
      <c r="AZ708" s="302"/>
      <c r="BA708" s="302"/>
      <c r="BB708" s="302"/>
      <c r="BC708" s="302"/>
      <c r="BD708" s="302"/>
      <c r="BE708" s="302"/>
      <c r="BF708" s="302"/>
      <c r="BG708" s="302"/>
      <c r="BH708" s="302"/>
      <c r="BI708" s="302"/>
      <c r="BJ708" s="302"/>
      <c r="BK708" s="302"/>
      <c r="BL708" s="302"/>
      <c r="BM708" s="302"/>
      <c r="BN708" s="302"/>
      <c r="BO708" s="302"/>
      <c r="BP708" s="302"/>
      <c r="BQ708" s="302"/>
      <c r="BR708" s="302"/>
    </row>
    <row r="709" spans="1:70" s="221" customFormat="1" x14ac:dyDescent="0.25">
      <c r="A709" s="17">
        <f t="shared" si="180"/>
        <v>5.5999999999999979</v>
      </c>
      <c r="B709" s="23" t="s">
        <v>66</v>
      </c>
      <c r="C709" s="47" t="s">
        <v>4</v>
      </c>
      <c r="D709" s="19">
        <v>0.13</v>
      </c>
      <c r="E709" s="86">
        <f>D709*E703</f>
        <v>0.13</v>
      </c>
      <c r="F709" s="19"/>
      <c r="G709" s="19">
        <f t="shared" si="182"/>
        <v>0</v>
      </c>
      <c r="H709" s="19"/>
      <c r="I709" s="86"/>
      <c r="J709" s="28"/>
      <c r="K709" s="28"/>
      <c r="L709" s="26">
        <f t="shared" si="181"/>
        <v>0</v>
      </c>
      <c r="M709" s="302"/>
      <c r="N709" s="302"/>
      <c r="O709" s="302"/>
      <c r="P709" s="302"/>
      <c r="Q709" s="302"/>
      <c r="R709" s="302"/>
      <c r="S709" s="302"/>
      <c r="T709" s="302"/>
      <c r="U709" s="302"/>
      <c r="V709" s="302"/>
      <c r="W709" s="302"/>
      <c r="X709" s="302"/>
      <c r="Y709" s="302"/>
      <c r="Z709" s="302"/>
      <c r="AA709" s="302"/>
      <c r="AB709" s="302"/>
      <c r="AC709" s="302"/>
      <c r="AD709" s="302"/>
      <c r="AE709" s="302"/>
      <c r="AF709" s="302"/>
      <c r="AG709" s="302"/>
      <c r="AH709" s="302"/>
      <c r="AI709" s="302"/>
      <c r="AJ709" s="302"/>
      <c r="AK709" s="302"/>
      <c r="AL709" s="302"/>
      <c r="AM709" s="302"/>
      <c r="AN709" s="302"/>
      <c r="AO709" s="302"/>
      <c r="AP709" s="302"/>
      <c r="AQ709" s="302"/>
      <c r="AR709" s="302"/>
      <c r="AS709" s="302"/>
      <c r="AT709" s="302"/>
      <c r="AU709" s="302"/>
      <c r="AV709" s="302"/>
      <c r="AW709" s="302"/>
      <c r="AX709" s="302"/>
      <c r="AY709" s="302"/>
      <c r="AZ709" s="302"/>
      <c r="BA709" s="302"/>
      <c r="BB709" s="302"/>
      <c r="BC709" s="302"/>
      <c r="BD709" s="302"/>
      <c r="BE709" s="302"/>
      <c r="BF709" s="302"/>
      <c r="BG709" s="302"/>
      <c r="BH709" s="302"/>
      <c r="BI709" s="302"/>
      <c r="BJ709" s="302"/>
      <c r="BK709" s="302"/>
      <c r="BL709" s="302"/>
      <c r="BM709" s="302"/>
      <c r="BN709" s="302"/>
      <c r="BO709" s="302"/>
      <c r="BP709" s="302"/>
      <c r="BQ709" s="302"/>
      <c r="BR709" s="302"/>
    </row>
    <row r="710" spans="1:70" s="248" customFormat="1" ht="30" x14ac:dyDescent="0.25">
      <c r="A710" s="4">
        <f>A703+1</f>
        <v>6</v>
      </c>
      <c r="B710" s="6" t="s">
        <v>349</v>
      </c>
      <c r="C710" s="68" t="s">
        <v>46</v>
      </c>
      <c r="D710" s="7"/>
      <c r="E710" s="7">
        <v>11</v>
      </c>
      <c r="F710" s="7"/>
      <c r="G710" s="52"/>
      <c r="H710" s="52"/>
      <c r="I710" s="311"/>
      <c r="J710" s="52"/>
      <c r="K710" s="52"/>
      <c r="L710" s="7"/>
      <c r="M710" s="303"/>
      <c r="N710" s="303"/>
      <c r="O710" s="303"/>
      <c r="P710" s="303"/>
      <c r="Q710" s="303"/>
      <c r="R710" s="303"/>
      <c r="S710" s="303"/>
      <c r="T710" s="303"/>
      <c r="U710" s="303"/>
      <c r="V710" s="303"/>
      <c r="W710" s="303"/>
      <c r="X710" s="303"/>
      <c r="Y710" s="303"/>
      <c r="Z710" s="303"/>
      <c r="AA710" s="303"/>
      <c r="AB710" s="303"/>
      <c r="AC710" s="303"/>
      <c r="AD710" s="303"/>
      <c r="AE710" s="303"/>
      <c r="AF710" s="303"/>
      <c r="AG710" s="303"/>
      <c r="AH710" s="303"/>
      <c r="AI710" s="303"/>
      <c r="AJ710" s="303"/>
      <c r="AK710" s="303"/>
      <c r="AL710" s="303"/>
      <c r="AM710" s="303"/>
      <c r="AN710" s="303"/>
      <c r="AO710" s="303"/>
      <c r="AP710" s="303"/>
      <c r="AQ710" s="303"/>
      <c r="AR710" s="303"/>
      <c r="AS710" s="303"/>
      <c r="AT710" s="303"/>
      <c r="AU710" s="303"/>
      <c r="AV710" s="303"/>
      <c r="AW710" s="303"/>
      <c r="AX710" s="303"/>
      <c r="AY710" s="303"/>
      <c r="AZ710" s="303"/>
      <c r="BA710" s="303"/>
      <c r="BB710" s="303"/>
      <c r="BC710" s="303"/>
      <c r="BD710" s="303"/>
      <c r="BE710" s="303"/>
      <c r="BF710" s="303"/>
      <c r="BG710" s="303"/>
      <c r="BH710" s="303"/>
      <c r="BI710" s="303"/>
      <c r="BJ710" s="303"/>
      <c r="BK710" s="303"/>
      <c r="BL710" s="303"/>
      <c r="BM710" s="303"/>
      <c r="BN710" s="303"/>
      <c r="BO710" s="303"/>
      <c r="BP710" s="303"/>
      <c r="BQ710" s="303"/>
      <c r="BR710" s="303"/>
    </row>
    <row r="711" spans="1:70" s="249" customFormat="1" x14ac:dyDescent="0.3">
      <c r="A711" s="50">
        <f>A710+0.1</f>
        <v>6.1</v>
      </c>
      <c r="B711" s="10" t="s">
        <v>38</v>
      </c>
      <c r="C711" s="93" t="s">
        <v>24</v>
      </c>
      <c r="D711" s="8">
        <v>11.1</v>
      </c>
      <c r="E711" s="8">
        <f>D711*E710</f>
        <v>122.1</v>
      </c>
      <c r="F711" s="10"/>
      <c r="G711" s="54"/>
      <c r="H711" s="8"/>
      <c r="I711" s="209">
        <f>H711*E711</f>
        <v>0</v>
      </c>
      <c r="J711" s="10"/>
      <c r="K711" s="10"/>
      <c r="L711" s="8">
        <f>K711+I711+G711</f>
        <v>0</v>
      </c>
      <c r="M711" s="293"/>
      <c r="N711" s="293"/>
      <c r="O711" s="293"/>
      <c r="P711" s="293"/>
      <c r="Q711" s="293"/>
      <c r="R711" s="293"/>
      <c r="S711" s="293"/>
      <c r="T711" s="293"/>
      <c r="U711" s="293"/>
      <c r="V711" s="293"/>
      <c r="W711" s="293"/>
      <c r="X711" s="293"/>
      <c r="Y711" s="293"/>
      <c r="Z711" s="293"/>
      <c r="AA711" s="293"/>
      <c r="AB711" s="293"/>
      <c r="AC711" s="293"/>
      <c r="AD711" s="293"/>
      <c r="AE711" s="293"/>
      <c r="AF711" s="293"/>
      <c r="AG711" s="293"/>
      <c r="AH711" s="293"/>
      <c r="AI711" s="293"/>
      <c r="AJ711" s="293"/>
      <c r="AK711" s="293"/>
      <c r="AL711" s="293"/>
      <c r="AM711" s="293"/>
      <c r="AN711" s="293"/>
      <c r="AO711" s="293"/>
      <c r="AP711" s="293"/>
      <c r="AQ711" s="293"/>
      <c r="AR711" s="293"/>
      <c r="AS711" s="293"/>
      <c r="AT711" s="293"/>
      <c r="AU711" s="293"/>
      <c r="AV711" s="293"/>
      <c r="AW711" s="293"/>
      <c r="AX711" s="293"/>
      <c r="AY711" s="293"/>
      <c r="AZ711" s="293"/>
      <c r="BA711" s="293"/>
      <c r="BB711" s="293"/>
      <c r="BC711" s="293"/>
      <c r="BD711" s="293"/>
      <c r="BE711" s="293"/>
      <c r="BF711" s="293"/>
      <c r="BG711" s="293"/>
      <c r="BH711" s="293"/>
      <c r="BI711" s="293"/>
      <c r="BJ711" s="293"/>
      <c r="BK711" s="293"/>
      <c r="BL711" s="293"/>
      <c r="BM711" s="293"/>
      <c r="BN711" s="293"/>
      <c r="BO711" s="293"/>
      <c r="BP711" s="293"/>
      <c r="BQ711" s="293"/>
      <c r="BR711" s="293"/>
    </row>
    <row r="712" spans="1:70" s="218" customFormat="1" x14ac:dyDescent="0.3">
      <c r="A712" s="39">
        <f>A711+0.1</f>
        <v>6.1999999999999993</v>
      </c>
      <c r="B712" s="10" t="s">
        <v>250</v>
      </c>
      <c r="C712" s="47" t="s">
        <v>15</v>
      </c>
      <c r="D712" s="8">
        <v>0.96</v>
      </c>
      <c r="E712" s="8">
        <f>D712*E710</f>
        <v>10.559999999999999</v>
      </c>
      <c r="F712" s="10"/>
      <c r="G712" s="54"/>
      <c r="H712" s="8"/>
      <c r="I712" s="209"/>
      <c r="J712" s="8"/>
      <c r="K712" s="8">
        <f>J712*E712</f>
        <v>0</v>
      </c>
      <c r="L712" s="8">
        <f t="shared" ref="L712:L719" si="183">K712+I712+G712</f>
        <v>0</v>
      </c>
      <c r="M712" s="294"/>
      <c r="N712" s="294"/>
      <c r="O712" s="294"/>
      <c r="P712" s="294"/>
      <c r="Q712" s="294"/>
      <c r="R712" s="294"/>
      <c r="S712" s="294"/>
      <c r="T712" s="294"/>
      <c r="U712" s="294"/>
      <c r="V712" s="294"/>
      <c r="W712" s="294"/>
      <c r="X712" s="294"/>
      <c r="Y712" s="294"/>
      <c r="Z712" s="294"/>
      <c r="AA712" s="294"/>
      <c r="AB712" s="294"/>
      <c r="AC712" s="294"/>
      <c r="AD712" s="294"/>
      <c r="AE712" s="294"/>
      <c r="AF712" s="294"/>
      <c r="AG712" s="294"/>
      <c r="AH712" s="294"/>
      <c r="AI712" s="294"/>
      <c r="AJ712" s="294"/>
      <c r="AK712" s="294"/>
      <c r="AL712" s="294"/>
      <c r="AM712" s="294"/>
      <c r="AN712" s="294"/>
      <c r="AO712" s="294"/>
      <c r="AP712" s="294"/>
      <c r="AQ712" s="294"/>
      <c r="AR712" s="294"/>
      <c r="AS712" s="294"/>
      <c r="AT712" s="294"/>
      <c r="AU712" s="294"/>
      <c r="AV712" s="294"/>
      <c r="AW712" s="294"/>
      <c r="AX712" s="294"/>
      <c r="AY712" s="294"/>
      <c r="AZ712" s="294"/>
      <c r="BA712" s="294"/>
      <c r="BB712" s="294"/>
      <c r="BC712" s="294"/>
      <c r="BD712" s="294"/>
      <c r="BE712" s="294"/>
      <c r="BF712" s="294"/>
      <c r="BG712" s="294"/>
      <c r="BH712" s="294"/>
      <c r="BI712" s="294"/>
      <c r="BJ712" s="294"/>
      <c r="BK712" s="294"/>
      <c r="BL712" s="294"/>
      <c r="BM712" s="294"/>
      <c r="BN712" s="294"/>
      <c r="BO712" s="294"/>
      <c r="BP712" s="294"/>
      <c r="BQ712" s="294"/>
      <c r="BR712" s="294"/>
    </row>
    <row r="713" spans="1:70" s="65" customFormat="1" x14ac:dyDescent="0.3">
      <c r="A713" s="50">
        <f t="shared" ref="A713:A719" si="184">A712+0.1</f>
        <v>6.2999999999999989</v>
      </c>
      <c r="B713" s="47" t="s">
        <v>520</v>
      </c>
      <c r="C713" s="47" t="s">
        <v>47</v>
      </c>
      <c r="D713" s="45">
        <v>1.02</v>
      </c>
      <c r="E713" s="45">
        <f>D713*E710</f>
        <v>11.22</v>
      </c>
      <c r="F713" s="27"/>
      <c r="G713" s="8">
        <f>E713*F713</f>
        <v>0</v>
      </c>
      <c r="H713" s="8"/>
      <c r="I713" s="209"/>
      <c r="J713" s="10"/>
      <c r="K713" s="10"/>
      <c r="L713" s="8">
        <f t="shared" si="183"/>
        <v>0</v>
      </c>
      <c r="M713" s="296"/>
      <c r="N713" s="296"/>
      <c r="O713" s="296"/>
      <c r="P713" s="296"/>
      <c r="Q713" s="296"/>
      <c r="R713" s="296"/>
      <c r="S713" s="296"/>
      <c r="T713" s="296"/>
      <c r="U713" s="296"/>
      <c r="V713" s="296"/>
      <c r="W713" s="296"/>
      <c r="X713" s="296"/>
      <c r="Y713" s="296"/>
      <c r="Z713" s="296"/>
      <c r="AA713" s="296"/>
      <c r="AB713" s="296"/>
      <c r="AC713" s="296"/>
      <c r="AD713" s="296"/>
      <c r="AE713" s="296"/>
      <c r="AF713" s="296"/>
      <c r="AG713" s="296"/>
      <c r="AH713" s="296"/>
      <c r="AI713" s="296"/>
      <c r="AJ713" s="296"/>
      <c r="AK713" s="296"/>
      <c r="AL713" s="296"/>
      <c r="AM713" s="296"/>
      <c r="AN713" s="296"/>
      <c r="AO713" s="296"/>
      <c r="AP713" s="296"/>
      <c r="AQ713" s="296"/>
      <c r="AR713" s="296"/>
      <c r="AS713" s="296"/>
      <c r="AT713" s="296"/>
      <c r="AU713" s="296"/>
      <c r="AV713" s="296"/>
      <c r="AW713" s="296"/>
      <c r="AX713" s="296"/>
      <c r="AY713" s="296"/>
      <c r="AZ713" s="296"/>
      <c r="BA713" s="296"/>
      <c r="BB713" s="296"/>
      <c r="BC713" s="296"/>
      <c r="BD713" s="296"/>
      <c r="BE713" s="296"/>
      <c r="BF713" s="296"/>
      <c r="BG713" s="296"/>
      <c r="BH713" s="296"/>
      <c r="BI713" s="296"/>
      <c r="BJ713" s="296"/>
      <c r="BK713" s="296"/>
      <c r="BL713" s="296"/>
      <c r="BM713" s="296"/>
      <c r="BN713" s="296"/>
      <c r="BO713" s="296"/>
      <c r="BP713" s="296"/>
      <c r="BQ713" s="296"/>
      <c r="BR713" s="296"/>
    </row>
    <row r="714" spans="1:70" s="65" customFormat="1" x14ac:dyDescent="0.3">
      <c r="A714" s="50">
        <f t="shared" si="184"/>
        <v>6.3999999999999986</v>
      </c>
      <c r="B714" s="10" t="s">
        <v>103</v>
      </c>
      <c r="C714" s="93" t="s">
        <v>41</v>
      </c>
      <c r="D714" s="8">
        <v>2.0499999999999998</v>
      </c>
      <c r="E714" s="8">
        <f>D714*E710</f>
        <v>22.549999999999997</v>
      </c>
      <c r="F714" s="8"/>
      <c r="G714" s="8">
        <f t="shared" ref="G714:G719" si="185">F714*E714</f>
        <v>0</v>
      </c>
      <c r="H714" s="8"/>
      <c r="I714" s="209"/>
      <c r="J714" s="10"/>
      <c r="K714" s="10"/>
      <c r="L714" s="8">
        <f t="shared" si="183"/>
        <v>0</v>
      </c>
      <c r="M714" s="296"/>
      <c r="N714" s="296"/>
      <c r="O714" s="296"/>
      <c r="P714" s="296"/>
      <c r="Q714" s="296"/>
      <c r="R714" s="296"/>
      <c r="S714" s="296"/>
      <c r="T714" s="296"/>
      <c r="U714" s="296"/>
      <c r="V714" s="296"/>
      <c r="W714" s="296"/>
      <c r="X714" s="296"/>
      <c r="Y714" s="296"/>
      <c r="Z714" s="296"/>
      <c r="AA714" s="296"/>
      <c r="AB714" s="296"/>
      <c r="AC714" s="296"/>
      <c r="AD714" s="296"/>
      <c r="AE714" s="296"/>
      <c r="AF714" s="296"/>
      <c r="AG714" s="296"/>
      <c r="AH714" s="296"/>
      <c r="AI714" s="296"/>
      <c r="AJ714" s="296"/>
      <c r="AK714" s="296"/>
      <c r="AL714" s="296"/>
      <c r="AM714" s="296"/>
      <c r="AN714" s="296"/>
      <c r="AO714" s="296"/>
      <c r="AP714" s="296"/>
      <c r="AQ714" s="296"/>
      <c r="AR714" s="296"/>
      <c r="AS714" s="296"/>
      <c r="AT714" s="296"/>
      <c r="AU714" s="296"/>
      <c r="AV714" s="296"/>
      <c r="AW714" s="296"/>
      <c r="AX714" s="296"/>
      <c r="AY714" s="296"/>
      <c r="AZ714" s="296"/>
      <c r="BA714" s="296"/>
      <c r="BB714" s="296"/>
      <c r="BC714" s="296"/>
      <c r="BD714" s="296"/>
      <c r="BE714" s="296"/>
      <c r="BF714" s="296"/>
      <c r="BG714" s="296"/>
      <c r="BH714" s="296"/>
      <c r="BI714" s="296"/>
      <c r="BJ714" s="296"/>
      <c r="BK714" s="296"/>
      <c r="BL714" s="296"/>
      <c r="BM714" s="296"/>
      <c r="BN714" s="296"/>
      <c r="BO714" s="296"/>
      <c r="BP714" s="296"/>
      <c r="BQ714" s="296"/>
      <c r="BR714" s="296"/>
    </row>
    <row r="715" spans="1:70" s="216" customFormat="1" x14ac:dyDescent="0.25">
      <c r="A715" s="50">
        <f t="shared" si="184"/>
        <v>6.4999999999999982</v>
      </c>
      <c r="B715" s="10" t="s">
        <v>346</v>
      </c>
      <c r="C715" s="47" t="s">
        <v>46</v>
      </c>
      <c r="D715" s="8">
        <v>3.0800000000000001E-2</v>
      </c>
      <c r="E715" s="8">
        <f>D715*E710</f>
        <v>0.33879999999999999</v>
      </c>
      <c r="F715" s="8"/>
      <c r="G715" s="8">
        <f t="shared" si="185"/>
        <v>0</v>
      </c>
      <c r="H715" s="8"/>
      <c r="I715" s="209"/>
      <c r="J715" s="10"/>
      <c r="K715" s="10"/>
      <c r="L715" s="8">
        <f t="shared" si="183"/>
        <v>0</v>
      </c>
      <c r="M715" s="283"/>
      <c r="N715" s="283"/>
      <c r="O715" s="283"/>
      <c r="P715" s="283"/>
      <c r="Q715" s="283"/>
      <c r="R715" s="283"/>
      <c r="S715" s="283"/>
      <c r="T715" s="283"/>
      <c r="U715" s="283"/>
      <c r="V715" s="283"/>
      <c r="W715" s="283"/>
      <c r="X715" s="283"/>
      <c r="Y715" s="283"/>
      <c r="Z715" s="283"/>
      <c r="AA715" s="283"/>
      <c r="AB715" s="283"/>
      <c r="AC715" s="283"/>
      <c r="AD715" s="283"/>
      <c r="AE715" s="283"/>
      <c r="AF715" s="283"/>
      <c r="AG715" s="283"/>
      <c r="AH715" s="283"/>
      <c r="AI715" s="283"/>
      <c r="AJ715" s="283"/>
      <c r="AK715" s="283"/>
      <c r="AL715" s="283"/>
      <c r="AM715" s="283"/>
      <c r="AN715" s="283"/>
      <c r="AO715" s="283"/>
      <c r="AP715" s="283"/>
      <c r="AQ715" s="283"/>
      <c r="AR715" s="283"/>
      <c r="AS715" s="283"/>
      <c r="AT715" s="283"/>
      <c r="AU715" s="283"/>
      <c r="AV715" s="283"/>
      <c r="AW715" s="283"/>
      <c r="AX715" s="283"/>
      <c r="AY715" s="283"/>
      <c r="AZ715" s="283"/>
      <c r="BA715" s="283"/>
      <c r="BB715" s="283"/>
      <c r="BC715" s="283"/>
      <c r="BD715" s="283"/>
      <c r="BE715" s="283"/>
      <c r="BF715" s="283"/>
      <c r="BG715" s="283"/>
      <c r="BH715" s="283"/>
      <c r="BI715" s="283"/>
      <c r="BJ715" s="283"/>
      <c r="BK715" s="283"/>
      <c r="BL715" s="283"/>
      <c r="BM715" s="283"/>
      <c r="BN715" s="283"/>
      <c r="BO715" s="283"/>
      <c r="BP715" s="283"/>
      <c r="BQ715" s="283"/>
      <c r="BR715" s="283"/>
    </row>
    <row r="716" spans="1:70" s="65" customFormat="1" x14ac:dyDescent="0.3">
      <c r="A716" s="50">
        <f t="shared" si="184"/>
        <v>6.5999999999999979</v>
      </c>
      <c r="B716" s="10" t="s">
        <v>104</v>
      </c>
      <c r="C716" s="10" t="s">
        <v>95</v>
      </c>
      <c r="D716" s="8">
        <v>1.7</v>
      </c>
      <c r="E716" s="8">
        <f>D716*E710</f>
        <v>18.7</v>
      </c>
      <c r="F716" s="8"/>
      <c r="G716" s="8">
        <f t="shared" si="185"/>
        <v>0</v>
      </c>
      <c r="H716" s="8"/>
      <c r="I716" s="209"/>
      <c r="J716" s="10"/>
      <c r="K716" s="10"/>
      <c r="L716" s="8">
        <f t="shared" si="183"/>
        <v>0</v>
      </c>
      <c r="M716" s="296"/>
      <c r="N716" s="296"/>
      <c r="O716" s="296"/>
      <c r="P716" s="296"/>
      <c r="Q716" s="296"/>
      <c r="R716" s="296"/>
      <c r="S716" s="296"/>
      <c r="T716" s="296"/>
      <c r="U716" s="296"/>
      <c r="V716" s="296"/>
      <c r="W716" s="296"/>
      <c r="X716" s="296"/>
      <c r="Y716" s="296"/>
      <c r="Z716" s="296"/>
      <c r="AA716" s="296"/>
      <c r="AB716" s="296"/>
      <c r="AC716" s="296"/>
      <c r="AD716" s="296"/>
      <c r="AE716" s="296"/>
      <c r="AF716" s="296"/>
      <c r="AG716" s="296"/>
      <c r="AH716" s="296"/>
      <c r="AI716" s="296"/>
      <c r="AJ716" s="296"/>
      <c r="AK716" s="296"/>
      <c r="AL716" s="296"/>
      <c r="AM716" s="296"/>
      <c r="AN716" s="296"/>
      <c r="AO716" s="296"/>
      <c r="AP716" s="296"/>
      <c r="AQ716" s="296"/>
      <c r="AR716" s="296"/>
      <c r="AS716" s="296"/>
      <c r="AT716" s="296"/>
      <c r="AU716" s="296"/>
      <c r="AV716" s="296"/>
      <c r="AW716" s="296"/>
      <c r="AX716" s="296"/>
      <c r="AY716" s="296"/>
      <c r="AZ716" s="296"/>
      <c r="BA716" s="296"/>
      <c r="BB716" s="296"/>
      <c r="BC716" s="296"/>
      <c r="BD716" s="296"/>
      <c r="BE716" s="296"/>
      <c r="BF716" s="296"/>
      <c r="BG716" s="296"/>
      <c r="BH716" s="296"/>
      <c r="BI716" s="296"/>
      <c r="BJ716" s="296"/>
      <c r="BK716" s="296"/>
      <c r="BL716" s="296"/>
      <c r="BM716" s="296"/>
      <c r="BN716" s="296"/>
      <c r="BO716" s="296"/>
      <c r="BP716" s="296"/>
      <c r="BQ716" s="296"/>
      <c r="BR716" s="296"/>
    </row>
    <row r="717" spans="1:70" s="250" customFormat="1" x14ac:dyDescent="0.25">
      <c r="A717" s="50">
        <f t="shared" si="184"/>
        <v>6.6999999999999975</v>
      </c>
      <c r="B717" s="10" t="s">
        <v>347</v>
      </c>
      <c r="C717" s="10" t="s">
        <v>95</v>
      </c>
      <c r="D717" s="8" t="s">
        <v>81</v>
      </c>
      <c r="E717" s="8">
        <v>280</v>
      </c>
      <c r="F717" s="81"/>
      <c r="G717" s="8">
        <f t="shared" si="185"/>
        <v>0</v>
      </c>
      <c r="H717" s="8"/>
      <c r="I717" s="209"/>
      <c r="J717" s="10"/>
      <c r="K717" s="10"/>
      <c r="L717" s="8">
        <f t="shared" si="183"/>
        <v>0</v>
      </c>
      <c r="M717" s="304"/>
      <c r="N717" s="304"/>
      <c r="O717" s="304"/>
      <c r="P717" s="304"/>
      <c r="Q717" s="304"/>
      <c r="R717" s="304"/>
      <c r="S717" s="304"/>
      <c r="T717" s="304"/>
      <c r="U717" s="304"/>
      <c r="V717" s="304"/>
      <c r="W717" s="304"/>
      <c r="X717" s="304"/>
      <c r="Y717" s="304"/>
      <c r="Z717" s="304"/>
      <c r="AA717" s="304"/>
      <c r="AB717" s="304"/>
      <c r="AC717" s="304"/>
      <c r="AD717" s="304"/>
      <c r="AE717" s="304"/>
      <c r="AF717" s="304"/>
      <c r="AG717" s="304"/>
      <c r="AH717" s="304"/>
      <c r="AI717" s="304"/>
      <c r="AJ717" s="304"/>
      <c r="AK717" s="304"/>
      <c r="AL717" s="304"/>
      <c r="AM717" s="304"/>
      <c r="AN717" s="304"/>
      <c r="AO717" s="304"/>
      <c r="AP717" s="304"/>
      <c r="AQ717" s="304"/>
      <c r="AR717" s="304"/>
      <c r="AS717" s="304"/>
      <c r="AT717" s="304"/>
      <c r="AU717" s="304"/>
      <c r="AV717" s="304"/>
      <c r="AW717" s="304"/>
      <c r="AX717" s="304"/>
      <c r="AY717" s="304"/>
      <c r="AZ717" s="304"/>
      <c r="BA717" s="304"/>
      <c r="BB717" s="304"/>
      <c r="BC717" s="304"/>
      <c r="BD717" s="304"/>
      <c r="BE717" s="304"/>
      <c r="BF717" s="304"/>
      <c r="BG717" s="304"/>
      <c r="BH717" s="304"/>
      <c r="BI717" s="304"/>
      <c r="BJ717" s="304"/>
      <c r="BK717" s="304"/>
      <c r="BL717" s="304"/>
      <c r="BM717" s="304"/>
      <c r="BN717" s="304"/>
      <c r="BO717" s="304"/>
      <c r="BP717" s="304"/>
      <c r="BQ717" s="304"/>
      <c r="BR717" s="304"/>
    </row>
    <row r="718" spans="1:70" s="251" customFormat="1" x14ac:dyDescent="0.3">
      <c r="A718" s="50">
        <f t="shared" si="184"/>
        <v>6.7999999999999972</v>
      </c>
      <c r="B718" s="10" t="s">
        <v>348</v>
      </c>
      <c r="C718" s="10" t="s">
        <v>95</v>
      </c>
      <c r="D718" s="8" t="s">
        <v>81</v>
      </c>
      <c r="E718" s="8">
        <v>602</v>
      </c>
      <c r="F718" s="81"/>
      <c r="G718" s="8">
        <f t="shared" si="185"/>
        <v>0</v>
      </c>
      <c r="H718" s="8"/>
      <c r="I718" s="209"/>
      <c r="J718" s="10"/>
      <c r="K718" s="10"/>
      <c r="L718" s="8">
        <f t="shared" si="183"/>
        <v>0</v>
      </c>
      <c r="M718" s="296"/>
      <c r="N718" s="296"/>
      <c r="O718" s="296"/>
      <c r="P718" s="296"/>
      <c r="Q718" s="296"/>
      <c r="R718" s="296"/>
      <c r="S718" s="296"/>
      <c r="T718" s="296"/>
      <c r="U718" s="296"/>
      <c r="V718" s="296"/>
      <c r="W718" s="296"/>
      <c r="X718" s="296"/>
      <c r="Y718" s="296"/>
      <c r="Z718" s="296"/>
      <c r="AA718" s="296"/>
      <c r="AB718" s="296"/>
      <c r="AC718" s="296"/>
      <c r="AD718" s="296"/>
      <c r="AE718" s="296"/>
      <c r="AF718" s="296"/>
      <c r="AG718" s="296"/>
      <c r="AH718" s="296"/>
      <c r="AI718" s="296"/>
      <c r="AJ718" s="296"/>
      <c r="AK718" s="296"/>
      <c r="AL718" s="296"/>
      <c r="AM718" s="296"/>
      <c r="AN718" s="296"/>
      <c r="AO718" s="296"/>
      <c r="AP718" s="296"/>
      <c r="AQ718" s="296"/>
      <c r="AR718" s="296"/>
      <c r="AS718" s="296"/>
      <c r="AT718" s="296"/>
      <c r="AU718" s="296"/>
      <c r="AV718" s="296"/>
      <c r="AW718" s="296"/>
      <c r="AX718" s="296"/>
      <c r="AY718" s="296"/>
      <c r="AZ718" s="296"/>
      <c r="BA718" s="296"/>
      <c r="BB718" s="296"/>
      <c r="BC718" s="296"/>
      <c r="BD718" s="296"/>
      <c r="BE718" s="296"/>
      <c r="BF718" s="296"/>
      <c r="BG718" s="296"/>
      <c r="BH718" s="296"/>
      <c r="BI718" s="296"/>
      <c r="BJ718" s="296"/>
      <c r="BK718" s="296"/>
      <c r="BL718" s="296"/>
      <c r="BM718" s="296"/>
      <c r="BN718" s="296"/>
      <c r="BO718" s="296"/>
      <c r="BP718" s="296"/>
      <c r="BQ718" s="296"/>
      <c r="BR718" s="296"/>
    </row>
    <row r="719" spans="1:70" s="65" customFormat="1" x14ac:dyDescent="0.3">
      <c r="A719" s="50">
        <f t="shared" si="184"/>
        <v>6.8999999999999968</v>
      </c>
      <c r="B719" s="10" t="s">
        <v>66</v>
      </c>
      <c r="C719" s="10" t="s">
        <v>4</v>
      </c>
      <c r="D719" s="8">
        <v>0.7</v>
      </c>
      <c r="E719" s="8">
        <f>D719*E710</f>
        <v>7.6999999999999993</v>
      </c>
      <c r="F719" s="8"/>
      <c r="G719" s="8">
        <f t="shared" si="185"/>
        <v>0</v>
      </c>
      <c r="H719" s="8"/>
      <c r="I719" s="209"/>
      <c r="J719" s="10"/>
      <c r="K719" s="10"/>
      <c r="L719" s="8">
        <f t="shared" si="183"/>
        <v>0</v>
      </c>
      <c r="M719" s="296"/>
      <c r="N719" s="296"/>
      <c r="O719" s="296"/>
      <c r="P719" s="296"/>
      <c r="Q719" s="296"/>
      <c r="R719" s="296"/>
      <c r="S719" s="296"/>
      <c r="T719" s="296"/>
      <c r="U719" s="296"/>
      <c r="V719" s="296"/>
      <c r="W719" s="296"/>
      <c r="X719" s="296"/>
      <c r="Y719" s="296"/>
      <c r="Z719" s="296"/>
      <c r="AA719" s="296"/>
      <c r="AB719" s="296"/>
      <c r="AC719" s="296"/>
      <c r="AD719" s="296"/>
      <c r="AE719" s="296"/>
      <c r="AF719" s="296"/>
      <c r="AG719" s="296"/>
      <c r="AH719" s="296"/>
      <c r="AI719" s="296"/>
      <c r="AJ719" s="296"/>
      <c r="AK719" s="296"/>
      <c r="AL719" s="296"/>
      <c r="AM719" s="296"/>
      <c r="AN719" s="296"/>
      <c r="AO719" s="296"/>
      <c r="AP719" s="296"/>
      <c r="AQ719" s="296"/>
      <c r="AR719" s="296"/>
      <c r="AS719" s="296"/>
      <c r="AT719" s="296"/>
      <c r="AU719" s="296"/>
      <c r="AV719" s="296"/>
      <c r="AW719" s="296"/>
      <c r="AX719" s="296"/>
      <c r="AY719" s="296"/>
      <c r="AZ719" s="296"/>
      <c r="BA719" s="296"/>
      <c r="BB719" s="296"/>
      <c r="BC719" s="296"/>
      <c r="BD719" s="296"/>
      <c r="BE719" s="296"/>
      <c r="BF719" s="296"/>
      <c r="BG719" s="296"/>
      <c r="BH719" s="296"/>
      <c r="BI719" s="296"/>
      <c r="BJ719" s="296"/>
      <c r="BK719" s="296"/>
      <c r="BL719" s="296"/>
      <c r="BM719" s="296"/>
      <c r="BN719" s="296"/>
      <c r="BO719" s="296"/>
      <c r="BP719" s="296"/>
      <c r="BQ719" s="296"/>
      <c r="BR719" s="296"/>
    </row>
    <row r="720" spans="1:70" x14ac:dyDescent="0.25">
      <c r="A720" s="12">
        <f>A710+1</f>
        <v>7</v>
      </c>
      <c r="B720" s="13" t="s">
        <v>351</v>
      </c>
      <c r="C720" s="46" t="s">
        <v>41</v>
      </c>
      <c r="D720" s="14"/>
      <c r="E720" s="14">
        <v>28.8</v>
      </c>
      <c r="F720" s="14"/>
      <c r="G720" s="82"/>
      <c r="H720" s="82"/>
      <c r="I720" s="320"/>
      <c r="J720" s="82"/>
      <c r="K720" s="82"/>
      <c r="L720" s="14"/>
    </row>
    <row r="721" spans="1:12" x14ac:dyDescent="0.25">
      <c r="A721" s="83">
        <f>A720+0.1</f>
        <v>7.1</v>
      </c>
      <c r="B721" s="47" t="s">
        <v>38</v>
      </c>
      <c r="C721" s="47" t="s">
        <v>24</v>
      </c>
      <c r="D721" s="84">
        <v>0.46800000000000003</v>
      </c>
      <c r="E721" s="26">
        <f>D721*E720</f>
        <v>13.478400000000001</v>
      </c>
      <c r="F721" s="82"/>
      <c r="G721" s="82"/>
      <c r="H721" s="26"/>
      <c r="I721" s="263">
        <f>H721*E721</f>
        <v>0</v>
      </c>
      <c r="J721" s="82"/>
      <c r="K721" s="82"/>
      <c r="L721" s="26">
        <f>K721+I721+G721</f>
        <v>0</v>
      </c>
    </row>
    <row r="722" spans="1:12" x14ac:dyDescent="0.25">
      <c r="A722" s="83">
        <f t="shared" ref="A722:A724" si="186">A721+0.1</f>
        <v>7.1999999999999993</v>
      </c>
      <c r="B722" s="47" t="s">
        <v>72</v>
      </c>
      <c r="C722" s="47" t="s">
        <v>15</v>
      </c>
      <c r="D722" s="84">
        <v>1.66E-2</v>
      </c>
      <c r="E722" s="26">
        <f>D722*E720</f>
        <v>0.47808</v>
      </c>
      <c r="F722" s="82"/>
      <c r="G722" s="82"/>
      <c r="H722" s="82"/>
      <c r="I722" s="320"/>
      <c r="J722" s="45"/>
      <c r="K722" s="26">
        <f>J722*E722</f>
        <v>0</v>
      </c>
      <c r="L722" s="85">
        <f>K722+I722+G722</f>
        <v>0</v>
      </c>
    </row>
    <row r="723" spans="1:12" x14ac:dyDescent="0.25">
      <c r="A723" s="83">
        <f t="shared" si="186"/>
        <v>7.2999999999999989</v>
      </c>
      <c r="B723" s="28" t="s">
        <v>352</v>
      </c>
      <c r="C723" s="28" t="s">
        <v>48</v>
      </c>
      <c r="D723" s="84">
        <v>3.0000000000000001E-3</v>
      </c>
      <c r="E723" s="26">
        <f>D723*E720</f>
        <v>8.6400000000000005E-2</v>
      </c>
      <c r="F723" s="26"/>
      <c r="G723" s="26">
        <f>F723*E723</f>
        <v>0</v>
      </c>
      <c r="H723" s="82"/>
      <c r="I723" s="320"/>
      <c r="J723" s="82"/>
      <c r="K723" s="82"/>
      <c r="L723" s="85">
        <f>G723</f>
        <v>0</v>
      </c>
    </row>
    <row r="724" spans="1:12" x14ac:dyDescent="0.25">
      <c r="A724" s="83">
        <f t="shared" si="186"/>
        <v>7.3999999999999986</v>
      </c>
      <c r="B724" s="23" t="s">
        <v>66</v>
      </c>
      <c r="C724" s="47" t="s">
        <v>4</v>
      </c>
      <c r="D724" s="19">
        <v>1.2200000000000001E-2</v>
      </c>
      <c r="E724" s="86">
        <f>D724*E716</f>
        <v>0.22814000000000001</v>
      </c>
      <c r="F724" s="19"/>
      <c r="G724" s="19">
        <f t="shared" ref="G724" si="187">F724*E724</f>
        <v>0</v>
      </c>
      <c r="H724" s="19"/>
      <c r="I724" s="86"/>
      <c r="J724" s="28"/>
      <c r="K724" s="28"/>
      <c r="L724" s="26">
        <f t="shared" ref="L724" si="188">K724+I724+G724</f>
        <v>0</v>
      </c>
    </row>
    <row r="725" spans="1:12" ht="18.75" customHeight="1" x14ac:dyDescent="0.25">
      <c r="A725" s="12">
        <f>A720+1</f>
        <v>8</v>
      </c>
      <c r="B725" s="13" t="s">
        <v>353</v>
      </c>
      <c r="C725" s="46" t="s">
        <v>41</v>
      </c>
      <c r="D725" s="14"/>
      <c r="E725" s="14">
        <v>34</v>
      </c>
      <c r="F725" s="14"/>
      <c r="G725" s="82"/>
      <c r="H725" s="82"/>
      <c r="I725" s="320"/>
      <c r="J725" s="82"/>
      <c r="K725" s="82"/>
      <c r="L725" s="14"/>
    </row>
    <row r="726" spans="1:12" x14ac:dyDescent="0.25">
      <c r="A726" s="83">
        <f>A725+0.1</f>
        <v>8.1</v>
      </c>
      <c r="B726" s="47" t="s">
        <v>38</v>
      </c>
      <c r="C726" s="47" t="s">
        <v>24</v>
      </c>
      <c r="D726" s="84">
        <v>0.46800000000000003</v>
      </c>
      <c r="E726" s="26">
        <f>D726*E725</f>
        <v>15.912000000000001</v>
      </c>
      <c r="F726" s="82"/>
      <c r="G726" s="82"/>
      <c r="H726" s="26"/>
      <c r="I726" s="263">
        <f>H726*E726</f>
        <v>0</v>
      </c>
      <c r="J726" s="82"/>
      <c r="K726" s="82"/>
      <c r="L726" s="26">
        <f>K726+I726+G726</f>
        <v>0</v>
      </c>
    </row>
    <row r="727" spans="1:12" x14ac:dyDescent="0.25">
      <c r="A727" s="83">
        <f t="shared" ref="A727:A729" si="189">A726+0.1</f>
        <v>8.1999999999999993</v>
      </c>
      <c r="B727" s="47" t="s">
        <v>72</v>
      </c>
      <c r="C727" s="47" t="s">
        <v>15</v>
      </c>
      <c r="D727" s="84">
        <v>1.66E-2</v>
      </c>
      <c r="E727" s="26">
        <f>D727*E725</f>
        <v>0.56440000000000001</v>
      </c>
      <c r="F727" s="82"/>
      <c r="G727" s="82"/>
      <c r="H727" s="82"/>
      <c r="I727" s="320"/>
      <c r="J727" s="45"/>
      <c r="K727" s="26">
        <f>J727*E727</f>
        <v>0</v>
      </c>
      <c r="L727" s="85">
        <f>K727+I727+G727</f>
        <v>0</v>
      </c>
    </row>
    <row r="728" spans="1:12" x14ac:dyDescent="0.25">
      <c r="A728" s="83">
        <f t="shared" si="189"/>
        <v>8.2999999999999989</v>
      </c>
      <c r="B728" s="28" t="s">
        <v>354</v>
      </c>
      <c r="C728" s="28" t="s">
        <v>41</v>
      </c>
      <c r="D728" s="84">
        <v>1</v>
      </c>
      <c r="E728" s="26">
        <f>D728*E725</f>
        <v>34</v>
      </c>
      <c r="F728" s="26"/>
      <c r="G728" s="26">
        <f>F728*E728</f>
        <v>0</v>
      </c>
      <c r="H728" s="82"/>
      <c r="I728" s="320"/>
      <c r="J728" s="82"/>
      <c r="K728" s="82"/>
      <c r="L728" s="85">
        <f>G728</f>
        <v>0</v>
      </c>
    </row>
    <row r="729" spans="1:12" x14ac:dyDescent="0.25">
      <c r="A729" s="83">
        <f t="shared" si="189"/>
        <v>8.3999999999999986</v>
      </c>
      <c r="B729" s="23" t="s">
        <v>66</v>
      </c>
      <c r="C729" s="47" t="s">
        <v>4</v>
      </c>
      <c r="D729" s="87">
        <v>1.2200000000000001E-2</v>
      </c>
      <c r="E729" s="88">
        <f>D729*E720</f>
        <v>0.35136000000000001</v>
      </c>
      <c r="F729" s="87"/>
      <c r="G729" s="87">
        <f t="shared" ref="G729" si="190">F729*E729</f>
        <v>0</v>
      </c>
      <c r="H729" s="87"/>
      <c r="I729" s="88"/>
      <c r="J729" s="28"/>
      <c r="K729" s="28"/>
      <c r="L729" s="26">
        <f t="shared" ref="L729" si="191">K729+I729+G729</f>
        <v>0</v>
      </c>
    </row>
    <row r="730" spans="1:12" ht="30" x14ac:dyDescent="0.25">
      <c r="A730" s="89">
        <f>A725+1</f>
        <v>9</v>
      </c>
      <c r="B730" s="68" t="s">
        <v>360</v>
      </c>
      <c r="C730" s="68" t="s">
        <v>48</v>
      </c>
      <c r="D730" s="70"/>
      <c r="E730" s="70">
        <f>E733*3/1000</f>
        <v>1.7700000000000004E-2</v>
      </c>
      <c r="F730" s="70"/>
      <c r="G730" s="91"/>
      <c r="H730" s="91"/>
      <c r="I730" s="270"/>
      <c r="J730" s="91"/>
      <c r="K730" s="91"/>
      <c r="L730" s="70"/>
    </row>
    <row r="731" spans="1:12" x14ac:dyDescent="0.25">
      <c r="A731" s="92">
        <f>A730+0.1</f>
        <v>9.1</v>
      </c>
      <c r="B731" s="93" t="s">
        <v>356</v>
      </c>
      <c r="C731" s="93" t="s">
        <v>24</v>
      </c>
      <c r="D731" s="94">
        <v>69.099999999999994</v>
      </c>
      <c r="E731" s="94">
        <f>D731*E730</f>
        <v>1.2230700000000001</v>
      </c>
      <c r="F731" s="91"/>
      <c r="G731" s="91"/>
      <c r="H731" s="94"/>
      <c r="I731" s="260">
        <f>H731*E731</f>
        <v>0</v>
      </c>
      <c r="J731" s="91"/>
      <c r="K731" s="91"/>
      <c r="L731" s="94">
        <f t="shared" ref="L731:L736" si="192">K731+I731+G731</f>
        <v>0</v>
      </c>
    </row>
    <row r="732" spans="1:12" x14ac:dyDescent="0.25">
      <c r="A732" s="96">
        <f>A731+0.1</f>
        <v>9.1999999999999993</v>
      </c>
      <c r="B732" s="93" t="s">
        <v>72</v>
      </c>
      <c r="C732" s="47" t="s">
        <v>15</v>
      </c>
      <c r="D732" s="94">
        <v>14.3</v>
      </c>
      <c r="E732" s="94">
        <f>D732*E730</f>
        <v>0.25311000000000006</v>
      </c>
      <c r="F732" s="91"/>
      <c r="G732" s="91"/>
      <c r="H732" s="91"/>
      <c r="I732" s="270"/>
      <c r="J732" s="94"/>
      <c r="K732" s="94">
        <f>J732*E732</f>
        <v>0</v>
      </c>
      <c r="L732" s="91">
        <f t="shared" si="192"/>
        <v>0</v>
      </c>
    </row>
    <row r="733" spans="1:12" x14ac:dyDescent="0.25">
      <c r="A733" s="96">
        <f t="shared" ref="A733:A736" si="193">A732+0.1</f>
        <v>9.2999999999999989</v>
      </c>
      <c r="B733" s="93" t="s">
        <v>392</v>
      </c>
      <c r="C733" s="33" t="s">
        <v>106</v>
      </c>
      <c r="D733" s="94" t="s">
        <v>81</v>
      </c>
      <c r="E733" s="34">
        <v>5.9</v>
      </c>
      <c r="F733" s="94"/>
      <c r="G733" s="94">
        <f>E733*F733</f>
        <v>0</v>
      </c>
      <c r="H733" s="97"/>
      <c r="I733" s="279"/>
      <c r="J733" s="97"/>
      <c r="K733" s="97"/>
      <c r="L733" s="48">
        <f t="shared" si="192"/>
        <v>0</v>
      </c>
    </row>
    <row r="734" spans="1:12" x14ac:dyDescent="0.25">
      <c r="A734" s="96">
        <f t="shared" si="193"/>
        <v>9.3999999999999986</v>
      </c>
      <c r="B734" s="33" t="s">
        <v>361</v>
      </c>
      <c r="C734" s="33" t="s">
        <v>90</v>
      </c>
      <c r="D734" s="94">
        <v>14</v>
      </c>
      <c r="E734" s="34">
        <f>D734*E730</f>
        <v>0.24780000000000005</v>
      </c>
      <c r="F734" s="34"/>
      <c r="G734" s="94">
        <f>E734*F734</f>
        <v>0</v>
      </c>
      <c r="H734" s="98"/>
      <c r="I734" s="314"/>
      <c r="J734" s="98"/>
      <c r="K734" s="98"/>
      <c r="L734" s="48">
        <f t="shared" si="192"/>
        <v>0</v>
      </c>
    </row>
    <row r="735" spans="1:12" x14ac:dyDescent="0.25">
      <c r="A735" s="96">
        <f t="shared" si="193"/>
        <v>9.4999999999999982</v>
      </c>
      <c r="B735" s="31" t="s">
        <v>104</v>
      </c>
      <c r="C735" s="31" t="s">
        <v>90</v>
      </c>
      <c r="D735" s="32">
        <v>15.7</v>
      </c>
      <c r="E735" s="32">
        <f>D735*E730</f>
        <v>0.27789000000000003</v>
      </c>
      <c r="F735" s="26"/>
      <c r="G735" s="32">
        <f t="shared" ref="G735" si="194">F735*E735</f>
        <v>0</v>
      </c>
      <c r="H735" s="55"/>
      <c r="I735" s="310"/>
      <c r="J735" s="55"/>
      <c r="K735" s="55"/>
      <c r="L735" s="48">
        <f t="shared" si="192"/>
        <v>0</v>
      </c>
    </row>
    <row r="736" spans="1:12" x14ac:dyDescent="0.25">
      <c r="A736" s="96">
        <f t="shared" si="193"/>
        <v>9.5999999999999979</v>
      </c>
      <c r="B736" s="93" t="s">
        <v>359</v>
      </c>
      <c r="C736" s="93" t="s">
        <v>4</v>
      </c>
      <c r="D736" s="94">
        <v>2.78</v>
      </c>
      <c r="E736" s="94">
        <f>D736*E730</f>
        <v>4.9206000000000007E-2</v>
      </c>
      <c r="F736" s="94"/>
      <c r="G736" s="94">
        <f>F736*E736</f>
        <v>0</v>
      </c>
      <c r="H736" s="91"/>
      <c r="I736" s="270"/>
      <c r="J736" s="91"/>
      <c r="K736" s="91"/>
      <c r="L736" s="91">
        <f t="shared" si="192"/>
        <v>0</v>
      </c>
    </row>
    <row r="737" spans="1:12" x14ac:dyDescent="0.25">
      <c r="A737" s="89">
        <f>A730+1</f>
        <v>10</v>
      </c>
      <c r="B737" s="68" t="s">
        <v>355</v>
      </c>
      <c r="C737" s="68" t="s">
        <v>26</v>
      </c>
      <c r="D737" s="70"/>
      <c r="E737" s="70">
        <v>1</v>
      </c>
      <c r="F737" s="70"/>
      <c r="G737" s="91"/>
      <c r="H737" s="91"/>
      <c r="I737" s="270"/>
      <c r="J737" s="91"/>
      <c r="K737" s="91"/>
      <c r="L737" s="70"/>
    </row>
    <row r="738" spans="1:12" x14ac:dyDescent="0.25">
      <c r="A738" s="92">
        <f>A737+0.1</f>
        <v>10.1</v>
      </c>
      <c r="B738" s="93" t="s">
        <v>356</v>
      </c>
      <c r="C738" s="93" t="s">
        <v>24</v>
      </c>
      <c r="D738" s="94">
        <v>1.54</v>
      </c>
      <c r="E738" s="94">
        <f>D738*E737</f>
        <v>1.54</v>
      </c>
      <c r="F738" s="91"/>
      <c r="G738" s="91"/>
      <c r="H738" s="94"/>
      <c r="I738" s="260">
        <f>H738*E738</f>
        <v>0</v>
      </c>
      <c r="J738" s="91"/>
      <c r="K738" s="91"/>
      <c r="L738" s="94">
        <f t="shared" ref="L738:L742" si="195">K738+I738+G738</f>
        <v>0</v>
      </c>
    </row>
    <row r="739" spans="1:12" x14ac:dyDescent="0.25">
      <c r="A739" s="92">
        <f t="shared" ref="A739:A742" si="196">A738+0.1</f>
        <v>10.199999999999999</v>
      </c>
      <c r="B739" s="93" t="s">
        <v>72</v>
      </c>
      <c r="C739" s="47" t="s">
        <v>15</v>
      </c>
      <c r="D739" s="94">
        <v>0.09</v>
      </c>
      <c r="E739" s="94">
        <f>D739*E737</f>
        <v>0.09</v>
      </c>
      <c r="F739" s="91"/>
      <c r="G739" s="91"/>
      <c r="H739" s="91"/>
      <c r="I739" s="270"/>
      <c r="J739" s="94"/>
      <c r="K739" s="94">
        <f>J739*E739</f>
        <v>0</v>
      </c>
      <c r="L739" s="91">
        <f t="shared" si="195"/>
        <v>0</v>
      </c>
    </row>
    <row r="740" spans="1:12" x14ac:dyDescent="0.25">
      <c r="A740" s="92">
        <f t="shared" si="196"/>
        <v>10.299999999999999</v>
      </c>
      <c r="B740" s="93" t="s">
        <v>357</v>
      </c>
      <c r="C740" s="93" t="s">
        <v>4</v>
      </c>
      <c r="D740" s="94">
        <v>1</v>
      </c>
      <c r="E740" s="94">
        <f>D740*E737</f>
        <v>1</v>
      </c>
      <c r="F740" s="91"/>
      <c r="G740" s="91">
        <f>F740*E740</f>
        <v>0</v>
      </c>
      <c r="H740" s="91"/>
      <c r="I740" s="270"/>
      <c r="J740" s="94"/>
      <c r="K740" s="94"/>
      <c r="L740" s="91">
        <f t="shared" si="195"/>
        <v>0</v>
      </c>
    </row>
    <row r="741" spans="1:12" x14ac:dyDescent="0.25">
      <c r="A741" s="92">
        <f t="shared" si="196"/>
        <v>10.399999999999999</v>
      </c>
      <c r="B741" s="93" t="s">
        <v>358</v>
      </c>
      <c r="C741" s="93" t="s">
        <v>47</v>
      </c>
      <c r="D741" s="94">
        <v>1.4E-2</v>
      </c>
      <c r="E741" s="94">
        <f>D741*E737</f>
        <v>1.4E-2</v>
      </c>
      <c r="F741" s="95"/>
      <c r="G741" s="94">
        <f>F741*E741</f>
        <v>0</v>
      </c>
      <c r="H741" s="91"/>
      <c r="I741" s="270"/>
      <c r="J741" s="91"/>
      <c r="K741" s="91"/>
      <c r="L741" s="91">
        <f t="shared" si="195"/>
        <v>0</v>
      </c>
    </row>
    <row r="742" spans="1:12" x14ac:dyDescent="0.25">
      <c r="A742" s="92">
        <f t="shared" si="196"/>
        <v>10.499999999999998</v>
      </c>
      <c r="B742" s="93" t="s">
        <v>359</v>
      </c>
      <c r="C742" s="93" t="s">
        <v>4</v>
      </c>
      <c r="D742" s="94">
        <v>1.56</v>
      </c>
      <c r="E742" s="94">
        <f>D742*E737</f>
        <v>1.56</v>
      </c>
      <c r="F742" s="94"/>
      <c r="G742" s="94">
        <f>F742*E742</f>
        <v>0</v>
      </c>
      <c r="H742" s="91"/>
      <c r="I742" s="270"/>
      <c r="J742" s="91"/>
      <c r="K742" s="91"/>
      <c r="L742" s="91">
        <f t="shared" si="195"/>
        <v>0</v>
      </c>
    </row>
    <row r="743" spans="1:12" x14ac:dyDescent="0.25">
      <c r="A743" s="60">
        <f>A737+1</f>
        <v>11</v>
      </c>
      <c r="B743" s="46" t="s">
        <v>118</v>
      </c>
      <c r="C743" s="46" t="s">
        <v>119</v>
      </c>
      <c r="D743" s="46"/>
      <c r="E743" s="44">
        <v>4</v>
      </c>
      <c r="F743" s="46"/>
      <c r="G743" s="44"/>
      <c r="H743" s="46"/>
      <c r="I743" s="159"/>
      <c r="J743" s="46"/>
      <c r="K743" s="44"/>
      <c r="L743" s="44"/>
    </row>
    <row r="744" spans="1:12" x14ac:dyDescent="0.25">
      <c r="A744" s="47">
        <f>A743+0.1</f>
        <v>11.1</v>
      </c>
      <c r="B744" s="47" t="s">
        <v>38</v>
      </c>
      <c r="C744" s="176" t="s">
        <v>24</v>
      </c>
      <c r="D744" s="45">
        <v>4.5</v>
      </c>
      <c r="E744" s="45">
        <f>D744*E743</f>
        <v>18</v>
      </c>
      <c r="F744" s="48"/>
      <c r="G744" s="48"/>
      <c r="H744" s="45"/>
      <c r="I744" s="106">
        <f>H744*E744</f>
        <v>0</v>
      </c>
      <c r="J744" s="48"/>
      <c r="K744" s="48"/>
      <c r="L744" s="45">
        <f>K744+I744+G744</f>
        <v>0</v>
      </c>
    </row>
    <row r="745" spans="1:12" x14ac:dyDescent="0.25">
      <c r="A745" s="47">
        <f>A744+0.1</f>
        <v>11.2</v>
      </c>
      <c r="B745" s="47" t="s">
        <v>72</v>
      </c>
      <c r="C745" s="47" t="s">
        <v>15</v>
      </c>
      <c r="D745" s="45">
        <v>0.37</v>
      </c>
      <c r="E745" s="45">
        <f>D745*E743</f>
        <v>1.48</v>
      </c>
      <c r="F745" s="48"/>
      <c r="G745" s="48"/>
      <c r="H745" s="48"/>
      <c r="I745" s="63"/>
      <c r="J745" s="45"/>
      <c r="K745" s="45">
        <f>J745*E745</f>
        <v>0</v>
      </c>
      <c r="L745" s="45">
        <f t="shared" ref="L745:L749" si="197">K745+I745+G745</f>
        <v>0</v>
      </c>
    </row>
    <row r="746" spans="1:12" x14ac:dyDescent="0.25">
      <c r="A746" s="47">
        <f>A745+0.1</f>
        <v>11.299999999999999</v>
      </c>
      <c r="B746" s="47" t="s">
        <v>520</v>
      </c>
      <c r="C746" s="47" t="s">
        <v>47</v>
      </c>
      <c r="D746" s="45">
        <v>1.02</v>
      </c>
      <c r="E746" s="45">
        <f>D746*E743</f>
        <v>4.08</v>
      </c>
      <c r="F746" s="27"/>
      <c r="G746" s="45">
        <f>F746*E746</f>
        <v>0</v>
      </c>
      <c r="H746" s="48"/>
      <c r="I746" s="63"/>
      <c r="J746" s="48"/>
      <c r="K746" s="48"/>
      <c r="L746" s="45">
        <f t="shared" si="197"/>
        <v>0</v>
      </c>
    </row>
    <row r="747" spans="1:12" x14ac:dyDescent="0.25">
      <c r="A747" s="47">
        <f t="shared" ref="A747:A749" si="198">A746+0.1</f>
        <v>11.399999999999999</v>
      </c>
      <c r="B747" s="18" t="s">
        <v>103</v>
      </c>
      <c r="C747" s="47" t="s">
        <v>7</v>
      </c>
      <c r="D747" s="45">
        <v>1.61</v>
      </c>
      <c r="E747" s="45">
        <f>D747*E743</f>
        <v>6.44</v>
      </c>
      <c r="F747" s="26"/>
      <c r="G747" s="45">
        <f t="shared" ref="G747:G749" si="199">F747*E747</f>
        <v>0</v>
      </c>
      <c r="H747" s="48"/>
      <c r="I747" s="63"/>
      <c r="J747" s="48"/>
      <c r="K747" s="48"/>
      <c r="L747" s="45">
        <f t="shared" si="197"/>
        <v>0</v>
      </c>
    </row>
    <row r="748" spans="1:12" x14ac:dyDescent="0.25">
      <c r="A748" s="47">
        <f t="shared" si="198"/>
        <v>11.499999999999998</v>
      </c>
      <c r="B748" s="47" t="s">
        <v>120</v>
      </c>
      <c r="C748" s="47" t="s">
        <v>47</v>
      </c>
      <c r="D748" s="45">
        <v>0.02</v>
      </c>
      <c r="E748" s="45">
        <f>D748*E743</f>
        <v>0.08</v>
      </c>
      <c r="F748" s="45"/>
      <c r="G748" s="45">
        <f t="shared" si="199"/>
        <v>0</v>
      </c>
      <c r="H748" s="48"/>
      <c r="I748" s="63"/>
      <c r="J748" s="48"/>
      <c r="K748" s="48"/>
      <c r="L748" s="45">
        <f t="shared" si="197"/>
        <v>0</v>
      </c>
    </row>
    <row r="749" spans="1:12" x14ac:dyDescent="0.25">
      <c r="A749" s="47">
        <f t="shared" si="198"/>
        <v>11.599999999999998</v>
      </c>
      <c r="B749" s="10" t="s">
        <v>66</v>
      </c>
      <c r="C749" s="47" t="s">
        <v>4</v>
      </c>
      <c r="D749" s="45">
        <v>0.28000000000000003</v>
      </c>
      <c r="E749" s="45">
        <f>D749*E743</f>
        <v>1.1200000000000001</v>
      </c>
      <c r="F749" s="45"/>
      <c r="G749" s="45">
        <f t="shared" si="199"/>
        <v>0</v>
      </c>
      <c r="H749" s="48"/>
      <c r="I749" s="63"/>
      <c r="J749" s="48"/>
      <c r="K749" s="48"/>
      <c r="L749" s="45">
        <f t="shared" si="197"/>
        <v>0</v>
      </c>
    </row>
    <row r="750" spans="1:12" ht="30" x14ac:dyDescent="0.25">
      <c r="A750" s="60">
        <f>A743+1</f>
        <v>12</v>
      </c>
      <c r="B750" s="46" t="s">
        <v>388</v>
      </c>
      <c r="C750" s="46" t="s">
        <v>90</v>
      </c>
      <c r="D750" s="44"/>
      <c r="E750" s="131">
        <v>134.19999999999999</v>
      </c>
      <c r="F750" s="132"/>
      <c r="G750" s="131"/>
      <c r="H750" s="132"/>
      <c r="I750" s="271"/>
      <c r="J750" s="326"/>
      <c r="K750" s="327"/>
      <c r="L750" s="327"/>
    </row>
    <row r="751" spans="1:12" ht="14.25" customHeight="1" x14ac:dyDescent="0.25">
      <c r="A751" s="47">
        <f>A750+0.1</f>
        <v>12.1</v>
      </c>
      <c r="B751" s="47" t="s">
        <v>356</v>
      </c>
      <c r="C751" s="45" t="s">
        <v>24</v>
      </c>
      <c r="D751" s="45">
        <v>0.21</v>
      </c>
      <c r="E751" s="133">
        <f>D751*E750</f>
        <v>28.181999999999995</v>
      </c>
      <c r="F751" s="134"/>
      <c r="G751" s="134"/>
      <c r="H751" s="135"/>
      <c r="I751" s="272">
        <f>H751*E751</f>
        <v>0</v>
      </c>
      <c r="J751" s="328"/>
      <c r="K751" s="328"/>
      <c r="L751" s="329">
        <f t="shared" ref="L751:L755" si="200">K751+I751+G751</f>
        <v>0</v>
      </c>
    </row>
    <row r="752" spans="1:12" ht="14.25" customHeight="1" x14ac:dyDescent="0.25">
      <c r="A752" s="47">
        <f t="shared" ref="A752:A755" si="201">A751+0.1</f>
        <v>12.2</v>
      </c>
      <c r="B752" s="47" t="s">
        <v>250</v>
      </c>
      <c r="C752" s="47" t="s">
        <v>15</v>
      </c>
      <c r="D752" s="133">
        <v>0.14000000000000001</v>
      </c>
      <c r="E752" s="133">
        <f>D752*E750</f>
        <v>18.788</v>
      </c>
      <c r="F752" s="134"/>
      <c r="G752" s="134"/>
      <c r="H752" s="134"/>
      <c r="I752" s="273"/>
      <c r="J752" s="329"/>
      <c r="K752" s="329">
        <f>J752*E752</f>
        <v>0</v>
      </c>
      <c r="L752" s="328">
        <f t="shared" si="200"/>
        <v>0</v>
      </c>
    </row>
    <row r="753" spans="1:12" ht="14.25" customHeight="1" x14ac:dyDescent="0.25">
      <c r="A753" s="47">
        <f t="shared" si="201"/>
        <v>12.299999999999999</v>
      </c>
      <c r="B753" s="18" t="s">
        <v>369</v>
      </c>
      <c r="C753" s="18" t="s">
        <v>7</v>
      </c>
      <c r="D753" s="45" t="s">
        <v>17</v>
      </c>
      <c r="E753" s="32">
        <v>0.6</v>
      </c>
      <c r="F753" s="26"/>
      <c r="G753" s="45">
        <f t="shared" ref="G753:G755" si="202">F753*E753</f>
        <v>0</v>
      </c>
      <c r="H753" s="48"/>
      <c r="I753" s="63"/>
      <c r="J753" s="48"/>
      <c r="K753" s="48"/>
      <c r="L753" s="45">
        <f t="shared" ref="L753:L754" si="203">G753</f>
        <v>0</v>
      </c>
    </row>
    <row r="754" spans="1:12" ht="14.25" customHeight="1" x14ac:dyDescent="0.25">
      <c r="A754" s="47">
        <f t="shared" si="201"/>
        <v>12.399999999999999</v>
      </c>
      <c r="B754" s="18" t="s">
        <v>370</v>
      </c>
      <c r="C754" s="18" t="s">
        <v>389</v>
      </c>
      <c r="D754" s="45" t="s">
        <v>17</v>
      </c>
      <c r="E754" s="32">
        <v>20</v>
      </c>
      <c r="F754" s="55"/>
      <c r="G754" s="45">
        <f t="shared" si="202"/>
        <v>0</v>
      </c>
      <c r="H754" s="55"/>
      <c r="I754" s="310"/>
      <c r="J754" s="32"/>
      <c r="K754" s="32"/>
      <c r="L754" s="45">
        <f t="shared" si="203"/>
        <v>0</v>
      </c>
    </row>
    <row r="755" spans="1:12" ht="14.25" customHeight="1" x14ac:dyDescent="0.25">
      <c r="A755" s="47">
        <f t="shared" si="201"/>
        <v>12.499999999999998</v>
      </c>
      <c r="B755" s="31" t="s">
        <v>359</v>
      </c>
      <c r="C755" s="31" t="s">
        <v>4</v>
      </c>
      <c r="D755" s="32">
        <v>0.28000000000000003</v>
      </c>
      <c r="E755" s="133">
        <f>D755*E750</f>
        <v>37.576000000000001</v>
      </c>
      <c r="F755" s="136"/>
      <c r="G755" s="133">
        <f t="shared" si="202"/>
        <v>0</v>
      </c>
      <c r="H755" s="134"/>
      <c r="I755" s="273"/>
      <c r="J755" s="328"/>
      <c r="K755" s="328"/>
      <c r="L755" s="328">
        <f t="shared" si="200"/>
        <v>0</v>
      </c>
    </row>
    <row r="756" spans="1:12" x14ac:dyDescent="0.25">
      <c r="A756" s="4">
        <f>A750+1</f>
        <v>13</v>
      </c>
      <c r="B756" s="57" t="s">
        <v>387</v>
      </c>
      <c r="C756" s="6" t="s">
        <v>48</v>
      </c>
      <c r="D756" s="58"/>
      <c r="E756" s="58">
        <v>0.88939999999999997</v>
      </c>
      <c r="F756" s="58"/>
      <c r="G756" s="52"/>
      <c r="H756" s="52"/>
      <c r="I756" s="311"/>
      <c r="J756" s="52"/>
      <c r="K756" s="52"/>
      <c r="L756" s="58"/>
    </row>
    <row r="757" spans="1:12" x14ac:dyDescent="0.25">
      <c r="A757" s="112">
        <f t="shared" ref="A757:A758" si="204">A756+0.1</f>
        <v>13.1</v>
      </c>
      <c r="B757" s="23" t="s">
        <v>38</v>
      </c>
      <c r="C757" s="31" t="s">
        <v>24</v>
      </c>
      <c r="D757" s="32">
        <v>19.399999999999999</v>
      </c>
      <c r="E757" s="32">
        <f>D757*E756</f>
        <v>17.254359999999998</v>
      </c>
      <c r="F757" s="40"/>
      <c r="G757" s="40"/>
      <c r="H757" s="42"/>
      <c r="I757" s="266">
        <f>H757*E757</f>
        <v>0</v>
      </c>
      <c r="J757" s="40"/>
      <c r="K757" s="40"/>
      <c r="L757" s="42">
        <f>K757+I757+G757</f>
        <v>0</v>
      </c>
    </row>
    <row r="758" spans="1:12" x14ac:dyDescent="0.25">
      <c r="A758" s="112">
        <f t="shared" si="204"/>
        <v>13.2</v>
      </c>
      <c r="B758" s="183" t="s">
        <v>250</v>
      </c>
      <c r="C758" s="47" t="s">
        <v>15</v>
      </c>
      <c r="D758" s="32">
        <v>2.09</v>
      </c>
      <c r="E758" s="32">
        <f>D758*E756</f>
        <v>1.8588459999999998</v>
      </c>
      <c r="F758" s="40"/>
      <c r="G758" s="40"/>
      <c r="H758" s="40"/>
      <c r="I758" s="315"/>
      <c r="J758" s="42"/>
      <c r="K758" s="32">
        <f>E758*J758</f>
        <v>0</v>
      </c>
      <c r="L758" s="41">
        <f t="shared" ref="L758:L762" si="205">K758+I758+G758</f>
        <v>0</v>
      </c>
    </row>
    <row r="759" spans="1:12" x14ac:dyDescent="0.25">
      <c r="A759" s="50">
        <f>A758+0.1</f>
        <v>13.299999999999999</v>
      </c>
      <c r="B759" s="33" t="s">
        <v>365</v>
      </c>
      <c r="C759" s="33" t="s">
        <v>106</v>
      </c>
      <c r="D759" s="34" t="s">
        <v>81</v>
      </c>
      <c r="E759" s="34">
        <v>8</v>
      </c>
      <c r="F759" s="34"/>
      <c r="G759" s="34">
        <f t="shared" ref="G759:G762" si="206">F759*E759</f>
        <v>0</v>
      </c>
      <c r="H759" s="52"/>
      <c r="I759" s="311"/>
      <c r="J759" s="52"/>
      <c r="K759" s="52"/>
      <c r="L759" s="53">
        <f t="shared" si="205"/>
        <v>0</v>
      </c>
    </row>
    <row r="760" spans="1:12" x14ac:dyDescent="0.25">
      <c r="A760" s="50">
        <f t="shared" ref="A760:A762" si="207">A759+0.1</f>
        <v>13.399999999999999</v>
      </c>
      <c r="B760" s="33" t="s">
        <v>364</v>
      </c>
      <c r="C760" s="33" t="s">
        <v>106</v>
      </c>
      <c r="D760" s="34" t="s">
        <v>81</v>
      </c>
      <c r="E760" s="34">
        <v>38</v>
      </c>
      <c r="F760" s="34"/>
      <c r="G760" s="34">
        <f t="shared" si="206"/>
        <v>0</v>
      </c>
      <c r="H760" s="52"/>
      <c r="I760" s="311"/>
      <c r="J760" s="52"/>
      <c r="K760" s="52"/>
      <c r="L760" s="53">
        <f t="shared" si="205"/>
        <v>0</v>
      </c>
    </row>
    <row r="761" spans="1:12" x14ac:dyDescent="0.25">
      <c r="A761" s="50">
        <f t="shared" si="207"/>
        <v>13.499999999999998</v>
      </c>
      <c r="B761" s="33" t="s">
        <v>104</v>
      </c>
      <c r="C761" s="67" t="s">
        <v>95</v>
      </c>
      <c r="D761" s="34">
        <v>6.3</v>
      </c>
      <c r="E761" s="34">
        <f>D761*E756</f>
        <v>5.6032199999999994</v>
      </c>
      <c r="F761" s="8"/>
      <c r="G761" s="34">
        <f t="shared" si="206"/>
        <v>0</v>
      </c>
      <c r="H761" s="52"/>
      <c r="I761" s="311"/>
      <c r="J761" s="52"/>
      <c r="K761" s="52"/>
      <c r="L761" s="53">
        <f t="shared" si="205"/>
        <v>0</v>
      </c>
    </row>
    <row r="762" spans="1:12" x14ac:dyDescent="0.25">
      <c r="A762" s="50">
        <f t="shared" si="207"/>
        <v>13.599999999999998</v>
      </c>
      <c r="B762" s="10" t="s">
        <v>66</v>
      </c>
      <c r="C762" s="10" t="s">
        <v>4</v>
      </c>
      <c r="D762" s="34">
        <v>2.78</v>
      </c>
      <c r="E762" s="34">
        <f>D762*E756</f>
        <v>2.4725319999999997</v>
      </c>
      <c r="F762" s="34"/>
      <c r="G762" s="34">
        <f t="shared" si="206"/>
        <v>0</v>
      </c>
      <c r="H762" s="53"/>
      <c r="I762" s="311"/>
      <c r="J762" s="52"/>
      <c r="K762" s="52"/>
      <c r="L762" s="53">
        <f t="shared" si="205"/>
        <v>0</v>
      </c>
    </row>
    <row r="763" spans="1:12" x14ac:dyDescent="0.25">
      <c r="A763" s="60">
        <f>A756+1</f>
        <v>14</v>
      </c>
      <c r="B763" s="46" t="s">
        <v>390</v>
      </c>
      <c r="C763" s="46" t="s">
        <v>41</v>
      </c>
      <c r="D763" s="46"/>
      <c r="E763" s="44">
        <v>26.840000000000003</v>
      </c>
      <c r="F763" s="22"/>
      <c r="G763" s="44"/>
      <c r="H763" s="46"/>
      <c r="I763" s="159"/>
      <c r="J763" s="46"/>
      <c r="K763" s="44"/>
      <c r="L763" s="44"/>
    </row>
    <row r="764" spans="1:12" x14ac:dyDescent="0.25">
      <c r="A764" s="47">
        <f>A763+0.1</f>
        <v>14.1</v>
      </c>
      <c r="B764" s="47" t="s">
        <v>38</v>
      </c>
      <c r="C764" s="47" t="s">
        <v>24</v>
      </c>
      <c r="D764" s="47">
        <v>0.68</v>
      </c>
      <c r="E764" s="45">
        <f>D764*E763</f>
        <v>18.251200000000004</v>
      </c>
      <c r="F764" s="55"/>
      <c r="G764" s="55"/>
      <c r="H764" s="26"/>
      <c r="I764" s="106">
        <f>H764*E764</f>
        <v>0</v>
      </c>
      <c r="J764" s="55"/>
      <c r="K764" s="55"/>
      <c r="L764" s="45">
        <f>K764+I764+G764</f>
        <v>0</v>
      </c>
    </row>
    <row r="765" spans="1:12" x14ac:dyDescent="0.25">
      <c r="A765" s="47">
        <f>A764+0.1</f>
        <v>14.2</v>
      </c>
      <c r="B765" s="47" t="s">
        <v>72</v>
      </c>
      <c r="C765" s="47" t="s">
        <v>15</v>
      </c>
      <c r="D765" s="32">
        <v>3.0000000000000001E-3</v>
      </c>
      <c r="E765" s="32">
        <f>D765*E763</f>
        <v>8.0520000000000008E-2</v>
      </c>
      <c r="F765" s="55"/>
      <c r="G765" s="55"/>
      <c r="H765" s="55"/>
      <c r="I765" s="310"/>
      <c r="J765" s="32"/>
      <c r="K765" s="32">
        <f>J765*E765</f>
        <v>0</v>
      </c>
      <c r="L765" s="48">
        <f>K765+I765+G765</f>
        <v>0</v>
      </c>
    </row>
    <row r="766" spans="1:12" x14ac:dyDescent="0.25">
      <c r="A766" s="47">
        <f>A765+0.1</f>
        <v>14.299999999999999</v>
      </c>
      <c r="B766" s="47" t="s">
        <v>107</v>
      </c>
      <c r="C766" s="47" t="s">
        <v>90</v>
      </c>
      <c r="D766" s="47">
        <v>0.5</v>
      </c>
      <c r="E766" s="45">
        <f>D766*E763</f>
        <v>13.420000000000002</v>
      </c>
      <c r="F766" s="45"/>
      <c r="G766" s="45">
        <f>F766*E766</f>
        <v>0</v>
      </c>
      <c r="H766" s="343"/>
      <c r="I766" s="106"/>
      <c r="J766" s="343"/>
      <c r="K766" s="45"/>
      <c r="L766" s="45">
        <f>K766+I766+G766</f>
        <v>0</v>
      </c>
    </row>
    <row r="767" spans="1:12" x14ac:dyDescent="0.25">
      <c r="A767" s="47">
        <f t="shared" ref="A767:A768" si="208">A766+0.1</f>
        <v>14.399999999999999</v>
      </c>
      <c r="B767" s="47" t="s">
        <v>108</v>
      </c>
      <c r="C767" s="47" t="s">
        <v>90</v>
      </c>
      <c r="D767" s="47">
        <v>2.7E-2</v>
      </c>
      <c r="E767" s="45">
        <f>D767*E763</f>
        <v>0.7246800000000001</v>
      </c>
      <c r="F767" s="45"/>
      <c r="G767" s="45">
        <f t="shared" ref="G767:G768" si="209">F767*E767</f>
        <v>0</v>
      </c>
      <c r="H767" s="343"/>
      <c r="I767" s="106"/>
      <c r="J767" s="343"/>
      <c r="K767" s="45"/>
      <c r="L767" s="45">
        <f t="shared" ref="L767:L768" si="210">K767+I767+G767</f>
        <v>0</v>
      </c>
    </row>
    <row r="768" spans="1:12" x14ac:dyDescent="0.25">
      <c r="A768" s="47">
        <f t="shared" si="208"/>
        <v>14.499999999999998</v>
      </c>
      <c r="B768" s="10" t="s">
        <v>66</v>
      </c>
      <c r="C768" s="47" t="s">
        <v>4</v>
      </c>
      <c r="D768" s="47">
        <v>1.9E-3</v>
      </c>
      <c r="E768" s="45">
        <f>D768*E763</f>
        <v>5.0996000000000007E-2</v>
      </c>
      <c r="F768" s="45"/>
      <c r="G768" s="45">
        <f t="shared" si="209"/>
        <v>0</v>
      </c>
      <c r="H768" s="343"/>
      <c r="I768" s="106"/>
      <c r="J768" s="343"/>
      <c r="K768" s="45"/>
      <c r="L768" s="45">
        <f t="shared" si="210"/>
        <v>0</v>
      </c>
    </row>
    <row r="769" spans="1:12" ht="30" x14ac:dyDescent="0.3">
      <c r="A769" s="64">
        <f>A763+1</f>
        <v>15</v>
      </c>
      <c r="B769" s="68" t="s">
        <v>386</v>
      </c>
      <c r="C769" s="70" t="s">
        <v>7</v>
      </c>
      <c r="D769" s="71"/>
      <c r="E769" s="137">
        <f>SUM(E775,E776,E777)</f>
        <v>35.200000000000003</v>
      </c>
      <c r="F769" s="137"/>
      <c r="G769" s="137"/>
      <c r="H769" s="137"/>
      <c r="I769" s="274"/>
      <c r="J769" s="330"/>
      <c r="K769" s="330"/>
      <c r="L769" s="330"/>
    </row>
    <row r="770" spans="1:12" x14ac:dyDescent="0.3">
      <c r="A770" s="115">
        <f>A769+0.1</f>
        <v>15.1</v>
      </c>
      <c r="B770" s="93" t="s">
        <v>38</v>
      </c>
      <c r="C770" s="93" t="s">
        <v>24</v>
      </c>
      <c r="D770" s="94">
        <v>3.1</v>
      </c>
      <c r="E770" s="138">
        <f>E769*D770</f>
        <v>109.12000000000002</v>
      </c>
      <c r="F770" s="138"/>
      <c r="G770" s="138"/>
      <c r="H770" s="138"/>
      <c r="I770" s="276">
        <f>H770*E770</f>
        <v>0</v>
      </c>
      <c r="J770" s="331"/>
      <c r="K770" s="332"/>
      <c r="L770" s="332">
        <f>I770</f>
        <v>0</v>
      </c>
    </row>
    <row r="771" spans="1:12" x14ac:dyDescent="0.3">
      <c r="A771" s="115">
        <f t="shared" ref="A771:A778" si="211">A770+0.1</f>
        <v>15.2</v>
      </c>
      <c r="B771" s="47" t="s">
        <v>379</v>
      </c>
      <c r="C771" s="47" t="s">
        <v>15</v>
      </c>
      <c r="D771" s="45">
        <v>1.1900000000000001E-2</v>
      </c>
      <c r="E771" s="139">
        <f>D771*E769</f>
        <v>0.41888000000000009</v>
      </c>
      <c r="F771" s="139"/>
      <c r="G771" s="139"/>
      <c r="H771" s="139"/>
      <c r="I771" s="275"/>
      <c r="J771" s="332"/>
      <c r="K771" s="332">
        <f t="shared" ref="K771:K774" si="212">E771*J771</f>
        <v>0</v>
      </c>
      <c r="L771" s="332">
        <f t="shared" ref="L771:L774" si="213">G771+I771+K771</f>
        <v>0</v>
      </c>
    </row>
    <row r="772" spans="1:12" x14ac:dyDescent="0.3">
      <c r="A772" s="115">
        <f t="shared" si="211"/>
        <v>15.299999999999999</v>
      </c>
      <c r="B772" s="93" t="s">
        <v>380</v>
      </c>
      <c r="C772" s="93" t="s">
        <v>15</v>
      </c>
      <c r="D772" s="94">
        <v>0.113</v>
      </c>
      <c r="E772" s="138">
        <f>D772*E769</f>
        <v>3.9776000000000002</v>
      </c>
      <c r="F772" s="138"/>
      <c r="G772" s="138"/>
      <c r="H772" s="138"/>
      <c r="I772" s="276"/>
      <c r="J772" s="331"/>
      <c r="K772" s="331">
        <f t="shared" si="212"/>
        <v>0</v>
      </c>
      <c r="L772" s="331">
        <f t="shared" si="213"/>
        <v>0</v>
      </c>
    </row>
    <row r="773" spans="1:12" x14ac:dyDescent="0.3">
      <c r="A773" s="115">
        <f t="shared" si="211"/>
        <v>15.399999999999999</v>
      </c>
      <c r="B773" s="47" t="s">
        <v>381</v>
      </c>
      <c r="C773" s="45" t="s">
        <v>15</v>
      </c>
      <c r="D773" s="45">
        <v>4.19E-2</v>
      </c>
      <c r="E773" s="139">
        <f>D773*E769</f>
        <v>1.4748800000000002</v>
      </c>
      <c r="F773" s="139"/>
      <c r="G773" s="139"/>
      <c r="H773" s="139"/>
      <c r="I773" s="275"/>
      <c r="J773" s="332"/>
      <c r="K773" s="332">
        <f t="shared" si="212"/>
        <v>0</v>
      </c>
      <c r="L773" s="332">
        <f t="shared" si="213"/>
        <v>0</v>
      </c>
    </row>
    <row r="774" spans="1:12" x14ac:dyDescent="0.3">
      <c r="A774" s="115">
        <f t="shared" si="211"/>
        <v>15.499999999999998</v>
      </c>
      <c r="B774" s="47" t="s">
        <v>382</v>
      </c>
      <c r="C774" s="47" t="s">
        <v>15</v>
      </c>
      <c r="D774" s="45">
        <v>1.9E-2</v>
      </c>
      <c r="E774" s="139">
        <f>D774*E769</f>
        <v>0.66880000000000006</v>
      </c>
      <c r="F774" s="139"/>
      <c r="G774" s="139"/>
      <c r="H774" s="139"/>
      <c r="I774" s="275"/>
      <c r="J774" s="332"/>
      <c r="K774" s="332">
        <f t="shared" si="212"/>
        <v>0</v>
      </c>
      <c r="L774" s="332">
        <f t="shared" si="213"/>
        <v>0</v>
      </c>
    </row>
    <row r="775" spans="1:12" ht="30" x14ac:dyDescent="0.25">
      <c r="A775" s="115">
        <f t="shared" si="211"/>
        <v>15.599999999999998</v>
      </c>
      <c r="B775" s="31" t="s">
        <v>384</v>
      </c>
      <c r="C775" s="31" t="s">
        <v>7</v>
      </c>
      <c r="D775" s="32" t="s">
        <v>81</v>
      </c>
      <c r="E775" s="32">
        <v>24</v>
      </c>
      <c r="F775" s="32"/>
      <c r="G775" s="32">
        <f t="shared" ref="G775:G778" si="214">F775*E775</f>
        <v>0</v>
      </c>
      <c r="H775" s="40"/>
      <c r="I775" s="315"/>
      <c r="J775" s="40"/>
      <c r="K775" s="40"/>
      <c r="L775" s="41">
        <f t="shared" ref="L775:L777" si="215">K775+I775+G775</f>
        <v>0</v>
      </c>
    </row>
    <row r="776" spans="1:12" ht="30" x14ac:dyDescent="0.25">
      <c r="A776" s="115">
        <f t="shared" si="211"/>
        <v>15.699999999999998</v>
      </c>
      <c r="B776" s="31" t="s">
        <v>385</v>
      </c>
      <c r="C776" s="31" t="s">
        <v>7</v>
      </c>
      <c r="D776" s="32" t="s">
        <v>81</v>
      </c>
      <c r="E776" s="32">
        <v>6</v>
      </c>
      <c r="F776" s="32"/>
      <c r="G776" s="32">
        <f t="shared" si="214"/>
        <v>0</v>
      </c>
      <c r="H776" s="40"/>
      <c r="I776" s="315"/>
      <c r="J776" s="40"/>
      <c r="K776" s="40"/>
      <c r="L776" s="41">
        <f t="shared" si="215"/>
        <v>0</v>
      </c>
    </row>
    <row r="777" spans="1:12" ht="30" x14ac:dyDescent="0.25">
      <c r="A777" s="115">
        <f t="shared" si="211"/>
        <v>15.799999999999997</v>
      </c>
      <c r="B777" s="31" t="s">
        <v>391</v>
      </c>
      <c r="C777" s="31" t="s">
        <v>7</v>
      </c>
      <c r="D777" s="32" t="s">
        <v>81</v>
      </c>
      <c r="E777" s="32">
        <v>5.2</v>
      </c>
      <c r="F777" s="32"/>
      <c r="G777" s="32">
        <f t="shared" si="214"/>
        <v>0</v>
      </c>
      <c r="H777" s="40"/>
      <c r="I777" s="315"/>
      <c r="J777" s="40"/>
      <c r="K777" s="40"/>
      <c r="L777" s="41">
        <f t="shared" si="215"/>
        <v>0</v>
      </c>
    </row>
    <row r="778" spans="1:12" x14ac:dyDescent="0.3">
      <c r="A778" s="115">
        <f t="shared" si="211"/>
        <v>15.899999999999997</v>
      </c>
      <c r="B778" s="23" t="s">
        <v>383</v>
      </c>
      <c r="C778" s="47" t="s">
        <v>90</v>
      </c>
      <c r="D778" s="45">
        <v>0.23300000000000001</v>
      </c>
      <c r="E778" s="139">
        <f>D778*E769</f>
        <v>8.2016000000000009</v>
      </c>
      <c r="F778" s="139"/>
      <c r="G778" s="139">
        <f t="shared" si="214"/>
        <v>0</v>
      </c>
      <c r="H778" s="139"/>
      <c r="I778" s="275"/>
      <c r="J778" s="333"/>
      <c r="K778" s="333"/>
      <c r="L778" s="332">
        <f t="shared" ref="L778" si="216">G778</f>
        <v>0</v>
      </c>
    </row>
    <row r="779" spans="1:12" x14ac:dyDescent="0.25">
      <c r="A779" s="99">
        <f>A769+1</f>
        <v>16</v>
      </c>
      <c r="B779" s="46" t="s">
        <v>362</v>
      </c>
      <c r="C779" s="68" t="s">
        <v>363</v>
      </c>
      <c r="D779" s="44"/>
      <c r="E779" s="44">
        <v>2</v>
      </c>
      <c r="F779" s="44"/>
      <c r="G779" s="100"/>
      <c r="H779" s="343"/>
      <c r="I779" s="155"/>
      <c r="J779" s="343"/>
      <c r="K779" s="343"/>
      <c r="L779" s="44"/>
    </row>
    <row r="780" spans="1:12" x14ac:dyDescent="0.25">
      <c r="A780" s="61">
        <f>A779+0.1</f>
        <v>16.100000000000001</v>
      </c>
      <c r="B780" s="47" t="s">
        <v>38</v>
      </c>
      <c r="C780" s="47" t="s">
        <v>24</v>
      </c>
      <c r="D780" s="101">
        <v>9.17</v>
      </c>
      <c r="E780" s="45">
        <f>D780*E779</f>
        <v>18.34</v>
      </c>
      <c r="F780" s="343"/>
      <c r="G780" s="100"/>
      <c r="H780" s="102"/>
      <c r="I780" s="106">
        <f>H780*E780</f>
        <v>0</v>
      </c>
      <c r="J780" s="343"/>
      <c r="K780" s="343"/>
      <c r="L780" s="45">
        <f>I780</f>
        <v>0</v>
      </c>
    </row>
    <row r="781" spans="1:12" x14ac:dyDescent="0.25">
      <c r="A781" s="47">
        <f>A780+0.1</f>
        <v>16.200000000000003</v>
      </c>
      <c r="B781" s="47" t="s">
        <v>72</v>
      </c>
      <c r="C781" s="47" t="s">
        <v>15</v>
      </c>
      <c r="D781" s="45">
        <v>0.87</v>
      </c>
      <c r="E781" s="45">
        <f>D781*E779</f>
        <v>1.74</v>
      </c>
      <c r="F781" s="343"/>
      <c r="G781" s="100"/>
      <c r="H781" s="343"/>
      <c r="I781" s="155"/>
      <c r="J781" s="45"/>
      <c r="K781" s="45">
        <f>J781*E781</f>
        <v>0</v>
      </c>
      <c r="L781" s="45">
        <f>K781</f>
        <v>0</v>
      </c>
    </row>
    <row r="782" spans="1:12" ht="45" x14ac:dyDescent="0.25">
      <c r="A782" s="47">
        <f t="shared" ref="A782:A783" si="217">A781+0.1</f>
        <v>16.300000000000004</v>
      </c>
      <c r="B782" s="47" t="s">
        <v>375</v>
      </c>
      <c r="C782" s="93" t="s">
        <v>363</v>
      </c>
      <c r="D782" s="94" t="s">
        <v>81</v>
      </c>
      <c r="E782" s="45">
        <f>E779</f>
        <v>2</v>
      </c>
      <c r="F782" s="45"/>
      <c r="G782" s="45">
        <f t="shared" ref="G782" si="218">E782*F782</f>
        <v>0</v>
      </c>
      <c r="H782" s="45"/>
      <c r="I782" s="106"/>
      <c r="J782" s="45"/>
      <c r="K782" s="45"/>
      <c r="L782" s="45">
        <f t="shared" ref="L782" si="219">G782+I782+K782</f>
        <v>0</v>
      </c>
    </row>
    <row r="783" spans="1:12" x14ac:dyDescent="0.25">
      <c r="A783" s="47">
        <f t="shared" si="217"/>
        <v>16.400000000000006</v>
      </c>
      <c r="B783" s="10" t="s">
        <v>66</v>
      </c>
      <c r="C783" s="47" t="s">
        <v>4</v>
      </c>
      <c r="D783" s="103">
        <v>0.2</v>
      </c>
      <c r="E783" s="45">
        <f>D783*E779</f>
        <v>0.4</v>
      </c>
      <c r="F783" s="45"/>
      <c r="G783" s="45">
        <f>F783*E783</f>
        <v>0</v>
      </c>
      <c r="H783" s="343"/>
      <c r="I783" s="155"/>
      <c r="J783" s="343"/>
      <c r="K783" s="343"/>
      <c r="L783" s="45">
        <f>G783</f>
        <v>0</v>
      </c>
    </row>
    <row r="784" spans="1:12" x14ac:dyDescent="0.25">
      <c r="A784" s="99">
        <f>A779+1</f>
        <v>17</v>
      </c>
      <c r="B784" s="46" t="s">
        <v>141</v>
      </c>
      <c r="C784" s="68" t="s">
        <v>14</v>
      </c>
      <c r="D784" s="44"/>
      <c r="E784" s="44">
        <f>SUM(E787:E788)</f>
        <v>344</v>
      </c>
      <c r="F784" s="44"/>
      <c r="G784" s="100"/>
      <c r="H784" s="343"/>
      <c r="I784" s="155"/>
      <c r="J784" s="343"/>
      <c r="K784" s="343"/>
      <c r="L784" s="44"/>
    </row>
    <row r="785" spans="1:12" x14ac:dyDescent="0.25">
      <c r="A785" s="47">
        <f>A784+0.1</f>
        <v>17.100000000000001</v>
      </c>
      <c r="B785" s="47" t="s">
        <v>38</v>
      </c>
      <c r="C785" s="47" t="s">
        <v>24</v>
      </c>
      <c r="D785" s="101">
        <v>0.318</v>
      </c>
      <c r="E785" s="45">
        <f>D785*E784</f>
        <v>109.392</v>
      </c>
      <c r="F785" s="343"/>
      <c r="G785" s="100"/>
      <c r="H785" s="102"/>
      <c r="I785" s="106">
        <f>H785*E785</f>
        <v>0</v>
      </c>
      <c r="J785" s="343"/>
      <c r="K785" s="343"/>
      <c r="L785" s="45">
        <f>I785</f>
        <v>0</v>
      </c>
    </row>
    <row r="786" spans="1:12" x14ac:dyDescent="0.25">
      <c r="A786" s="47">
        <f>A785+0.1</f>
        <v>17.200000000000003</v>
      </c>
      <c r="B786" s="47" t="s">
        <v>72</v>
      </c>
      <c r="C786" s="47" t="s">
        <v>15</v>
      </c>
      <c r="D786" s="45">
        <v>0.05</v>
      </c>
      <c r="E786" s="45">
        <f>D786*E784</f>
        <v>17.2</v>
      </c>
      <c r="F786" s="343"/>
      <c r="G786" s="100"/>
      <c r="H786" s="343"/>
      <c r="I786" s="155"/>
      <c r="J786" s="45"/>
      <c r="K786" s="45">
        <f>J786*E786</f>
        <v>0</v>
      </c>
      <c r="L786" s="45">
        <f>K786</f>
        <v>0</v>
      </c>
    </row>
    <row r="787" spans="1:12" ht="30" x14ac:dyDescent="0.25">
      <c r="A787" s="47">
        <f t="shared" ref="A787:A789" si="220">A786+0.1</f>
        <v>17.300000000000004</v>
      </c>
      <c r="B787" s="47" t="s">
        <v>402</v>
      </c>
      <c r="C787" s="93" t="s">
        <v>14</v>
      </c>
      <c r="D787" s="94" t="s">
        <v>81</v>
      </c>
      <c r="E787" s="45">
        <v>160</v>
      </c>
      <c r="F787" s="45"/>
      <c r="G787" s="45">
        <f t="shared" ref="G787:G788" si="221">E787*F787</f>
        <v>0</v>
      </c>
      <c r="H787" s="45"/>
      <c r="I787" s="106"/>
      <c r="J787" s="45"/>
      <c r="K787" s="45"/>
      <c r="L787" s="45">
        <f t="shared" ref="L787:L788" si="222">G787+I787+K787</f>
        <v>0</v>
      </c>
    </row>
    <row r="788" spans="1:12" ht="30" x14ac:dyDescent="0.25">
      <c r="A788" s="47">
        <f t="shared" si="220"/>
        <v>17.400000000000006</v>
      </c>
      <c r="B788" s="47" t="s">
        <v>366</v>
      </c>
      <c r="C788" s="93" t="s">
        <v>14</v>
      </c>
      <c r="D788" s="94" t="s">
        <v>81</v>
      </c>
      <c r="E788" s="45">
        <v>184</v>
      </c>
      <c r="F788" s="45"/>
      <c r="G788" s="45">
        <f t="shared" si="221"/>
        <v>0</v>
      </c>
      <c r="H788" s="45"/>
      <c r="I788" s="106"/>
      <c r="J788" s="45"/>
      <c r="K788" s="45"/>
      <c r="L788" s="45">
        <f t="shared" si="222"/>
        <v>0</v>
      </c>
    </row>
    <row r="789" spans="1:12" x14ac:dyDescent="0.25">
      <c r="A789" s="47">
        <f t="shared" si="220"/>
        <v>17.500000000000007</v>
      </c>
      <c r="B789" s="10" t="s">
        <v>66</v>
      </c>
      <c r="C789" s="47" t="s">
        <v>4</v>
      </c>
      <c r="D789" s="103">
        <v>5.4800000000000001E-2</v>
      </c>
      <c r="E789" s="45">
        <f>D789*E784</f>
        <v>18.851200000000002</v>
      </c>
      <c r="F789" s="45"/>
      <c r="G789" s="45">
        <f>F789*E789</f>
        <v>0</v>
      </c>
      <c r="H789" s="343"/>
      <c r="I789" s="155"/>
      <c r="J789" s="343"/>
      <c r="K789" s="343"/>
      <c r="L789" s="45">
        <f>G789</f>
        <v>0</v>
      </c>
    </row>
    <row r="790" spans="1:12" ht="30" x14ac:dyDescent="0.25">
      <c r="A790" s="99">
        <f>A784+1</f>
        <v>18</v>
      </c>
      <c r="B790" s="118" t="s">
        <v>143</v>
      </c>
      <c r="C790" s="119" t="s">
        <v>26</v>
      </c>
      <c r="D790" s="44"/>
      <c r="E790" s="44">
        <f>SUM(E793:E795)</f>
        <v>37</v>
      </c>
      <c r="F790" s="44"/>
      <c r="G790" s="343"/>
      <c r="H790" s="343"/>
      <c r="I790" s="155"/>
      <c r="J790" s="343"/>
      <c r="K790" s="343"/>
      <c r="L790" s="44"/>
    </row>
    <row r="791" spans="1:12" x14ac:dyDescent="0.25">
      <c r="A791" s="61">
        <f t="shared" ref="A791:A796" si="223">A790+0.1</f>
        <v>18.100000000000001</v>
      </c>
      <c r="B791" s="47" t="s">
        <v>38</v>
      </c>
      <c r="C791" s="47" t="s">
        <v>24</v>
      </c>
      <c r="D791" s="48">
        <v>1.51</v>
      </c>
      <c r="E791" s="48">
        <f>D791*E790</f>
        <v>55.87</v>
      </c>
      <c r="F791" s="343"/>
      <c r="G791" s="343"/>
      <c r="H791" s="45"/>
      <c r="I791" s="63">
        <f>H791*E791</f>
        <v>0</v>
      </c>
      <c r="J791" s="343"/>
      <c r="K791" s="343"/>
      <c r="L791" s="45">
        <f>I791</f>
        <v>0</v>
      </c>
    </row>
    <row r="792" spans="1:12" x14ac:dyDescent="0.25">
      <c r="A792" s="61">
        <f t="shared" si="223"/>
        <v>18.200000000000003</v>
      </c>
      <c r="B792" s="47" t="s">
        <v>72</v>
      </c>
      <c r="C792" s="47" t="s">
        <v>15</v>
      </c>
      <c r="D792" s="48">
        <v>0.13</v>
      </c>
      <c r="E792" s="48">
        <f>D792*E790</f>
        <v>4.8100000000000005</v>
      </c>
      <c r="F792" s="48"/>
      <c r="G792" s="48"/>
      <c r="H792" s="48"/>
      <c r="I792" s="63"/>
      <c r="J792" s="45"/>
      <c r="K792" s="48">
        <f>J792*E792</f>
        <v>0</v>
      </c>
      <c r="L792" s="48">
        <f>K792</f>
        <v>0</v>
      </c>
    </row>
    <row r="793" spans="1:12" ht="30" x14ac:dyDescent="0.25">
      <c r="A793" s="61">
        <f>A791+0.1</f>
        <v>18.200000000000003</v>
      </c>
      <c r="B793" s="120" t="s">
        <v>400</v>
      </c>
      <c r="C793" s="47" t="s">
        <v>10</v>
      </c>
      <c r="D793" s="47" t="s">
        <v>17</v>
      </c>
      <c r="E793" s="48">
        <v>1</v>
      </c>
      <c r="F793" s="48"/>
      <c r="G793" s="48">
        <f>F793*E793</f>
        <v>0</v>
      </c>
      <c r="H793" s="343"/>
      <c r="I793" s="155"/>
      <c r="J793" s="343"/>
      <c r="K793" s="343"/>
      <c r="L793" s="45">
        <f>G793</f>
        <v>0</v>
      </c>
    </row>
    <row r="794" spans="1:12" ht="30" x14ac:dyDescent="0.25">
      <c r="A794" s="61">
        <f>A792+0.1</f>
        <v>18.300000000000004</v>
      </c>
      <c r="B794" s="120" t="s">
        <v>403</v>
      </c>
      <c r="C794" s="47" t="s">
        <v>10</v>
      </c>
      <c r="D794" s="47" t="s">
        <v>17</v>
      </c>
      <c r="E794" s="48">
        <v>4</v>
      </c>
      <c r="F794" s="48"/>
      <c r="G794" s="48">
        <f>F794*E794</f>
        <v>0</v>
      </c>
      <c r="H794" s="343"/>
      <c r="I794" s="155"/>
      <c r="J794" s="343"/>
      <c r="K794" s="343"/>
      <c r="L794" s="45">
        <f>G794</f>
        <v>0</v>
      </c>
    </row>
    <row r="795" spans="1:12" ht="30" x14ac:dyDescent="0.25">
      <c r="A795" s="61">
        <f t="shared" si="223"/>
        <v>18.400000000000006</v>
      </c>
      <c r="B795" s="120" t="s">
        <v>404</v>
      </c>
      <c r="C795" s="47" t="s">
        <v>10</v>
      </c>
      <c r="D795" s="47" t="s">
        <v>17</v>
      </c>
      <c r="E795" s="48">
        <v>32</v>
      </c>
      <c r="F795" s="48"/>
      <c r="G795" s="48">
        <f>F795*E795</f>
        <v>0</v>
      </c>
      <c r="H795" s="343"/>
      <c r="I795" s="155"/>
      <c r="J795" s="343"/>
      <c r="K795" s="343"/>
      <c r="L795" s="45">
        <f>G795</f>
        <v>0</v>
      </c>
    </row>
    <row r="796" spans="1:12" x14ac:dyDescent="0.25">
      <c r="A796" s="61">
        <f t="shared" si="223"/>
        <v>18.500000000000007</v>
      </c>
      <c r="B796" s="10" t="s">
        <v>66</v>
      </c>
      <c r="C796" s="47" t="s">
        <v>4</v>
      </c>
      <c r="D796" s="48">
        <v>2</v>
      </c>
      <c r="E796" s="48">
        <f>D796*E790</f>
        <v>74</v>
      </c>
      <c r="F796" s="48"/>
      <c r="G796" s="48">
        <f>F796*E796</f>
        <v>0</v>
      </c>
      <c r="H796" s="343"/>
      <c r="I796" s="155"/>
      <c r="J796" s="343"/>
      <c r="K796" s="343"/>
      <c r="L796" s="45">
        <f>G796</f>
        <v>0</v>
      </c>
    </row>
    <row r="797" spans="1:12" x14ac:dyDescent="0.25">
      <c r="A797" s="99">
        <f>A790+1</f>
        <v>19</v>
      </c>
      <c r="B797" s="46" t="s">
        <v>376</v>
      </c>
      <c r="C797" s="46" t="s">
        <v>377</v>
      </c>
      <c r="D797" s="44"/>
      <c r="E797" s="44">
        <f>E801</f>
        <v>80</v>
      </c>
      <c r="F797" s="44"/>
      <c r="G797" s="100"/>
      <c r="H797" s="343"/>
      <c r="I797" s="155"/>
      <c r="J797" s="343"/>
      <c r="K797" s="343"/>
      <c r="L797" s="44"/>
    </row>
    <row r="798" spans="1:12" x14ac:dyDescent="0.25">
      <c r="A798" s="47">
        <f>A797+0.1</f>
        <v>19.100000000000001</v>
      </c>
      <c r="B798" s="47" t="s">
        <v>38</v>
      </c>
      <c r="C798" s="47" t="s">
        <v>24</v>
      </c>
      <c r="D798" s="45">
        <v>0.68300000000000005</v>
      </c>
      <c r="E798" s="45">
        <f>E797*D798</f>
        <v>54.64</v>
      </c>
      <c r="F798" s="343"/>
      <c r="G798" s="100"/>
      <c r="H798" s="45"/>
      <c r="I798" s="106">
        <f>H798*E798</f>
        <v>0</v>
      </c>
      <c r="J798" s="343"/>
      <c r="K798" s="343"/>
      <c r="L798" s="45">
        <f>K798+I798+G798</f>
        <v>0</v>
      </c>
    </row>
    <row r="799" spans="1:12" x14ac:dyDescent="0.25">
      <c r="A799" s="47">
        <f>A798+0.1</f>
        <v>19.200000000000003</v>
      </c>
      <c r="B799" s="47" t="s">
        <v>72</v>
      </c>
      <c r="C799" s="47" t="s">
        <v>15</v>
      </c>
      <c r="D799" s="45">
        <v>0.30599999999999999</v>
      </c>
      <c r="E799" s="45">
        <f>E797*D799</f>
        <v>24.48</v>
      </c>
      <c r="F799" s="343"/>
      <c r="G799" s="100"/>
      <c r="H799" s="343"/>
      <c r="I799" s="155"/>
      <c r="J799" s="45"/>
      <c r="K799" s="45">
        <f>J799*E799</f>
        <v>0</v>
      </c>
      <c r="L799" s="45">
        <f>K799+I799+G799</f>
        <v>0</v>
      </c>
    </row>
    <row r="800" spans="1:12" x14ac:dyDescent="0.25">
      <c r="A800" s="47">
        <f>A799+0.1</f>
        <v>19.300000000000004</v>
      </c>
      <c r="B800" s="158" t="s">
        <v>152</v>
      </c>
      <c r="C800" s="47" t="s">
        <v>15</v>
      </c>
      <c r="D800" s="158">
        <v>0.42099999999999999</v>
      </c>
      <c r="E800" s="157">
        <f>E797*D800</f>
        <v>33.68</v>
      </c>
      <c r="F800" s="158"/>
      <c r="G800" s="157"/>
      <c r="H800" s="158"/>
      <c r="I800" s="257"/>
      <c r="J800" s="334"/>
      <c r="K800" s="45">
        <f>J800*E800</f>
        <v>0</v>
      </c>
      <c r="L800" s="45">
        <f>K800+I800+G800</f>
        <v>0</v>
      </c>
    </row>
    <row r="801" spans="1:12" ht="45" x14ac:dyDescent="0.25">
      <c r="A801" s="47">
        <f t="shared" ref="A801:A802" si="224">A800+0.1</f>
        <v>19.400000000000006</v>
      </c>
      <c r="B801" s="47" t="s">
        <v>378</v>
      </c>
      <c r="C801" s="47" t="s">
        <v>14</v>
      </c>
      <c r="D801" s="47" t="s">
        <v>81</v>
      </c>
      <c r="E801" s="45">
        <v>80</v>
      </c>
      <c r="F801" s="45"/>
      <c r="G801" s="45">
        <f>F801*E801</f>
        <v>0</v>
      </c>
      <c r="H801" s="45"/>
      <c r="I801" s="106"/>
      <c r="J801" s="45"/>
      <c r="K801" s="45"/>
      <c r="L801" s="45">
        <f>G801</f>
        <v>0</v>
      </c>
    </row>
    <row r="802" spans="1:12" x14ac:dyDescent="0.25">
      <c r="A802" s="47">
        <f t="shared" si="224"/>
        <v>19.500000000000007</v>
      </c>
      <c r="B802" s="10" t="s">
        <v>66</v>
      </c>
      <c r="C802" s="47" t="s">
        <v>4</v>
      </c>
      <c r="D802" s="199">
        <v>0.28199999999999997</v>
      </c>
      <c r="E802" s="199">
        <f>D802*E797</f>
        <v>22.56</v>
      </c>
      <c r="F802" s="199"/>
      <c r="G802" s="199">
        <f>F802*E802</f>
        <v>0</v>
      </c>
      <c r="H802" s="200"/>
      <c r="I802" s="277"/>
      <c r="J802" s="343"/>
      <c r="K802" s="45"/>
      <c r="L802" s="45">
        <f>K802+I802+G802</f>
        <v>0</v>
      </c>
    </row>
    <row r="803" spans="1:12" x14ac:dyDescent="0.25">
      <c r="A803" s="89">
        <f>A797+1</f>
        <v>20</v>
      </c>
      <c r="B803" s="46" t="s">
        <v>394</v>
      </c>
      <c r="C803" s="116" t="s">
        <v>119</v>
      </c>
      <c r="D803" s="68"/>
      <c r="E803" s="70">
        <v>3</v>
      </c>
      <c r="F803" s="117"/>
      <c r="G803" s="117"/>
      <c r="H803" s="117"/>
      <c r="I803" s="278"/>
      <c r="J803" s="117"/>
      <c r="K803" s="117"/>
      <c r="L803" s="117"/>
    </row>
    <row r="804" spans="1:12" x14ac:dyDescent="0.25">
      <c r="A804" s="49">
        <f>A803+0.1</f>
        <v>20.100000000000001</v>
      </c>
      <c r="B804" s="47" t="s">
        <v>395</v>
      </c>
      <c r="C804" s="47" t="s">
        <v>24</v>
      </c>
      <c r="D804" s="45">
        <v>12.6</v>
      </c>
      <c r="E804" s="45">
        <f>D804*E803</f>
        <v>37.799999999999997</v>
      </c>
      <c r="F804" s="343"/>
      <c r="G804" s="100"/>
      <c r="H804" s="45"/>
      <c r="I804" s="106">
        <f>H804*E804</f>
        <v>0</v>
      </c>
      <c r="J804" s="343"/>
      <c r="K804" s="343"/>
      <c r="L804" s="45">
        <f>I804</f>
        <v>0</v>
      </c>
    </row>
    <row r="805" spans="1:12" x14ac:dyDescent="0.25">
      <c r="A805" s="49">
        <f t="shared" ref="A805:A809" si="225">A804+0.1</f>
        <v>20.200000000000003</v>
      </c>
      <c r="B805" s="47" t="s">
        <v>72</v>
      </c>
      <c r="C805" s="47" t="s">
        <v>15</v>
      </c>
      <c r="D805" s="45">
        <v>5.08</v>
      </c>
      <c r="E805" s="45">
        <f>D805*E803</f>
        <v>15.24</v>
      </c>
      <c r="F805" s="343"/>
      <c r="G805" s="100"/>
      <c r="H805" s="45"/>
      <c r="I805" s="106"/>
      <c r="J805" s="45"/>
      <c r="K805" s="343">
        <f>J805*E805</f>
        <v>0</v>
      </c>
      <c r="L805" s="45">
        <f>K805</f>
        <v>0</v>
      </c>
    </row>
    <row r="806" spans="1:12" x14ac:dyDescent="0.25">
      <c r="A806" s="49">
        <f t="shared" si="225"/>
        <v>20.300000000000004</v>
      </c>
      <c r="B806" s="47" t="s">
        <v>396</v>
      </c>
      <c r="C806" s="47" t="s">
        <v>26</v>
      </c>
      <c r="D806" s="45" t="s">
        <v>81</v>
      </c>
      <c r="E806" s="45">
        <v>3</v>
      </c>
      <c r="F806" s="45"/>
      <c r="G806" s="45">
        <f>F806*E806</f>
        <v>0</v>
      </c>
      <c r="H806" s="45"/>
      <c r="I806" s="106"/>
      <c r="J806" s="343"/>
      <c r="K806" s="343"/>
      <c r="L806" s="45">
        <f>G806*1</f>
        <v>0</v>
      </c>
    </row>
    <row r="807" spans="1:12" x14ac:dyDescent="0.25">
      <c r="A807" s="49">
        <f t="shared" si="225"/>
        <v>20.400000000000006</v>
      </c>
      <c r="B807" s="47" t="s">
        <v>397</v>
      </c>
      <c r="C807" s="47" t="s">
        <v>26</v>
      </c>
      <c r="D807" s="45" t="s">
        <v>81</v>
      </c>
      <c r="E807" s="45">
        <v>2</v>
      </c>
      <c r="F807" s="45"/>
      <c r="G807" s="45">
        <f>F807*E807</f>
        <v>0</v>
      </c>
      <c r="H807" s="45"/>
      <c r="I807" s="106"/>
      <c r="J807" s="343"/>
      <c r="K807" s="343"/>
      <c r="L807" s="45">
        <f>G807*1</f>
        <v>0</v>
      </c>
    </row>
    <row r="808" spans="1:12" ht="30" x14ac:dyDescent="0.25">
      <c r="A808" s="49">
        <f t="shared" si="225"/>
        <v>20.500000000000007</v>
      </c>
      <c r="B808" s="47" t="s">
        <v>398</v>
      </c>
      <c r="C808" s="47" t="s">
        <v>26</v>
      </c>
      <c r="D808" s="45" t="s">
        <v>81</v>
      </c>
      <c r="E808" s="45">
        <v>2</v>
      </c>
      <c r="F808" s="45"/>
      <c r="G808" s="45">
        <f>F808*E808</f>
        <v>0</v>
      </c>
      <c r="H808" s="45"/>
      <c r="I808" s="106"/>
      <c r="J808" s="343"/>
      <c r="K808" s="343"/>
      <c r="L808" s="45">
        <f>G808*1</f>
        <v>0</v>
      </c>
    </row>
    <row r="809" spans="1:12" x14ac:dyDescent="0.25">
      <c r="A809" s="49">
        <f t="shared" si="225"/>
        <v>20.600000000000009</v>
      </c>
      <c r="B809" s="47" t="s">
        <v>399</v>
      </c>
      <c r="C809" s="47" t="s">
        <v>4</v>
      </c>
      <c r="D809" s="45">
        <v>28.2</v>
      </c>
      <c r="E809" s="45">
        <f>D809*E803</f>
        <v>84.6</v>
      </c>
      <c r="F809" s="45"/>
      <c r="G809" s="45">
        <f>F809*E809</f>
        <v>0</v>
      </c>
      <c r="H809" s="45"/>
      <c r="I809" s="106"/>
      <c r="J809" s="343"/>
      <c r="K809" s="343"/>
      <c r="L809" s="45">
        <f>G809</f>
        <v>0</v>
      </c>
    </row>
    <row r="810" spans="1:12" ht="30" x14ac:dyDescent="0.25">
      <c r="A810" s="60">
        <f>A803+1</f>
        <v>21</v>
      </c>
      <c r="B810" s="118" t="s">
        <v>407</v>
      </c>
      <c r="C810" s="119" t="s">
        <v>26</v>
      </c>
      <c r="D810" s="44"/>
      <c r="E810" s="44">
        <v>28</v>
      </c>
      <c r="F810" s="44"/>
      <c r="G810" s="343"/>
      <c r="H810" s="343"/>
      <c r="I810" s="155"/>
      <c r="J810" s="343"/>
      <c r="K810" s="343"/>
      <c r="L810" s="44"/>
    </row>
    <row r="811" spans="1:12" x14ac:dyDescent="0.25">
      <c r="A811" s="61">
        <f>A810+0.1</f>
        <v>21.1</v>
      </c>
      <c r="B811" s="47" t="s">
        <v>38</v>
      </c>
      <c r="C811" s="195" t="s">
        <v>24</v>
      </c>
      <c r="D811" s="48">
        <v>1.38</v>
      </c>
      <c r="E811" s="48">
        <f>D811*E810</f>
        <v>38.64</v>
      </c>
      <c r="F811" s="343"/>
      <c r="G811" s="343"/>
      <c r="H811" s="45"/>
      <c r="I811" s="63">
        <f>H811*E811</f>
        <v>0</v>
      </c>
      <c r="J811" s="343"/>
      <c r="K811" s="343"/>
      <c r="L811" s="45">
        <f>I811</f>
        <v>0</v>
      </c>
    </row>
    <row r="812" spans="1:12" x14ac:dyDescent="0.25">
      <c r="A812" s="61">
        <f>A811+0.1</f>
        <v>21.200000000000003</v>
      </c>
      <c r="B812" s="47" t="s">
        <v>72</v>
      </c>
      <c r="C812" s="47" t="s">
        <v>15</v>
      </c>
      <c r="D812" s="48">
        <v>0.06</v>
      </c>
      <c r="E812" s="48">
        <f>D812*E810</f>
        <v>1.68</v>
      </c>
      <c r="F812" s="48"/>
      <c r="G812" s="48"/>
      <c r="H812" s="48"/>
      <c r="I812" s="63"/>
      <c r="J812" s="48"/>
      <c r="K812" s="48">
        <f>J812*E812</f>
        <v>0</v>
      </c>
      <c r="L812" s="48">
        <f>K812</f>
        <v>0</v>
      </c>
    </row>
    <row r="813" spans="1:12" ht="30" x14ac:dyDescent="0.25">
      <c r="A813" s="61">
        <f>A812+0.1</f>
        <v>21.300000000000004</v>
      </c>
      <c r="B813" s="47" t="s">
        <v>406</v>
      </c>
      <c r="C813" s="47" t="s">
        <v>123</v>
      </c>
      <c r="D813" s="47" t="s">
        <v>81</v>
      </c>
      <c r="E813" s="45">
        <v>28</v>
      </c>
      <c r="F813" s="45"/>
      <c r="G813" s="45">
        <f>F813*E813</f>
        <v>0</v>
      </c>
      <c r="H813" s="45"/>
      <c r="I813" s="159"/>
      <c r="J813" s="45"/>
      <c r="K813" s="44"/>
      <c r="L813" s="45">
        <f>G813</f>
        <v>0</v>
      </c>
    </row>
    <row r="814" spans="1:12" x14ac:dyDescent="0.25">
      <c r="A814" s="61">
        <f>A813+0.1</f>
        <v>21.400000000000006</v>
      </c>
      <c r="B814" s="47" t="s">
        <v>405</v>
      </c>
      <c r="C814" s="47" t="s">
        <v>14</v>
      </c>
      <c r="D814" s="47" t="s">
        <v>81</v>
      </c>
      <c r="E814" s="45">
        <v>14</v>
      </c>
      <c r="F814" s="45"/>
      <c r="G814" s="45">
        <f>F814*E814</f>
        <v>0</v>
      </c>
      <c r="H814" s="45"/>
      <c r="I814" s="159"/>
      <c r="J814" s="45"/>
      <c r="K814" s="44"/>
      <c r="L814" s="45">
        <f>G814</f>
        <v>0</v>
      </c>
    </row>
    <row r="815" spans="1:12" x14ac:dyDescent="0.25">
      <c r="A815" s="61">
        <f>A814+0.1</f>
        <v>21.500000000000007</v>
      </c>
      <c r="B815" s="10" t="s">
        <v>66</v>
      </c>
      <c r="C815" s="47" t="s">
        <v>4</v>
      </c>
      <c r="D815" s="48">
        <v>0.38</v>
      </c>
      <c r="E815" s="48">
        <f>D815*E810</f>
        <v>10.64</v>
      </c>
      <c r="F815" s="48"/>
      <c r="G815" s="48">
        <f>F815*E815</f>
        <v>0</v>
      </c>
      <c r="H815" s="343"/>
      <c r="I815" s="155"/>
      <c r="J815" s="343"/>
      <c r="K815" s="343"/>
      <c r="L815" s="45">
        <f>G815</f>
        <v>0</v>
      </c>
    </row>
    <row r="816" spans="1:12" x14ac:dyDescent="0.25">
      <c r="A816" s="64">
        <f>A808+1</f>
        <v>21.500000000000007</v>
      </c>
      <c r="B816" s="6" t="s">
        <v>481</v>
      </c>
      <c r="C816" s="68" t="s">
        <v>146</v>
      </c>
      <c r="D816" s="123"/>
      <c r="E816" s="123">
        <v>4</v>
      </c>
      <c r="F816" s="123"/>
      <c r="G816" s="116"/>
      <c r="H816" s="116"/>
      <c r="I816" s="321"/>
      <c r="J816" s="116"/>
      <c r="K816" s="116"/>
      <c r="L816" s="123"/>
    </row>
    <row r="817" spans="1:70" x14ac:dyDescent="0.25">
      <c r="A817" s="61">
        <f>A816+0.1</f>
        <v>21.600000000000009</v>
      </c>
      <c r="B817" s="10" t="s">
        <v>38</v>
      </c>
      <c r="C817" s="47" t="s">
        <v>24</v>
      </c>
      <c r="D817" s="97">
        <v>13.6</v>
      </c>
      <c r="E817" s="124">
        <f>E816*D817</f>
        <v>54.4</v>
      </c>
      <c r="F817" s="98"/>
      <c r="G817" s="125"/>
      <c r="H817" s="117"/>
      <c r="I817" s="280">
        <f>E817*H817</f>
        <v>0</v>
      </c>
      <c r="J817" s="98"/>
      <c r="K817" s="98"/>
      <c r="L817" s="97">
        <f t="shared" ref="L817:L821" si="226">K817+I817+G817</f>
        <v>0</v>
      </c>
    </row>
    <row r="818" spans="1:70" x14ac:dyDescent="0.25">
      <c r="A818" s="61">
        <f t="shared" ref="A818:A820" si="227">A817+0.1</f>
        <v>21.70000000000001</v>
      </c>
      <c r="B818" s="10" t="s">
        <v>320</v>
      </c>
      <c r="C818" s="47" t="s">
        <v>15</v>
      </c>
      <c r="D818" s="97">
        <v>0.39</v>
      </c>
      <c r="E818" s="124">
        <f>E816*D818</f>
        <v>1.56</v>
      </c>
      <c r="F818" s="98"/>
      <c r="G818" s="125"/>
      <c r="H818" s="98"/>
      <c r="I818" s="314"/>
      <c r="J818" s="124"/>
      <c r="K818" s="124">
        <f>E818*J818</f>
        <v>0</v>
      </c>
      <c r="L818" s="124">
        <f t="shared" si="226"/>
        <v>0</v>
      </c>
    </row>
    <row r="819" spans="1:70" ht="60" x14ac:dyDescent="0.25">
      <c r="A819" s="61">
        <f t="shared" si="227"/>
        <v>21.800000000000011</v>
      </c>
      <c r="B819" s="10" t="s">
        <v>485</v>
      </c>
      <c r="C819" s="47" t="s">
        <v>146</v>
      </c>
      <c r="D819" s="126"/>
      <c r="E819" s="126">
        <v>2</v>
      </c>
      <c r="F819" s="126"/>
      <c r="G819" s="124">
        <f>E819*F819</f>
        <v>0</v>
      </c>
      <c r="H819" s="24"/>
      <c r="I819" s="322"/>
      <c r="J819" s="24"/>
      <c r="K819" s="24"/>
      <c r="L819" s="124">
        <f t="shared" si="226"/>
        <v>0</v>
      </c>
    </row>
    <row r="820" spans="1:70" ht="60" x14ac:dyDescent="0.25">
      <c r="A820" s="61">
        <f t="shared" si="227"/>
        <v>21.900000000000013</v>
      </c>
      <c r="B820" s="10" t="s">
        <v>484</v>
      </c>
      <c r="C820" s="47" t="s">
        <v>146</v>
      </c>
      <c r="D820" s="126"/>
      <c r="E820" s="126">
        <v>2</v>
      </c>
      <c r="F820" s="126"/>
      <c r="G820" s="124">
        <f>E820*F820</f>
        <v>0</v>
      </c>
      <c r="H820" s="24"/>
      <c r="I820" s="322"/>
      <c r="J820" s="24"/>
      <c r="K820" s="24"/>
      <c r="L820" s="124">
        <f t="shared" si="226"/>
        <v>0</v>
      </c>
    </row>
    <row r="821" spans="1:70" x14ac:dyDescent="0.25">
      <c r="A821" s="61">
        <f>A819+0.1</f>
        <v>21.900000000000013</v>
      </c>
      <c r="B821" s="10" t="s">
        <v>482</v>
      </c>
      <c r="C821" s="47" t="s">
        <v>4</v>
      </c>
      <c r="D821" s="126">
        <v>1.58</v>
      </c>
      <c r="E821" s="126">
        <f>E816*D821</f>
        <v>6.32</v>
      </c>
      <c r="F821" s="126"/>
      <c r="G821" s="124">
        <f>E821*F821</f>
        <v>0</v>
      </c>
      <c r="H821" s="24"/>
      <c r="I821" s="322"/>
      <c r="J821" s="24"/>
      <c r="K821" s="24"/>
      <c r="L821" s="124">
        <f t="shared" si="226"/>
        <v>0</v>
      </c>
    </row>
    <row r="822" spans="1:70" s="222" customFormat="1" x14ac:dyDescent="0.25">
      <c r="A822" s="99">
        <f>A816+1</f>
        <v>22.500000000000007</v>
      </c>
      <c r="B822" s="118" t="s">
        <v>521</v>
      </c>
      <c r="C822" s="128" t="s">
        <v>26</v>
      </c>
      <c r="D822" s="44"/>
      <c r="E822" s="44">
        <f>SUM(E825:E827)</f>
        <v>8</v>
      </c>
      <c r="F822" s="44"/>
      <c r="G822" s="343"/>
      <c r="H822" s="343"/>
      <c r="I822" s="155"/>
      <c r="J822" s="343"/>
      <c r="K822" s="343"/>
      <c r="L822" s="44"/>
      <c r="M822" s="253"/>
      <c r="N822" s="253"/>
      <c r="O822" s="253"/>
      <c r="P822" s="253"/>
      <c r="Q822" s="253"/>
      <c r="R822" s="253"/>
      <c r="S822" s="253"/>
      <c r="T822" s="253"/>
      <c r="U822" s="253"/>
      <c r="V822" s="253"/>
      <c r="W822" s="253"/>
      <c r="X822" s="253"/>
      <c r="Y822" s="253"/>
      <c r="Z822" s="253"/>
      <c r="AA822" s="253"/>
      <c r="AB822" s="253"/>
      <c r="AC822" s="253"/>
      <c r="AD822" s="253"/>
      <c r="AE822" s="253"/>
      <c r="AF822" s="253"/>
      <c r="AG822" s="253"/>
      <c r="AH822" s="253"/>
      <c r="AI822" s="253"/>
      <c r="AJ822" s="253"/>
      <c r="AK822" s="253"/>
      <c r="AL822" s="253"/>
      <c r="AM822" s="253"/>
      <c r="AN822" s="253"/>
      <c r="AO822" s="253"/>
      <c r="AP822" s="253"/>
      <c r="AQ822" s="253"/>
      <c r="AR822" s="253"/>
      <c r="AS822" s="253"/>
      <c r="AT822" s="253"/>
      <c r="AU822" s="253"/>
      <c r="AV822" s="253"/>
      <c r="AW822" s="253"/>
      <c r="AX822" s="253"/>
      <c r="AY822" s="253"/>
      <c r="AZ822" s="253"/>
      <c r="BA822" s="253"/>
      <c r="BB822" s="253"/>
      <c r="BC822" s="253"/>
      <c r="BD822" s="253"/>
      <c r="BE822" s="253"/>
      <c r="BF822" s="253"/>
      <c r="BG822" s="253"/>
      <c r="BH822" s="253"/>
      <c r="BI822" s="253"/>
      <c r="BJ822" s="253"/>
      <c r="BK822" s="253"/>
      <c r="BL822" s="253"/>
      <c r="BM822" s="253"/>
      <c r="BN822" s="253"/>
      <c r="BO822" s="253"/>
      <c r="BP822" s="253"/>
      <c r="BQ822" s="253"/>
      <c r="BR822" s="253"/>
    </row>
    <row r="823" spans="1:70" x14ac:dyDescent="0.25">
      <c r="A823" s="61">
        <f t="shared" ref="A823:A827" si="228">A822+0.1</f>
        <v>22.600000000000009</v>
      </c>
      <c r="B823" s="47" t="s">
        <v>38</v>
      </c>
      <c r="C823" s="47" t="s">
        <v>24</v>
      </c>
      <c r="D823" s="48">
        <v>1.06</v>
      </c>
      <c r="E823" s="48">
        <f>D823*E822</f>
        <v>8.48</v>
      </c>
      <c r="F823" s="343"/>
      <c r="G823" s="343"/>
      <c r="H823" s="45"/>
      <c r="I823" s="63">
        <f>H823*E823</f>
        <v>0</v>
      </c>
      <c r="J823" s="343"/>
      <c r="K823" s="343"/>
      <c r="L823" s="45">
        <f>I823</f>
        <v>0</v>
      </c>
    </row>
    <row r="824" spans="1:70" x14ac:dyDescent="0.25">
      <c r="A824" s="61">
        <f t="shared" si="228"/>
        <v>22.70000000000001</v>
      </c>
      <c r="B824" s="47" t="s">
        <v>72</v>
      </c>
      <c r="C824" s="47" t="s">
        <v>15</v>
      </c>
      <c r="D824" s="48">
        <v>0.16</v>
      </c>
      <c r="E824" s="48">
        <f>D824*E822</f>
        <v>1.28</v>
      </c>
      <c r="F824" s="48"/>
      <c r="G824" s="48"/>
      <c r="H824" s="48"/>
      <c r="I824" s="63"/>
      <c r="J824" s="45"/>
      <c r="K824" s="48">
        <f>J824*E824</f>
        <v>0</v>
      </c>
      <c r="L824" s="48">
        <f>K824</f>
        <v>0</v>
      </c>
    </row>
    <row r="825" spans="1:70" x14ac:dyDescent="0.25">
      <c r="A825" s="61">
        <f t="shared" si="228"/>
        <v>22.800000000000011</v>
      </c>
      <c r="B825" s="47" t="s">
        <v>264</v>
      </c>
      <c r="C825" s="47" t="s">
        <v>26</v>
      </c>
      <c r="D825" s="47" t="s">
        <v>17</v>
      </c>
      <c r="E825" s="45">
        <v>4</v>
      </c>
      <c r="F825" s="45"/>
      <c r="G825" s="45">
        <f t="shared" ref="G825" si="229">E825*F825</f>
        <v>0</v>
      </c>
      <c r="H825" s="45"/>
      <c r="I825" s="106"/>
      <c r="J825" s="45"/>
      <c r="K825" s="45"/>
      <c r="L825" s="45">
        <f t="shared" ref="L825" si="230">G825+I825+K825</f>
        <v>0</v>
      </c>
    </row>
    <row r="826" spans="1:70" x14ac:dyDescent="0.25">
      <c r="A826" s="61">
        <f t="shared" si="228"/>
        <v>22.900000000000013</v>
      </c>
      <c r="B826" s="120" t="s">
        <v>401</v>
      </c>
      <c r="C826" s="47" t="s">
        <v>10</v>
      </c>
      <c r="D826" s="47" t="s">
        <v>17</v>
      </c>
      <c r="E826" s="48">
        <v>2</v>
      </c>
      <c r="F826" s="48"/>
      <c r="G826" s="48">
        <f>F826*E826</f>
        <v>0</v>
      </c>
      <c r="H826" s="343"/>
      <c r="I826" s="155"/>
      <c r="J826" s="343"/>
      <c r="K826" s="343"/>
      <c r="L826" s="45">
        <f>G826</f>
        <v>0</v>
      </c>
    </row>
    <row r="827" spans="1:70" x14ac:dyDescent="0.25">
      <c r="A827" s="61">
        <f t="shared" si="228"/>
        <v>23.000000000000014</v>
      </c>
      <c r="B827" s="120" t="s">
        <v>483</v>
      </c>
      <c r="C827" s="47" t="s">
        <v>10</v>
      </c>
      <c r="D827" s="47" t="s">
        <v>17</v>
      </c>
      <c r="E827" s="48">
        <v>2</v>
      </c>
      <c r="F827" s="48"/>
      <c r="G827" s="48">
        <f>F827*E827</f>
        <v>0</v>
      </c>
      <c r="H827" s="343"/>
      <c r="I827" s="155"/>
      <c r="J827" s="343"/>
      <c r="K827" s="343"/>
      <c r="L827" s="45">
        <f>G827</f>
        <v>0</v>
      </c>
    </row>
    <row r="828" spans="1:70" x14ac:dyDescent="0.25">
      <c r="A828" s="61">
        <f>A825+0.1</f>
        <v>22.900000000000013</v>
      </c>
      <c r="B828" s="10" t="s">
        <v>66</v>
      </c>
      <c r="C828" s="47" t="s">
        <v>4</v>
      </c>
      <c r="D828" s="48">
        <v>0.02</v>
      </c>
      <c r="E828" s="48">
        <f>D828*E822</f>
        <v>0.16</v>
      </c>
      <c r="F828" s="48"/>
      <c r="G828" s="48">
        <f>F828*E828</f>
        <v>0</v>
      </c>
      <c r="H828" s="343"/>
      <c r="I828" s="155"/>
      <c r="J828" s="343"/>
      <c r="K828" s="343"/>
      <c r="L828" s="45">
        <f>G828</f>
        <v>0</v>
      </c>
    </row>
    <row r="829" spans="1:70" s="104" customFormat="1" x14ac:dyDescent="0.25">
      <c r="A829" s="201"/>
      <c r="B829" s="105" t="s">
        <v>480</v>
      </c>
      <c r="C829" s="127"/>
      <c r="D829" s="127"/>
      <c r="E829" s="127"/>
      <c r="F829" s="127"/>
      <c r="G829" s="202"/>
      <c r="H829" s="202"/>
      <c r="I829" s="202"/>
      <c r="J829" s="343"/>
      <c r="K829" s="343"/>
      <c r="L829" s="343"/>
      <c r="M829" s="305"/>
      <c r="N829" s="305"/>
      <c r="O829" s="305"/>
      <c r="P829" s="305"/>
      <c r="Q829" s="305"/>
      <c r="R829" s="305"/>
      <c r="S829" s="305"/>
      <c r="T829" s="305"/>
      <c r="U829" s="305"/>
      <c r="V829" s="305"/>
      <c r="W829" s="305"/>
      <c r="X829" s="305"/>
      <c r="Y829" s="305"/>
      <c r="Z829" s="305"/>
      <c r="AA829" s="305"/>
      <c r="AB829" s="305"/>
      <c r="AC829" s="305"/>
      <c r="AD829" s="305"/>
      <c r="AE829" s="305"/>
      <c r="AF829" s="305"/>
      <c r="AG829" s="305"/>
      <c r="AH829" s="305"/>
      <c r="AI829" s="305"/>
      <c r="AJ829" s="305"/>
      <c r="AK829" s="305"/>
      <c r="AL829" s="305"/>
      <c r="AM829" s="305"/>
      <c r="AN829" s="305"/>
      <c r="AO829" s="305"/>
      <c r="AP829" s="305"/>
      <c r="AQ829" s="305"/>
      <c r="AR829" s="305"/>
      <c r="AS829" s="305"/>
      <c r="AT829" s="305"/>
      <c r="AU829" s="305"/>
      <c r="AV829" s="305"/>
      <c r="AW829" s="305"/>
      <c r="AX829" s="305"/>
      <c r="AY829" s="305"/>
      <c r="AZ829" s="305"/>
      <c r="BA829" s="305"/>
      <c r="BB829" s="305"/>
      <c r="BC829" s="305"/>
      <c r="BD829" s="305"/>
      <c r="BE829" s="305"/>
      <c r="BF829" s="305"/>
      <c r="BG829" s="305"/>
      <c r="BH829" s="305"/>
      <c r="BI829" s="305"/>
      <c r="BJ829" s="305"/>
      <c r="BK829" s="305"/>
      <c r="BL829" s="305"/>
      <c r="BM829" s="305"/>
      <c r="BN829" s="305"/>
      <c r="BO829" s="305"/>
      <c r="BP829" s="305"/>
      <c r="BQ829" s="305"/>
      <c r="BR829" s="305"/>
    </row>
    <row r="830" spans="1:70" s="104" customFormat="1" x14ac:dyDescent="0.25">
      <c r="A830" s="22" t="s">
        <v>8</v>
      </c>
      <c r="B830" s="46" t="s">
        <v>408</v>
      </c>
      <c r="C830" s="46" t="s">
        <v>409</v>
      </c>
      <c r="D830" s="44"/>
      <c r="E830" s="159">
        <f>3.9*4*0.5*0.7/100</f>
        <v>5.4600000000000003E-2</v>
      </c>
      <c r="F830" s="44"/>
      <c r="G830" s="45"/>
      <c r="H830" s="44"/>
      <c r="I830" s="106"/>
      <c r="J830" s="45"/>
      <c r="K830" s="45"/>
      <c r="L830" s="44"/>
      <c r="M830" s="305"/>
      <c r="N830" s="305"/>
      <c r="O830" s="305"/>
      <c r="P830" s="305"/>
      <c r="Q830" s="305"/>
      <c r="R830" s="305"/>
      <c r="S830" s="305"/>
      <c r="T830" s="305"/>
      <c r="U830" s="305"/>
      <c r="V830" s="305"/>
      <c r="W830" s="305"/>
      <c r="X830" s="305"/>
      <c r="Y830" s="305"/>
      <c r="Z830" s="305"/>
      <c r="AA830" s="305"/>
      <c r="AB830" s="305"/>
      <c r="AC830" s="305"/>
      <c r="AD830" s="305"/>
      <c r="AE830" s="305"/>
      <c r="AF830" s="305"/>
      <c r="AG830" s="305"/>
      <c r="AH830" s="305"/>
      <c r="AI830" s="305"/>
      <c r="AJ830" s="305"/>
      <c r="AK830" s="305"/>
      <c r="AL830" s="305"/>
      <c r="AM830" s="305"/>
      <c r="AN830" s="305"/>
      <c r="AO830" s="305"/>
      <c r="AP830" s="305"/>
      <c r="AQ830" s="305"/>
      <c r="AR830" s="305"/>
      <c r="AS830" s="305"/>
      <c r="AT830" s="305"/>
      <c r="AU830" s="305"/>
      <c r="AV830" s="305"/>
      <c r="AW830" s="305"/>
      <c r="AX830" s="305"/>
      <c r="AY830" s="305"/>
      <c r="AZ830" s="305"/>
      <c r="BA830" s="305"/>
      <c r="BB830" s="305"/>
      <c r="BC830" s="305"/>
      <c r="BD830" s="305"/>
      <c r="BE830" s="305"/>
      <c r="BF830" s="305"/>
      <c r="BG830" s="305"/>
      <c r="BH830" s="305"/>
      <c r="BI830" s="305"/>
      <c r="BJ830" s="305"/>
      <c r="BK830" s="305"/>
      <c r="BL830" s="305"/>
      <c r="BM830" s="305"/>
      <c r="BN830" s="305"/>
      <c r="BO830" s="305"/>
      <c r="BP830" s="305"/>
      <c r="BQ830" s="305"/>
      <c r="BR830" s="305"/>
    </row>
    <row r="831" spans="1:70" s="121" customFormat="1" x14ac:dyDescent="0.25">
      <c r="A831" s="47">
        <f>A830+0.1</f>
        <v>1.1000000000000001</v>
      </c>
      <c r="B831" s="47" t="s">
        <v>356</v>
      </c>
      <c r="C831" s="47" t="s">
        <v>24</v>
      </c>
      <c r="D831" s="61">
        <f>1.15*206</f>
        <v>236.89999999999998</v>
      </c>
      <c r="E831" s="203">
        <f>D831*E830</f>
        <v>12.93474</v>
      </c>
      <c r="F831" s="61"/>
      <c r="G831" s="61"/>
      <c r="H831" s="61"/>
      <c r="I831" s="203">
        <f>H831*E831</f>
        <v>0</v>
      </c>
      <c r="J831" s="61"/>
      <c r="K831" s="45"/>
      <c r="L831" s="45">
        <f>K831+I831+G831</f>
        <v>0</v>
      </c>
      <c r="M831" s="306"/>
      <c r="N831" s="306"/>
      <c r="O831" s="306"/>
      <c r="P831" s="306"/>
      <c r="Q831" s="306"/>
      <c r="R831" s="306"/>
      <c r="S831" s="306"/>
      <c r="T831" s="306"/>
      <c r="U831" s="306"/>
      <c r="V831" s="306"/>
      <c r="W831" s="306"/>
      <c r="X831" s="306"/>
      <c r="Y831" s="306"/>
      <c r="Z831" s="306"/>
      <c r="AA831" s="306"/>
      <c r="AB831" s="306"/>
      <c r="AC831" s="306"/>
      <c r="AD831" s="306"/>
      <c r="AE831" s="306"/>
      <c r="AF831" s="306"/>
      <c r="AG831" s="306"/>
      <c r="AH831" s="306"/>
      <c r="AI831" s="306"/>
      <c r="AJ831" s="306"/>
      <c r="AK831" s="306"/>
      <c r="AL831" s="306"/>
      <c r="AM831" s="306"/>
      <c r="AN831" s="306"/>
      <c r="AO831" s="306"/>
      <c r="AP831" s="306"/>
      <c r="AQ831" s="306"/>
      <c r="AR831" s="306"/>
      <c r="AS831" s="306"/>
      <c r="AT831" s="306"/>
      <c r="AU831" s="306"/>
      <c r="AV831" s="306"/>
      <c r="AW831" s="306"/>
      <c r="AX831" s="306"/>
      <c r="AY831" s="306"/>
      <c r="AZ831" s="306"/>
      <c r="BA831" s="306"/>
      <c r="BB831" s="306"/>
      <c r="BC831" s="306"/>
      <c r="BD831" s="306"/>
      <c r="BE831" s="306"/>
      <c r="BF831" s="306"/>
      <c r="BG831" s="306"/>
      <c r="BH831" s="306"/>
      <c r="BI831" s="306"/>
      <c r="BJ831" s="306"/>
      <c r="BK831" s="306"/>
      <c r="BL831" s="306"/>
      <c r="BM831" s="306"/>
      <c r="BN831" s="306"/>
      <c r="BO831" s="306"/>
      <c r="BP831" s="306"/>
      <c r="BQ831" s="306"/>
      <c r="BR831" s="306"/>
    </row>
    <row r="832" spans="1:70" s="104" customFormat="1" ht="42" customHeight="1" x14ac:dyDescent="0.25">
      <c r="A832" s="22" t="s">
        <v>410</v>
      </c>
      <c r="B832" s="46" t="s">
        <v>411</v>
      </c>
      <c r="C832" s="46" t="s">
        <v>409</v>
      </c>
      <c r="D832" s="114"/>
      <c r="E832" s="204">
        <v>3.3000000000000002E-2</v>
      </c>
      <c r="F832" s="114"/>
      <c r="G832" s="61"/>
      <c r="H832" s="61"/>
      <c r="I832" s="203"/>
      <c r="J832" s="61"/>
      <c r="K832" s="45"/>
      <c r="L832" s="44"/>
      <c r="M832" s="305"/>
      <c r="N832" s="305"/>
      <c r="O832" s="305"/>
      <c r="P832" s="305"/>
      <c r="Q832" s="305"/>
      <c r="R832" s="305"/>
      <c r="S832" s="305"/>
      <c r="T832" s="305"/>
      <c r="U832" s="305"/>
      <c r="V832" s="305"/>
      <c r="W832" s="305"/>
      <c r="X832" s="305"/>
      <c r="Y832" s="305"/>
      <c r="Z832" s="305"/>
      <c r="AA832" s="305"/>
      <c r="AB832" s="305"/>
      <c r="AC832" s="305"/>
      <c r="AD832" s="305"/>
      <c r="AE832" s="305"/>
      <c r="AF832" s="305"/>
      <c r="AG832" s="305"/>
      <c r="AH832" s="305"/>
      <c r="AI832" s="305"/>
      <c r="AJ832" s="305"/>
      <c r="AK832" s="305"/>
      <c r="AL832" s="305"/>
      <c r="AM832" s="305"/>
      <c r="AN832" s="305"/>
      <c r="AO832" s="305"/>
      <c r="AP832" s="305"/>
      <c r="AQ832" s="305"/>
      <c r="AR832" s="305"/>
      <c r="AS832" s="305"/>
      <c r="AT832" s="305"/>
      <c r="AU832" s="305"/>
      <c r="AV832" s="305"/>
      <c r="AW832" s="305"/>
      <c r="AX832" s="305"/>
      <c r="AY832" s="305"/>
      <c r="AZ832" s="305"/>
      <c r="BA832" s="305"/>
      <c r="BB832" s="305"/>
      <c r="BC832" s="305"/>
      <c r="BD832" s="305"/>
      <c r="BE832" s="305"/>
      <c r="BF832" s="305"/>
      <c r="BG832" s="305"/>
      <c r="BH832" s="305"/>
      <c r="BI832" s="305"/>
      <c r="BJ832" s="305"/>
      <c r="BK832" s="305"/>
      <c r="BL832" s="305"/>
      <c r="BM832" s="305"/>
      <c r="BN832" s="305"/>
      <c r="BO832" s="305"/>
      <c r="BP832" s="305"/>
      <c r="BQ832" s="305"/>
      <c r="BR832" s="305"/>
    </row>
    <row r="833" spans="1:70" s="121" customFormat="1" x14ac:dyDescent="0.25">
      <c r="A833" s="47">
        <f>A832+0.1</f>
        <v>2.1</v>
      </c>
      <c r="B833" s="47" t="s">
        <v>356</v>
      </c>
      <c r="C833" s="47" t="s">
        <v>24</v>
      </c>
      <c r="D833" s="61">
        <v>286</v>
      </c>
      <c r="E833" s="203">
        <f>D833*E832</f>
        <v>9.4380000000000006</v>
      </c>
      <c r="F833" s="61"/>
      <c r="G833" s="61"/>
      <c r="H833" s="61"/>
      <c r="I833" s="203">
        <f>H833*E833</f>
        <v>0</v>
      </c>
      <c r="J833" s="61"/>
      <c r="K833" s="45"/>
      <c r="L833" s="45">
        <f t="shared" ref="L833:L840" si="231">K833+I833+G833</f>
        <v>0</v>
      </c>
      <c r="M833" s="306"/>
      <c r="N833" s="306"/>
      <c r="O833" s="306"/>
      <c r="P833" s="306"/>
      <c r="Q833" s="306"/>
      <c r="R833" s="306"/>
      <c r="S833" s="306"/>
      <c r="T833" s="306"/>
      <c r="U833" s="306"/>
      <c r="V833" s="306"/>
      <c r="W833" s="306"/>
      <c r="X833" s="306"/>
      <c r="Y833" s="306"/>
      <c r="Z833" s="306"/>
      <c r="AA833" s="306"/>
      <c r="AB833" s="306"/>
      <c r="AC833" s="306"/>
      <c r="AD833" s="306"/>
      <c r="AE833" s="306"/>
      <c r="AF833" s="306"/>
      <c r="AG833" s="306"/>
      <c r="AH833" s="306"/>
      <c r="AI833" s="306"/>
      <c r="AJ833" s="306"/>
      <c r="AK833" s="306"/>
      <c r="AL833" s="306"/>
      <c r="AM833" s="306"/>
      <c r="AN833" s="306"/>
      <c r="AO833" s="306"/>
      <c r="AP833" s="306"/>
      <c r="AQ833" s="306"/>
      <c r="AR833" s="306"/>
      <c r="AS833" s="306"/>
      <c r="AT833" s="306"/>
      <c r="AU833" s="306"/>
      <c r="AV833" s="306"/>
      <c r="AW833" s="306"/>
      <c r="AX833" s="306"/>
      <c r="AY833" s="306"/>
      <c r="AZ833" s="306"/>
      <c r="BA833" s="306"/>
      <c r="BB833" s="306"/>
      <c r="BC833" s="306"/>
      <c r="BD833" s="306"/>
      <c r="BE833" s="306"/>
      <c r="BF833" s="306"/>
      <c r="BG833" s="306"/>
      <c r="BH833" s="306"/>
      <c r="BI833" s="306"/>
      <c r="BJ833" s="306"/>
      <c r="BK833" s="306"/>
      <c r="BL833" s="306"/>
      <c r="BM833" s="306"/>
      <c r="BN833" s="306"/>
      <c r="BO833" s="306"/>
      <c r="BP833" s="306"/>
      <c r="BQ833" s="306"/>
      <c r="BR833" s="306"/>
    </row>
    <row r="834" spans="1:70" s="122" customFormat="1" x14ac:dyDescent="0.25">
      <c r="A834" s="47">
        <f t="shared" ref="A834:A840" si="232">A833+0.1</f>
        <v>2.2000000000000002</v>
      </c>
      <c r="B834" s="47" t="s">
        <v>412</v>
      </c>
      <c r="C834" s="47" t="s">
        <v>15</v>
      </c>
      <c r="D834" s="61">
        <v>76</v>
      </c>
      <c r="E834" s="203">
        <f>E832*D834</f>
        <v>2.508</v>
      </c>
      <c r="F834" s="61"/>
      <c r="G834" s="61"/>
      <c r="H834" s="61"/>
      <c r="I834" s="203"/>
      <c r="J834" s="61"/>
      <c r="K834" s="45">
        <f>J834*E834</f>
        <v>0</v>
      </c>
      <c r="L834" s="45">
        <f t="shared" si="231"/>
        <v>0</v>
      </c>
      <c r="M834" s="307"/>
      <c r="N834" s="307"/>
      <c r="O834" s="307"/>
      <c r="P834" s="307"/>
      <c r="Q834" s="307"/>
      <c r="R834" s="307"/>
      <c r="S834" s="307"/>
      <c r="T834" s="307"/>
      <c r="U834" s="307"/>
      <c r="V834" s="307"/>
      <c r="W834" s="307"/>
      <c r="X834" s="307"/>
      <c r="Y834" s="307"/>
      <c r="Z834" s="307"/>
      <c r="AA834" s="307"/>
      <c r="AB834" s="307"/>
      <c r="AC834" s="307"/>
      <c r="AD834" s="307"/>
      <c r="AE834" s="307"/>
      <c r="AF834" s="307"/>
      <c r="AG834" s="307"/>
      <c r="AH834" s="307"/>
      <c r="AI834" s="307"/>
      <c r="AJ834" s="307"/>
      <c r="AK834" s="307"/>
      <c r="AL834" s="307"/>
      <c r="AM834" s="307"/>
      <c r="AN834" s="307"/>
      <c r="AO834" s="307"/>
      <c r="AP834" s="307"/>
      <c r="AQ834" s="307"/>
      <c r="AR834" s="307"/>
      <c r="AS834" s="307"/>
      <c r="AT834" s="307"/>
      <c r="AU834" s="307"/>
      <c r="AV834" s="307"/>
      <c r="AW834" s="307"/>
      <c r="AX834" s="307"/>
      <c r="AY834" s="307"/>
      <c r="AZ834" s="307"/>
      <c r="BA834" s="307"/>
      <c r="BB834" s="307"/>
      <c r="BC834" s="307"/>
      <c r="BD834" s="307"/>
      <c r="BE834" s="307"/>
      <c r="BF834" s="307"/>
      <c r="BG834" s="307"/>
      <c r="BH834" s="307"/>
      <c r="BI834" s="307"/>
      <c r="BJ834" s="307"/>
      <c r="BK834" s="307"/>
      <c r="BL834" s="307"/>
      <c r="BM834" s="307"/>
      <c r="BN834" s="307"/>
      <c r="BO834" s="307"/>
      <c r="BP834" s="307"/>
      <c r="BQ834" s="307"/>
      <c r="BR834" s="307"/>
    </row>
    <row r="835" spans="1:70" s="104" customFormat="1" x14ac:dyDescent="0.25">
      <c r="A835" s="47">
        <f t="shared" si="232"/>
        <v>2.3000000000000003</v>
      </c>
      <c r="B835" s="47" t="s">
        <v>413</v>
      </c>
      <c r="C835" s="47" t="s">
        <v>47</v>
      </c>
      <c r="D835" s="61">
        <v>102</v>
      </c>
      <c r="E835" s="203">
        <f>D835*E832</f>
        <v>3.3660000000000001</v>
      </c>
      <c r="F835" s="61"/>
      <c r="G835" s="61">
        <f t="shared" ref="G835:G840" si="233">F835*E835</f>
        <v>0</v>
      </c>
      <c r="H835" s="61"/>
      <c r="I835" s="203"/>
      <c r="J835" s="61"/>
      <c r="K835" s="45"/>
      <c r="L835" s="45">
        <f t="shared" si="231"/>
        <v>0</v>
      </c>
      <c r="M835" s="305"/>
      <c r="N835" s="305"/>
      <c r="O835" s="305"/>
      <c r="P835" s="305"/>
      <c r="Q835" s="305"/>
      <c r="R835" s="305"/>
      <c r="S835" s="305"/>
      <c r="T835" s="305"/>
      <c r="U835" s="305"/>
      <c r="V835" s="305"/>
      <c r="W835" s="305"/>
      <c r="X835" s="305"/>
      <c r="Y835" s="305"/>
      <c r="Z835" s="305"/>
      <c r="AA835" s="305"/>
      <c r="AB835" s="305"/>
      <c r="AC835" s="305"/>
      <c r="AD835" s="305"/>
      <c r="AE835" s="305"/>
      <c r="AF835" s="305"/>
      <c r="AG835" s="305"/>
      <c r="AH835" s="305"/>
      <c r="AI835" s="305"/>
      <c r="AJ835" s="305"/>
      <c r="AK835" s="305"/>
      <c r="AL835" s="305"/>
      <c r="AM835" s="305"/>
      <c r="AN835" s="305"/>
      <c r="AO835" s="305"/>
      <c r="AP835" s="305"/>
      <c r="AQ835" s="305"/>
      <c r="AR835" s="305"/>
      <c r="AS835" s="305"/>
      <c r="AT835" s="305"/>
      <c r="AU835" s="305"/>
      <c r="AV835" s="305"/>
      <c r="AW835" s="305"/>
      <c r="AX835" s="305"/>
      <c r="AY835" s="305"/>
      <c r="AZ835" s="305"/>
      <c r="BA835" s="305"/>
      <c r="BB835" s="305"/>
      <c r="BC835" s="305"/>
      <c r="BD835" s="305"/>
      <c r="BE835" s="305"/>
      <c r="BF835" s="305"/>
      <c r="BG835" s="305"/>
      <c r="BH835" s="305"/>
      <c r="BI835" s="305"/>
      <c r="BJ835" s="305"/>
      <c r="BK835" s="305"/>
      <c r="BL835" s="305"/>
      <c r="BM835" s="305"/>
      <c r="BN835" s="305"/>
      <c r="BO835" s="305"/>
      <c r="BP835" s="305"/>
      <c r="BQ835" s="305"/>
      <c r="BR835" s="305"/>
    </row>
    <row r="836" spans="1:70" s="104" customFormat="1" x14ac:dyDescent="0.25">
      <c r="A836" s="47">
        <f t="shared" si="232"/>
        <v>2.4000000000000004</v>
      </c>
      <c r="B836" s="47" t="s">
        <v>414</v>
      </c>
      <c r="C836" s="47" t="s">
        <v>7</v>
      </c>
      <c r="D836" s="61">
        <v>80.3</v>
      </c>
      <c r="E836" s="203">
        <f>E832*D836</f>
        <v>2.6499000000000001</v>
      </c>
      <c r="F836" s="61"/>
      <c r="G836" s="61">
        <f t="shared" si="233"/>
        <v>0</v>
      </c>
      <c r="H836" s="61"/>
      <c r="I836" s="203"/>
      <c r="J836" s="61"/>
      <c r="K836" s="45"/>
      <c r="L836" s="45">
        <f t="shared" si="231"/>
        <v>0</v>
      </c>
      <c r="M836" s="305"/>
      <c r="N836" s="305"/>
      <c r="O836" s="305"/>
      <c r="P836" s="305"/>
      <c r="Q836" s="305"/>
      <c r="R836" s="305"/>
      <c r="S836" s="305"/>
      <c r="T836" s="305"/>
      <c r="U836" s="305"/>
      <c r="V836" s="305"/>
      <c r="W836" s="305"/>
      <c r="X836" s="305"/>
      <c r="Y836" s="305"/>
      <c r="Z836" s="305"/>
      <c r="AA836" s="305"/>
      <c r="AB836" s="305"/>
      <c r="AC836" s="305"/>
      <c r="AD836" s="305"/>
      <c r="AE836" s="305"/>
      <c r="AF836" s="305"/>
      <c r="AG836" s="305"/>
      <c r="AH836" s="305"/>
      <c r="AI836" s="305"/>
      <c r="AJ836" s="305"/>
      <c r="AK836" s="305"/>
      <c r="AL836" s="305"/>
      <c r="AM836" s="305"/>
      <c r="AN836" s="305"/>
      <c r="AO836" s="305"/>
      <c r="AP836" s="305"/>
      <c r="AQ836" s="305"/>
      <c r="AR836" s="305"/>
      <c r="AS836" s="305"/>
      <c r="AT836" s="305"/>
      <c r="AU836" s="305"/>
      <c r="AV836" s="305"/>
      <c r="AW836" s="305"/>
      <c r="AX836" s="305"/>
      <c r="AY836" s="305"/>
      <c r="AZ836" s="305"/>
      <c r="BA836" s="305"/>
      <c r="BB836" s="305"/>
      <c r="BC836" s="305"/>
      <c r="BD836" s="305"/>
      <c r="BE836" s="305"/>
      <c r="BF836" s="305"/>
      <c r="BG836" s="305"/>
      <c r="BH836" s="305"/>
      <c r="BI836" s="305"/>
      <c r="BJ836" s="305"/>
      <c r="BK836" s="305"/>
      <c r="BL836" s="305"/>
      <c r="BM836" s="305"/>
      <c r="BN836" s="305"/>
      <c r="BO836" s="305"/>
      <c r="BP836" s="305"/>
      <c r="BQ836" s="305"/>
      <c r="BR836" s="305"/>
    </row>
    <row r="837" spans="1:70" s="104" customFormat="1" x14ac:dyDescent="0.25">
      <c r="A837" s="47">
        <f t="shared" si="232"/>
        <v>2.5000000000000004</v>
      </c>
      <c r="B837" s="47" t="s">
        <v>415</v>
      </c>
      <c r="C837" s="47" t="s">
        <v>48</v>
      </c>
      <c r="D837" s="61" t="s">
        <v>81</v>
      </c>
      <c r="E837" s="203">
        <v>3.4000000000000002E-2</v>
      </c>
      <c r="F837" s="61"/>
      <c r="G837" s="61">
        <f t="shared" si="233"/>
        <v>0</v>
      </c>
      <c r="H837" s="114"/>
      <c r="I837" s="203"/>
      <c r="J837" s="61"/>
      <c r="K837" s="45"/>
      <c r="L837" s="45">
        <f>K837+I837+G837</f>
        <v>0</v>
      </c>
      <c r="M837" s="305"/>
      <c r="N837" s="305"/>
      <c r="O837" s="305"/>
      <c r="P837" s="305"/>
      <c r="Q837" s="305"/>
      <c r="R837" s="305"/>
      <c r="S837" s="305"/>
      <c r="T837" s="305"/>
      <c r="U837" s="305"/>
      <c r="V837" s="305"/>
      <c r="W837" s="305"/>
      <c r="X837" s="305"/>
      <c r="Y837" s="305"/>
      <c r="Z837" s="305"/>
      <c r="AA837" s="305"/>
      <c r="AB837" s="305"/>
      <c r="AC837" s="305"/>
      <c r="AD837" s="305"/>
      <c r="AE837" s="305"/>
      <c r="AF837" s="305"/>
      <c r="AG837" s="305"/>
      <c r="AH837" s="305"/>
      <c r="AI837" s="305"/>
      <c r="AJ837" s="305"/>
      <c r="AK837" s="305"/>
      <c r="AL837" s="305"/>
      <c r="AM837" s="305"/>
      <c r="AN837" s="305"/>
      <c r="AO837" s="305"/>
      <c r="AP837" s="305"/>
      <c r="AQ837" s="305"/>
      <c r="AR837" s="305"/>
      <c r="AS837" s="305"/>
      <c r="AT837" s="305"/>
      <c r="AU837" s="305"/>
      <c r="AV837" s="305"/>
      <c r="AW837" s="305"/>
      <c r="AX837" s="305"/>
      <c r="AY837" s="305"/>
      <c r="AZ837" s="305"/>
      <c r="BA837" s="305"/>
      <c r="BB837" s="305"/>
      <c r="BC837" s="305"/>
      <c r="BD837" s="305"/>
      <c r="BE837" s="305"/>
      <c r="BF837" s="305"/>
      <c r="BG837" s="305"/>
      <c r="BH837" s="305"/>
      <c r="BI837" s="305"/>
      <c r="BJ837" s="305"/>
      <c r="BK837" s="305"/>
      <c r="BL837" s="305"/>
      <c r="BM837" s="305"/>
      <c r="BN837" s="305"/>
      <c r="BO837" s="305"/>
      <c r="BP837" s="305"/>
      <c r="BQ837" s="305"/>
      <c r="BR837" s="305"/>
    </row>
    <row r="838" spans="1:70" s="104" customFormat="1" x14ac:dyDescent="0.25">
      <c r="A838" s="47">
        <f t="shared" si="232"/>
        <v>2.6000000000000005</v>
      </c>
      <c r="B838" s="47" t="s">
        <v>416</v>
      </c>
      <c r="C838" s="47" t="s">
        <v>48</v>
      </c>
      <c r="D838" s="61" t="s">
        <v>81</v>
      </c>
      <c r="E838" s="205">
        <v>4.9000000000000002E-2</v>
      </c>
      <c r="F838" s="61"/>
      <c r="G838" s="61">
        <f t="shared" si="233"/>
        <v>0</v>
      </c>
      <c r="H838" s="114"/>
      <c r="I838" s="203"/>
      <c r="J838" s="61"/>
      <c r="K838" s="45"/>
      <c r="L838" s="45">
        <f>K838+I838+G838</f>
        <v>0</v>
      </c>
      <c r="M838" s="305"/>
      <c r="N838" s="305"/>
      <c r="O838" s="305"/>
      <c r="P838" s="305"/>
      <c r="Q838" s="305"/>
      <c r="R838" s="305"/>
      <c r="S838" s="305"/>
      <c r="T838" s="305"/>
      <c r="U838" s="305"/>
      <c r="V838" s="305"/>
      <c r="W838" s="305"/>
      <c r="X838" s="305"/>
      <c r="Y838" s="305"/>
      <c r="Z838" s="305"/>
      <c r="AA838" s="305"/>
      <c r="AB838" s="305"/>
      <c r="AC838" s="305"/>
      <c r="AD838" s="305"/>
      <c r="AE838" s="305"/>
      <c r="AF838" s="305"/>
      <c r="AG838" s="305"/>
      <c r="AH838" s="305"/>
      <c r="AI838" s="305"/>
      <c r="AJ838" s="305"/>
      <c r="AK838" s="305"/>
      <c r="AL838" s="305"/>
      <c r="AM838" s="305"/>
      <c r="AN838" s="305"/>
      <c r="AO838" s="305"/>
      <c r="AP838" s="305"/>
      <c r="AQ838" s="305"/>
      <c r="AR838" s="305"/>
      <c r="AS838" s="305"/>
      <c r="AT838" s="305"/>
      <c r="AU838" s="305"/>
      <c r="AV838" s="305"/>
      <c r="AW838" s="305"/>
      <c r="AX838" s="305"/>
      <c r="AY838" s="305"/>
      <c r="AZ838" s="305"/>
      <c r="BA838" s="305"/>
      <c r="BB838" s="305"/>
      <c r="BC838" s="305"/>
      <c r="BD838" s="305"/>
      <c r="BE838" s="305"/>
      <c r="BF838" s="305"/>
      <c r="BG838" s="305"/>
      <c r="BH838" s="305"/>
      <c r="BI838" s="305"/>
      <c r="BJ838" s="305"/>
      <c r="BK838" s="305"/>
      <c r="BL838" s="305"/>
      <c r="BM838" s="305"/>
      <c r="BN838" s="305"/>
      <c r="BO838" s="305"/>
      <c r="BP838" s="305"/>
      <c r="BQ838" s="305"/>
      <c r="BR838" s="305"/>
    </row>
    <row r="839" spans="1:70" s="104" customFormat="1" x14ac:dyDescent="0.25">
      <c r="A839" s="47">
        <f t="shared" si="232"/>
        <v>2.7000000000000006</v>
      </c>
      <c r="B839" s="47" t="s">
        <v>417</v>
      </c>
      <c r="C839" s="47" t="s">
        <v>47</v>
      </c>
      <c r="D839" s="45">
        <v>0.39</v>
      </c>
      <c r="E839" s="106">
        <f>E832*D839</f>
        <v>1.2870000000000001E-2</v>
      </c>
      <c r="F839" s="45"/>
      <c r="G839" s="45">
        <f t="shared" si="233"/>
        <v>0</v>
      </c>
      <c r="H839" s="45"/>
      <c r="I839" s="106"/>
      <c r="J839" s="45"/>
      <c r="K839" s="45"/>
      <c r="L839" s="45">
        <f t="shared" si="231"/>
        <v>0</v>
      </c>
      <c r="M839" s="305"/>
      <c r="N839" s="305"/>
      <c r="O839" s="305"/>
      <c r="P839" s="305"/>
      <c r="Q839" s="305"/>
      <c r="R839" s="305"/>
      <c r="S839" s="305"/>
      <c r="T839" s="305"/>
      <c r="U839" s="305"/>
      <c r="V839" s="305"/>
      <c r="W839" s="305"/>
      <c r="X839" s="305"/>
      <c r="Y839" s="305"/>
      <c r="Z839" s="305"/>
      <c r="AA839" s="305"/>
      <c r="AB839" s="305"/>
      <c r="AC839" s="305"/>
      <c r="AD839" s="305"/>
      <c r="AE839" s="305"/>
      <c r="AF839" s="305"/>
      <c r="AG839" s="305"/>
      <c r="AH839" s="305"/>
      <c r="AI839" s="305"/>
      <c r="AJ839" s="305"/>
      <c r="AK839" s="305"/>
      <c r="AL839" s="305"/>
      <c r="AM839" s="305"/>
      <c r="AN839" s="305"/>
      <c r="AO839" s="305"/>
      <c r="AP839" s="305"/>
      <c r="AQ839" s="305"/>
      <c r="AR839" s="305"/>
      <c r="AS839" s="305"/>
      <c r="AT839" s="305"/>
      <c r="AU839" s="305"/>
      <c r="AV839" s="305"/>
      <c r="AW839" s="305"/>
      <c r="AX839" s="305"/>
      <c r="AY839" s="305"/>
      <c r="AZ839" s="305"/>
      <c r="BA839" s="305"/>
      <c r="BB839" s="305"/>
      <c r="BC839" s="305"/>
      <c r="BD839" s="305"/>
      <c r="BE839" s="305"/>
      <c r="BF839" s="305"/>
      <c r="BG839" s="305"/>
      <c r="BH839" s="305"/>
      <c r="BI839" s="305"/>
      <c r="BJ839" s="305"/>
      <c r="BK839" s="305"/>
      <c r="BL839" s="305"/>
      <c r="BM839" s="305"/>
      <c r="BN839" s="305"/>
      <c r="BO839" s="305"/>
      <c r="BP839" s="305"/>
      <c r="BQ839" s="305"/>
      <c r="BR839" s="305"/>
    </row>
    <row r="840" spans="1:70" s="104" customFormat="1" x14ac:dyDescent="0.25">
      <c r="A840" s="47">
        <f t="shared" si="232"/>
        <v>2.8000000000000007</v>
      </c>
      <c r="B840" s="47" t="s">
        <v>418</v>
      </c>
      <c r="C840" s="47" t="s">
        <v>4</v>
      </c>
      <c r="D840" s="45">
        <v>13</v>
      </c>
      <c r="E840" s="106">
        <f>D840*E832</f>
        <v>0.42900000000000005</v>
      </c>
      <c r="F840" s="45"/>
      <c r="G840" s="45">
        <f t="shared" si="233"/>
        <v>0</v>
      </c>
      <c r="H840" s="45"/>
      <c r="I840" s="106"/>
      <c r="J840" s="45"/>
      <c r="K840" s="45"/>
      <c r="L840" s="45">
        <f t="shared" si="231"/>
        <v>0</v>
      </c>
      <c r="M840" s="305"/>
      <c r="N840" s="305"/>
      <c r="O840" s="305"/>
      <c r="P840" s="305"/>
      <c r="Q840" s="305"/>
      <c r="R840" s="305"/>
      <c r="S840" s="305"/>
      <c r="T840" s="305"/>
      <c r="U840" s="305"/>
      <c r="V840" s="305"/>
      <c r="W840" s="305"/>
      <c r="X840" s="305"/>
      <c r="Y840" s="305"/>
      <c r="Z840" s="305"/>
      <c r="AA840" s="305"/>
      <c r="AB840" s="305"/>
      <c r="AC840" s="305"/>
      <c r="AD840" s="305"/>
      <c r="AE840" s="305"/>
      <c r="AF840" s="305"/>
      <c r="AG840" s="305"/>
      <c r="AH840" s="305"/>
      <c r="AI840" s="305"/>
      <c r="AJ840" s="305"/>
      <c r="AK840" s="305"/>
      <c r="AL840" s="305"/>
      <c r="AM840" s="305"/>
      <c r="AN840" s="305"/>
      <c r="AO840" s="305"/>
      <c r="AP840" s="305"/>
      <c r="AQ840" s="305"/>
      <c r="AR840" s="305"/>
      <c r="AS840" s="305"/>
      <c r="AT840" s="305"/>
      <c r="AU840" s="305"/>
      <c r="AV840" s="305"/>
      <c r="AW840" s="305"/>
      <c r="AX840" s="305"/>
      <c r="AY840" s="305"/>
      <c r="AZ840" s="305"/>
      <c r="BA840" s="305"/>
      <c r="BB840" s="305"/>
      <c r="BC840" s="305"/>
      <c r="BD840" s="305"/>
      <c r="BE840" s="305"/>
      <c r="BF840" s="305"/>
      <c r="BG840" s="305"/>
      <c r="BH840" s="305"/>
      <c r="BI840" s="305"/>
      <c r="BJ840" s="305"/>
      <c r="BK840" s="305"/>
      <c r="BL840" s="305"/>
      <c r="BM840" s="305"/>
      <c r="BN840" s="305"/>
      <c r="BO840" s="305"/>
      <c r="BP840" s="305"/>
      <c r="BQ840" s="305"/>
      <c r="BR840" s="305"/>
    </row>
    <row r="841" spans="1:70" s="121" customFormat="1" ht="30" x14ac:dyDescent="0.25">
      <c r="A841" s="22" t="s">
        <v>1</v>
      </c>
      <c r="B841" s="46" t="s">
        <v>419</v>
      </c>
      <c r="C841" s="46" t="s">
        <v>420</v>
      </c>
      <c r="D841" s="44"/>
      <c r="E841" s="159">
        <f>3.9*4*0.3/100</f>
        <v>4.6799999999999994E-2</v>
      </c>
      <c r="F841" s="44"/>
      <c r="G841" s="45"/>
      <c r="H841" s="44"/>
      <c r="I841" s="106"/>
      <c r="J841" s="45"/>
      <c r="K841" s="45"/>
      <c r="L841" s="44"/>
      <c r="M841" s="306"/>
      <c r="N841" s="306"/>
      <c r="O841" s="306"/>
      <c r="P841" s="306"/>
      <c r="Q841" s="306"/>
      <c r="R841" s="306"/>
      <c r="S841" s="306"/>
      <c r="T841" s="306"/>
      <c r="U841" s="306"/>
      <c r="V841" s="306"/>
      <c r="W841" s="306"/>
      <c r="X841" s="306"/>
      <c r="Y841" s="306"/>
      <c r="Z841" s="306"/>
      <c r="AA841" s="306"/>
      <c r="AB841" s="306"/>
      <c r="AC841" s="306"/>
      <c r="AD841" s="306"/>
      <c r="AE841" s="306"/>
      <c r="AF841" s="306"/>
      <c r="AG841" s="306"/>
      <c r="AH841" s="306"/>
      <c r="AI841" s="306"/>
      <c r="AJ841" s="306"/>
      <c r="AK841" s="306"/>
      <c r="AL841" s="306"/>
      <c r="AM841" s="306"/>
      <c r="AN841" s="306"/>
      <c r="AO841" s="306"/>
      <c r="AP841" s="306"/>
      <c r="AQ841" s="306"/>
      <c r="AR841" s="306"/>
      <c r="AS841" s="306"/>
      <c r="AT841" s="306"/>
      <c r="AU841" s="306"/>
      <c r="AV841" s="306"/>
      <c r="AW841" s="306"/>
      <c r="AX841" s="306"/>
      <c r="AY841" s="306"/>
      <c r="AZ841" s="306"/>
      <c r="BA841" s="306"/>
      <c r="BB841" s="306"/>
      <c r="BC841" s="306"/>
      <c r="BD841" s="306"/>
      <c r="BE841" s="306"/>
      <c r="BF841" s="306"/>
      <c r="BG841" s="306"/>
      <c r="BH841" s="306"/>
      <c r="BI841" s="306"/>
      <c r="BJ841" s="306"/>
      <c r="BK841" s="306"/>
      <c r="BL841" s="306"/>
      <c r="BM841" s="306"/>
      <c r="BN841" s="306"/>
      <c r="BO841" s="306"/>
      <c r="BP841" s="306"/>
      <c r="BQ841" s="306"/>
      <c r="BR841" s="306"/>
    </row>
    <row r="842" spans="1:70" s="122" customFormat="1" x14ac:dyDescent="0.25">
      <c r="A842" s="47">
        <f>A841+0.1</f>
        <v>3.1</v>
      </c>
      <c r="B842" s="47" t="s">
        <v>356</v>
      </c>
      <c r="C842" s="47" t="s">
        <v>24</v>
      </c>
      <c r="D842" s="45">
        <v>38.1</v>
      </c>
      <c r="E842" s="106">
        <f>D842*E841</f>
        <v>1.7830799999999998</v>
      </c>
      <c r="F842" s="45"/>
      <c r="G842" s="45"/>
      <c r="H842" s="45"/>
      <c r="I842" s="106">
        <f>H842*E842</f>
        <v>0</v>
      </c>
      <c r="J842" s="45"/>
      <c r="K842" s="45"/>
      <c r="L842" s="45">
        <f>K842+I842+G842</f>
        <v>0</v>
      </c>
      <c r="M842" s="307"/>
      <c r="N842" s="307"/>
      <c r="O842" s="307"/>
      <c r="P842" s="307"/>
      <c r="Q842" s="307"/>
      <c r="R842" s="307"/>
      <c r="S842" s="307"/>
      <c r="T842" s="307"/>
      <c r="U842" s="307"/>
      <c r="V842" s="307"/>
      <c r="W842" s="307"/>
      <c r="X842" s="307"/>
      <c r="Y842" s="307"/>
      <c r="Z842" s="307"/>
      <c r="AA842" s="307"/>
      <c r="AB842" s="307"/>
      <c r="AC842" s="307"/>
      <c r="AD842" s="307"/>
      <c r="AE842" s="307"/>
      <c r="AF842" s="307"/>
      <c r="AG842" s="307"/>
      <c r="AH842" s="307"/>
      <c r="AI842" s="307"/>
      <c r="AJ842" s="307"/>
      <c r="AK842" s="307"/>
      <c r="AL842" s="307"/>
      <c r="AM842" s="307"/>
      <c r="AN842" s="307"/>
      <c r="AO842" s="307"/>
      <c r="AP842" s="307"/>
      <c r="AQ842" s="307"/>
      <c r="AR842" s="307"/>
      <c r="AS842" s="307"/>
      <c r="AT842" s="307"/>
      <c r="AU842" s="307"/>
      <c r="AV842" s="307"/>
      <c r="AW842" s="307"/>
      <c r="AX842" s="307"/>
      <c r="AY842" s="307"/>
      <c r="AZ842" s="307"/>
      <c r="BA842" s="307"/>
      <c r="BB842" s="307"/>
      <c r="BC842" s="307"/>
      <c r="BD842" s="307"/>
      <c r="BE842" s="307"/>
      <c r="BF842" s="307"/>
      <c r="BG842" s="307"/>
      <c r="BH842" s="307"/>
      <c r="BI842" s="307"/>
      <c r="BJ842" s="307"/>
      <c r="BK842" s="307"/>
      <c r="BL842" s="307"/>
      <c r="BM842" s="307"/>
      <c r="BN842" s="307"/>
      <c r="BO842" s="307"/>
      <c r="BP842" s="307"/>
      <c r="BQ842" s="307"/>
      <c r="BR842" s="307"/>
    </row>
    <row r="843" spans="1:70" s="104" customFormat="1" x14ac:dyDescent="0.25">
      <c r="A843" s="47">
        <f>A842+0.1</f>
        <v>3.2</v>
      </c>
      <c r="B843" s="47" t="s">
        <v>412</v>
      </c>
      <c r="C843" s="47" t="s">
        <v>15</v>
      </c>
      <c r="D843" s="45">
        <v>1.5</v>
      </c>
      <c r="E843" s="106">
        <f>E841*D843</f>
        <v>7.0199999999999985E-2</v>
      </c>
      <c r="F843" s="45"/>
      <c r="G843" s="45"/>
      <c r="H843" s="45"/>
      <c r="I843" s="106"/>
      <c r="J843" s="45"/>
      <c r="K843" s="45">
        <f>J843*E843</f>
        <v>0</v>
      </c>
      <c r="L843" s="45">
        <f>K843+I843+G843</f>
        <v>0</v>
      </c>
      <c r="M843" s="305"/>
      <c r="N843" s="305"/>
      <c r="O843" s="305"/>
      <c r="P843" s="305"/>
      <c r="Q843" s="305"/>
      <c r="R843" s="305"/>
      <c r="S843" s="305"/>
      <c r="T843" s="305"/>
      <c r="U843" s="305"/>
      <c r="V843" s="305"/>
      <c r="W843" s="305"/>
      <c r="X843" s="305"/>
      <c r="Y843" s="305"/>
      <c r="Z843" s="305"/>
      <c r="AA843" s="305"/>
      <c r="AB843" s="305"/>
      <c r="AC843" s="305"/>
      <c r="AD843" s="305"/>
      <c r="AE843" s="305"/>
      <c r="AF843" s="305"/>
      <c r="AG843" s="305"/>
      <c r="AH843" s="305"/>
      <c r="AI843" s="305"/>
      <c r="AJ843" s="305"/>
      <c r="AK843" s="305"/>
      <c r="AL843" s="305"/>
      <c r="AM843" s="305"/>
      <c r="AN843" s="305"/>
      <c r="AO843" s="305"/>
      <c r="AP843" s="305"/>
      <c r="AQ843" s="305"/>
      <c r="AR843" s="305"/>
      <c r="AS843" s="305"/>
      <c r="AT843" s="305"/>
      <c r="AU843" s="305"/>
      <c r="AV843" s="305"/>
      <c r="AW843" s="305"/>
      <c r="AX843" s="305"/>
      <c r="AY843" s="305"/>
      <c r="AZ843" s="305"/>
      <c r="BA843" s="305"/>
      <c r="BB843" s="305"/>
      <c r="BC843" s="305"/>
      <c r="BD843" s="305"/>
      <c r="BE843" s="305"/>
      <c r="BF843" s="305"/>
      <c r="BG843" s="305"/>
      <c r="BH843" s="305"/>
      <c r="BI843" s="305"/>
      <c r="BJ843" s="305"/>
      <c r="BK843" s="305"/>
      <c r="BL843" s="305"/>
      <c r="BM843" s="305"/>
      <c r="BN843" s="305"/>
      <c r="BO843" s="305"/>
      <c r="BP843" s="305"/>
      <c r="BQ843" s="305"/>
      <c r="BR843" s="305"/>
    </row>
    <row r="844" spans="1:70" s="104" customFormat="1" x14ac:dyDescent="0.25">
      <c r="A844" s="47">
        <f>A843+0.1</f>
        <v>3.3000000000000003</v>
      </c>
      <c r="B844" s="47" t="s">
        <v>421</v>
      </c>
      <c r="C844" s="47" t="s">
        <v>47</v>
      </c>
      <c r="D844" s="45">
        <v>3.1</v>
      </c>
      <c r="E844" s="106">
        <f>D844*E841</f>
        <v>0.14507999999999999</v>
      </c>
      <c r="F844" s="45"/>
      <c r="G844" s="45">
        <f>F844*E844</f>
        <v>0</v>
      </c>
      <c r="H844" s="45"/>
      <c r="I844" s="106"/>
      <c r="J844" s="45"/>
      <c r="K844" s="45"/>
      <c r="L844" s="45">
        <f>K844+I844+G844</f>
        <v>0</v>
      </c>
      <c r="M844" s="305"/>
      <c r="N844" s="305"/>
      <c r="O844" s="305"/>
      <c r="P844" s="305"/>
      <c r="Q844" s="305"/>
      <c r="R844" s="305"/>
      <c r="S844" s="305"/>
      <c r="T844" s="305"/>
      <c r="U844" s="305"/>
      <c r="V844" s="305"/>
      <c r="W844" s="305"/>
      <c r="X844" s="305"/>
      <c r="Y844" s="305"/>
      <c r="Z844" s="305"/>
      <c r="AA844" s="305"/>
      <c r="AB844" s="305"/>
      <c r="AC844" s="305"/>
      <c r="AD844" s="305"/>
      <c r="AE844" s="305"/>
      <c r="AF844" s="305"/>
      <c r="AG844" s="305"/>
      <c r="AH844" s="305"/>
      <c r="AI844" s="305"/>
      <c r="AJ844" s="305"/>
      <c r="AK844" s="305"/>
      <c r="AL844" s="305"/>
      <c r="AM844" s="305"/>
      <c r="AN844" s="305"/>
      <c r="AO844" s="305"/>
      <c r="AP844" s="305"/>
      <c r="AQ844" s="305"/>
      <c r="AR844" s="305"/>
      <c r="AS844" s="305"/>
      <c r="AT844" s="305"/>
      <c r="AU844" s="305"/>
      <c r="AV844" s="305"/>
      <c r="AW844" s="305"/>
      <c r="AX844" s="305"/>
      <c r="AY844" s="305"/>
      <c r="AZ844" s="305"/>
      <c r="BA844" s="305"/>
      <c r="BB844" s="305"/>
      <c r="BC844" s="305"/>
      <c r="BD844" s="305"/>
      <c r="BE844" s="305"/>
      <c r="BF844" s="305"/>
      <c r="BG844" s="305"/>
      <c r="BH844" s="305"/>
      <c r="BI844" s="305"/>
      <c r="BJ844" s="305"/>
      <c r="BK844" s="305"/>
      <c r="BL844" s="305"/>
      <c r="BM844" s="305"/>
      <c r="BN844" s="305"/>
      <c r="BO844" s="305"/>
      <c r="BP844" s="305"/>
      <c r="BQ844" s="305"/>
      <c r="BR844" s="305"/>
    </row>
    <row r="845" spans="1:70" s="104" customFormat="1" x14ac:dyDescent="0.25">
      <c r="A845" s="47">
        <f>A844+0.1</f>
        <v>3.4000000000000004</v>
      </c>
      <c r="B845" s="47" t="s">
        <v>418</v>
      </c>
      <c r="C845" s="47" t="s">
        <v>4</v>
      </c>
      <c r="D845" s="45">
        <v>0.36</v>
      </c>
      <c r="E845" s="106">
        <f>E841*D845</f>
        <v>1.6847999999999998E-2</v>
      </c>
      <c r="F845" s="45"/>
      <c r="G845" s="45">
        <f>F845*E845</f>
        <v>0</v>
      </c>
      <c r="H845" s="45"/>
      <c r="I845" s="106"/>
      <c r="J845" s="45"/>
      <c r="K845" s="45"/>
      <c r="L845" s="45">
        <f>K845+I845+G845</f>
        <v>0</v>
      </c>
      <c r="M845" s="305"/>
      <c r="N845" s="305"/>
      <c r="O845" s="305"/>
      <c r="P845" s="305"/>
      <c r="Q845" s="305"/>
      <c r="R845" s="305"/>
      <c r="S845" s="305"/>
      <c r="T845" s="305"/>
      <c r="U845" s="305"/>
      <c r="V845" s="305"/>
      <c r="W845" s="305"/>
      <c r="X845" s="305"/>
      <c r="Y845" s="305"/>
      <c r="Z845" s="305"/>
      <c r="AA845" s="305"/>
      <c r="AB845" s="305"/>
      <c r="AC845" s="305"/>
      <c r="AD845" s="305"/>
      <c r="AE845" s="305"/>
      <c r="AF845" s="305"/>
      <c r="AG845" s="305"/>
      <c r="AH845" s="305"/>
      <c r="AI845" s="305"/>
      <c r="AJ845" s="305"/>
      <c r="AK845" s="305"/>
      <c r="AL845" s="305"/>
      <c r="AM845" s="305"/>
      <c r="AN845" s="305"/>
      <c r="AO845" s="305"/>
      <c r="AP845" s="305"/>
      <c r="AQ845" s="305"/>
      <c r="AR845" s="305"/>
      <c r="AS845" s="305"/>
      <c r="AT845" s="305"/>
      <c r="AU845" s="305"/>
      <c r="AV845" s="305"/>
      <c r="AW845" s="305"/>
      <c r="AX845" s="305"/>
      <c r="AY845" s="305"/>
      <c r="AZ845" s="305"/>
      <c r="BA845" s="305"/>
      <c r="BB845" s="305"/>
      <c r="BC845" s="305"/>
      <c r="BD845" s="305"/>
      <c r="BE845" s="305"/>
      <c r="BF845" s="305"/>
      <c r="BG845" s="305"/>
      <c r="BH845" s="305"/>
      <c r="BI845" s="305"/>
      <c r="BJ845" s="305"/>
      <c r="BK845" s="305"/>
      <c r="BL845" s="305"/>
      <c r="BM845" s="305"/>
      <c r="BN845" s="305"/>
      <c r="BO845" s="305"/>
      <c r="BP845" s="305"/>
      <c r="BQ845" s="305"/>
      <c r="BR845" s="305"/>
    </row>
    <row r="846" spans="1:70" s="104" customFormat="1" ht="30" x14ac:dyDescent="0.25">
      <c r="A846" s="22" t="s">
        <v>3</v>
      </c>
      <c r="B846" s="46" t="s">
        <v>422</v>
      </c>
      <c r="C846" s="46" t="s">
        <v>409</v>
      </c>
      <c r="D846" s="44"/>
      <c r="E846" s="159">
        <f>0.105/2</f>
        <v>5.2499999999999998E-2</v>
      </c>
      <c r="F846" s="44"/>
      <c r="G846" s="45"/>
      <c r="H846" s="44"/>
      <c r="I846" s="106"/>
      <c r="J846" s="45"/>
      <c r="K846" s="45"/>
      <c r="L846" s="44"/>
      <c r="M846" s="305"/>
      <c r="N846" s="305"/>
      <c r="O846" s="305"/>
      <c r="P846" s="305"/>
      <c r="Q846" s="305"/>
      <c r="R846" s="305"/>
      <c r="S846" s="305"/>
      <c r="T846" s="305"/>
      <c r="U846" s="305"/>
      <c r="V846" s="305"/>
      <c r="W846" s="305"/>
      <c r="X846" s="305"/>
      <c r="Y846" s="305"/>
      <c r="Z846" s="305"/>
      <c r="AA846" s="305"/>
      <c r="AB846" s="305"/>
      <c r="AC846" s="305"/>
      <c r="AD846" s="305"/>
      <c r="AE846" s="305"/>
      <c r="AF846" s="305"/>
      <c r="AG846" s="305"/>
      <c r="AH846" s="305"/>
      <c r="AI846" s="305"/>
      <c r="AJ846" s="305"/>
      <c r="AK846" s="305"/>
      <c r="AL846" s="305"/>
      <c r="AM846" s="305"/>
      <c r="AN846" s="305"/>
      <c r="AO846" s="305"/>
      <c r="AP846" s="305"/>
      <c r="AQ846" s="305"/>
      <c r="AR846" s="305"/>
      <c r="AS846" s="305"/>
      <c r="AT846" s="305"/>
      <c r="AU846" s="305"/>
      <c r="AV846" s="305"/>
      <c r="AW846" s="305"/>
      <c r="AX846" s="305"/>
      <c r="AY846" s="305"/>
      <c r="AZ846" s="305"/>
      <c r="BA846" s="305"/>
      <c r="BB846" s="305"/>
      <c r="BC846" s="305"/>
      <c r="BD846" s="305"/>
      <c r="BE846" s="305"/>
      <c r="BF846" s="305"/>
      <c r="BG846" s="305"/>
      <c r="BH846" s="305"/>
      <c r="BI846" s="305"/>
      <c r="BJ846" s="305"/>
      <c r="BK846" s="305"/>
      <c r="BL846" s="305"/>
      <c r="BM846" s="305"/>
      <c r="BN846" s="305"/>
      <c r="BO846" s="305"/>
      <c r="BP846" s="305"/>
      <c r="BQ846" s="305"/>
      <c r="BR846" s="305"/>
    </row>
    <row r="847" spans="1:70" s="104" customFormat="1" x14ac:dyDescent="0.25">
      <c r="A847" s="47">
        <f>A846+0.1</f>
        <v>4.0999999999999996</v>
      </c>
      <c r="B847" s="47" t="s">
        <v>356</v>
      </c>
      <c r="C847" s="47" t="s">
        <v>24</v>
      </c>
      <c r="D847" s="45">
        <v>121</v>
      </c>
      <c r="E847" s="106">
        <f>D847*E846</f>
        <v>6.3525</v>
      </c>
      <c r="F847" s="45"/>
      <c r="G847" s="45"/>
      <c r="H847" s="45"/>
      <c r="I847" s="106">
        <f>H847*E847</f>
        <v>0</v>
      </c>
      <c r="J847" s="45"/>
      <c r="K847" s="45"/>
      <c r="L847" s="45">
        <f>K847+I847+G847</f>
        <v>0</v>
      </c>
      <c r="M847" s="305"/>
      <c r="N847" s="305"/>
      <c r="O847" s="305"/>
      <c r="P847" s="305"/>
      <c r="Q847" s="305"/>
      <c r="R847" s="305"/>
      <c r="S847" s="305"/>
      <c r="T847" s="305"/>
      <c r="U847" s="305"/>
      <c r="V847" s="305"/>
      <c r="W847" s="305"/>
      <c r="X847" s="305"/>
      <c r="Y847" s="305"/>
      <c r="Z847" s="305"/>
      <c r="AA847" s="305"/>
      <c r="AB847" s="305"/>
      <c r="AC847" s="305"/>
      <c r="AD847" s="305"/>
      <c r="AE847" s="305"/>
      <c r="AF847" s="305"/>
      <c r="AG847" s="305"/>
      <c r="AH847" s="305"/>
      <c r="AI847" s="305"/>
      <c r="AJ847" s="305"/>
      <c r="AK847" s="305"/>
      <c r="AL847" s="305"/>
      <c r="AM847" s="305"/>
      <c r="AN847" s="305"/>
      <c r="AO847" s="305"/>
      <c r="AP847" s="305"/>
      <c r="AQ847" s="305"/>
      <c r="AR847" s="305"/>
      <c r="AS847" s="305"/>
      <c r="AT847" s="305"/>
      <c r="AU847" s="305"/>
      <c r="AV847" s="305"/>
      <c r="AW847" s="305"/>
      <c r="AX847" s="305"/>
      <c r="AY847" s="305"/>
      <c r="AZ847" s="305"/>
      <c r="BA847" s="305"/>
      <c r="BB847" s="305"/>
      <c r="BC847" s="305"/>
      <c r="BD847" s="305"/>
      <c r="BE847" s="305"/>
      <c r="BF847" s="305"/>
      <c r="BG847" s="305"/>
      <c r="BH847" s="305"/>
      <c r="BI847" s="305"/>
      <c r="BJ847" s="305"/>
      <c r="BK847" s="305"/>
      <c r="BL847" s="305"/>
      <c r="BM847" s="305"/>
      <c r="BN847" s="305"/>
      <c r="BO847" s="305"/>
      <c r="BP847" s="305"/>
      <c r="BQ847" s="305"/>
      <c r="BR847" s="305"/>
    </row>
    <row r="848" spans="1:70" s="121" customFormat="1" x14ac:dyDescent="0.25">
      <c r="A848" s="22" t="s">
        <v>2</v>
      </c>
      <c r="B848" s="46" t="s">
        <v>423</v>
      </c>
      <c r="C848" s="46" t="s">
        <v>47</v>
      </c>
      <c r="D848" s="44"/>
      <c r="E848" s="159">
        <f>3*3*0.1</f>
        <v>0.9</v>
      </c>
      <c r="F848" s="44"/>
      <c r="G848" s="45"/>
      <c r="H848" s="44"/>
      <c r="I848" s="106"/>
      <c r="J848" s="45"/>
      <c r="K848" s="45"/>
      <c r="L848" s="44"/>
      <c r="M848" s="306"/>
      <c r="N848" s="306"/>
      <c r="O848" s="306"/>
      <c r="P848" s="306"/>
      <c r="Q848" s="306"/>
      <c r="R848" s="306"/>
      <c r="S848" s="306"/>
      <c r="T848" s="306"/>
      <c r="U848" s="306"/>
      <c r="V848" s="306"/>
      <c r="W848" s="306"/>
      <c r="X848" s="306"/>
      <c r="Y848" s="306"/>
      <c r="Z848" s="306"/>
      <c r="AA848" s="306"/>
      <c r="AB848" s="306"/>
      <c r="AC848" s="306"/>
      <c r="AD848" s="306"/>
      <c r="AE848" s="306"/>
      <c r="AF848" s="306"/>
      <c r="AG848" s="306"/>
      <c r="AH848" s="306"/>
      <c r="AI848" s="306"/>
      <c r="AJ848" s="306"/>
      <c r="AK848" s="306"/>
      <c r="AL848" s="306"/>
      <c r="AM848" s="306"/>
      <c r="AN848" s="306"/>
      <c r="AO848" s="306"/>
      <c r="AP848" s="306"/>
      <c r="AQ848" s="306"/>
      <c r="AR848" s="306"/>
      <c r="AS848" s="306"/>
      <c r="AT848" s="306"/>
      <c r="AU848" s="306"/>
      <c r="AV848" s="306"/>
      <c r="AW848" s="306"/>
      <c r="AX848" s="306"/>
      <c r="AY848" s="306"/>
      <c r="AZ848" s="306"/>
      <c r="BA848" s="306"/>
      <c r="BB848" s="306"/>
      <c r="BC848" s="306"/>
      <c r="BD848" s="306"/>
      <c r="BE848" s="306"/>
      <c r="BF848" s="306"/>
      <c r="BG848" s="306"/>
      <c r="BH848" s="306"/>
      <c r="BI848" s="306"/>
      <c r="BJ848" s="306"/>
      <c r="BK848" s="306"/>
      <c r="BL848" s="306"/>
      <c r="BM848" s="306"/>
      <c r="BN848" s="306"/>
      <c r="BO848" s="306"/>
      <c r="BP848" s="306"/>
      <c r="BQ848" s="306"/>
      <c r="BR848" s="306"/>
    </row>
    <row r="849" spans="1:70" s="122" customFormat="1" x14ac:dyDescent="0.25">
      <c r="A849" s="47">
        <f>A848+0.1</f>
        <v>5.0999999999999996</v>
      </c>
      <c r="B849" s="47" t="s">
        <v>356</v>
      </c>
      <c r="C849" s="47" t="s">
        <v>24</v>
      </c>
      <c r="D849" s="45">
        <v>3.52</v>
      </c>
      <c r="E849" s="106">
        <f>D849*E848</f>
        <v>3.1680000000000001</v>
      </c>
      <c r="F849" s="45"/>
      <c r="G849" s="45"/>
      <c r="H849" s="45"/>
      <c r="I849" s="106">
        <f>H849*E849</f>
        <v>0</v>
      </c>
      <c r="J849" s="45"/>
      <c r="K849" s="45"/>
      <c r="L849" s="45">
        <f>K849+I849+G849</f>
        <v>0</v>
      </c>
      <c r="M849" s="307"/>
      <c r="N849" s="307"/>
      <c r="O849" s="307"/>
      <c r="P849" s="307"/>
      <c r="Q849" s="307"/>
      <c r="R849" s="307"/>
      <c r="S849" s="307"/>
      <c r="T849" s="307"/>
      <c r="U849" s="307"/>
      <c r="V849" s="307"/>
      <c r="W849" s="307"/>
      <c r="X849" s="307"/>
      <c r="Y849" s="307"/>
      <c r="Z849" s="307"/>
      <c r="AA849" s="307"/>
      <c r="AB849" s="307"/>
      <c r="AC849" s="307"/>
      <c r="AD849" s="307"/>
      <c r="AE849" s="307"/>
      <c r="AF849" s="307"/>
      <c r="AG849" s="307"/>
      <c r="AH849" s="307"/>
      <c r="AI849" s="307"/>
      <c r="AJ849" s="307"/>
      <c r="AK849" s="307"/>
      <c r="AL849" s="307"/>
      <c r="AM849" s="307"/>
      <c r="AN849" s="307"/>
      <c r="AO849" s="307"/>
      <c r="AP849" s="307"/>
      <c r="AQ849" s="307"/>
      <c r="AR849" s="307"/>
      <c r="AS849" s="307"/>
      <c r="AT849" s="307"/>
      <c r="AU849" s="307"/>
      <c r="AV849" s="307"/>
      <c r="AW849" s="307"/>
      <c r="AX849" s="307"/>
      <c r="AY849" s="307"/>
      <c r="AZ849" s="307"/>
      <c r="BA849" s="307"/>
      <c r="BB849" s="307"/>
      <c r="BC849" s="307"/>
      <c r="BD849" s="307"/>
      <c r="BE849" s="307"/>
      <c r="BF849" s="307"/>
      <c r="BG849" s="307"/>
      <c r="BH849" s="307"/>
      <c r="BI849" s="307"/>
      <c r="BJ849" s="307"/>
      <c r="BK849" s="307"/>
      <c r="BL849" s="307"/>
      <c r="BM849" s="307"/>
      <c r="BN849" s="307"/>
      <c r="BO849" s="307"/>
      <c r="BP849" s="307"/>
      <c r="BQ849" s="307"/>
      <c r="BR849" s="307"/>
    </row>
    <row r="850" spans="1:70" s="104" customFormat="1" x14ac:dyDescent="0.25">
      <c r="A850" s="47">
        <f>A849+0.1</f>
        <v>5.1999999999999993</v>
      </c>
      <c r="B850" s="47" t="s">
        <v>412</v>
      </c>
      <c r="C850" s="47" t="s">
        <v>15</v>
      </c>
      <c r="D850" s="45">
        <v>1.06</v>
      </c>
      <c r="E850" s="106">
        <f>D850*E848</f>
        <v>0.95400000000000007</v>
      </c>
      <c r="F850" s="45"/>
      <c r="G850" s="45"/>
      <c r="H850" s="45"/>
      <c r="I850" s="106"/>
      <c r="J850" s="45"/>
      <c r="K850" s="45">
        <f>J850*E850</f>
        <v>0</v>
      </c>
      <c r="L850" s="45">
        <f>K850+I850+G850</f>
        <v>0</v>
      </c>
      <c r="M850" s="305"/>
      <c r="N850" s="305"/>
      <c r="O850" s="305"/>
      <c r="P850" s="305"/>
      <c r="Q850" s="305"/>
      <c r="R850" s="305"/>
      <c r="S850" s="305"/>
      <c r="T850" s="305"/>
      <c r="U850" s="305"/>
      <c r="V850" s="305"/>
      <c r="W850" s="305"/>
      <c r="X850" s="305"/>
      <c r="Y850" s="305"/>
      <c r="Z850" s="305"/>
      <c r="AA850" s="305"/>
      <c r="AB850" s="305"/>
      <c r="AC850" s="305"/>
      <c r="AD850" s="305"/>
      <c r="AE850" s="305"/>
      <c r="AF850" s="305"/>
      <c r="AG850" s="305"/>
      <c r="AH850" s="305"/>
      <c r="AI850" s="305"/>
      <c r="AJ850" s="305"/>
      <c r="AK850" s="305"/>
      <c r="AL850" s="305"/>
      <c r="AM850" s="305"/>
      <c r="AN850" s="305"/>
      <c r="AO850" s="305"/>
      <c r="AP850" s="305"/>
      <c r="AQ850" s="305"/>
      <c r="AR850" s="305"/>
      <c r="AS850" s="305"/>
      <c r="AT850" s="305"/>
      <c r="AU850" s="305"/>
      <c r="AV850" s="305"/>
      <c r="AW850" s="305"/>
      <c r="AX850" s="305"/>
      <c r="AY850" s="305"/>
      <c r="AZ850" s="305"/>
      <c r="BA850" s="305"/>
      <c r="BB850" s="305"/>
      <c r="BC850" s="305"/>
      <c r="BD850" s="305"/>
      <c r="BE850" s="305"/>
      <c r="BF850" s="305"/>
      <c r="BG850" s="305"/>
      <c r="BH850" s="305"/>
      <c r="BI850" s="305"/>
      <c r="BJ850" s="305"/>
      <c r="BK850" s="305"/>
      <c r="BL850" s="305"/>
      <c r="BM850" s="305"/>
      <c r="BN850" s="305"/>
      <c r="BO850" s="305"/>
      <c r="BP850" s="305"/>
      <c r="BQ850" s="305"/>
      <c r="BR850" s="305"/>
    </row>
    <row r="851" spans="1:70" s="104" customFormat="1" x14ac:dyDescent="0.25">
      <c r="A851" s="47">
        <f>A850+0.1</f>
        <v>5.2999999999999989</v>
      </c>
      <c r="B851" s="47" t="s">
        <v>424</v>
      </c>
      <c r="C851" s="47" t="s">
        <v>47</v>
      </c>
      <c r="D851" s="45">
        <v>1.24</v>
      </c>
      <c r="E851" s="106">
        <f>D851*E848</f>
        <v>1.1160000000000001</v>
      </c>
      <c r="F851" s="19"/>
      <c r="G851" s="45">
        <f>F851*E851</f>
        <v>0</v>
      </c>
      <c r="H851" s="45"/>
      <c r="I851" s="106"/>
      <c r="J851" s="45"/>
      <c r="K851" s="45"/>
      <c r="L851" s="45">
        <f>K851+I851+G851</f>
        <v>0</v>
      </c>
      <c r="M851" s="305"/>
      <c r="N851" s="305"/>
      <c r="O851" s="305"/>
      <c r="P851" s="305"/>
      <c r="Q851" s="305"/>
      <c r="R851" s="305"/>
      <c r="S851" s="305"/>
      <c r="T851" s="305"/>
      <c r="U851" s="305"/>
      <c r="V851" s="305"/>
      <c r="W851" s="305"/>
      <c r="X851" s="305"/>
      <c r="Y851" s="305"/>
      <c r="Z851" s="305"/>
      <c r="AA851" s="305"/>
      <c r="AB851" s="305"/>
      <c r="AC851" s="305"/>
      <c r="AD851" s="305"/>
      <c r="AE851" s="305"/>
      <c r="AF851" s="305"/>
      <c r="AG851" s="305"/>
      <c r="AH851" s="305"/>
      <c r="AI851" s="305"/>
      <c r="AJ851" s="305"/>
      <c r="AK851" s="305"/>
      <c r="AL851" s="305"/>
      <c r="AM851" s="305"/>
      <c r="AN851" s="305"/>
      <c r="AO851" s="305"/>
      <c r="AP851" s="305"/>
      <c r="AQ851" s="305"/>
      <c r="AR851" s="305"/>
      <c r="AS851" s="305"/>
      <c r="AT851" s="305"/>
      <c r="AU851" s="305"/>
      <c r="AV851" s="305"/>
      <c r="AW851" s="305"/>
      <c r="AX851" s="305"/>
      <c r="AY851" s="305"/>
      <c r="AZ851" s="305"/>
      <c r="BA851" s="305"/>
      <c r="BB851" s="305"/>
      <c r="BC851" s="305"/>
      <c r="BD851" s="305"/>
      <c r="BE851" s="305"/>
      <c r="BF851" s="305"/>
      <c r="BG851" s="305"/>
      <c r="BH851" s="305"/>
      <c r="BI851" s="305"/>
      <c r="BJ851" s="305"/>
      <c r="BK851" s="305"/>
      <c r="BL851" s="305"/>
      <c r="BM851" s="305"/>
      <c r="BN851" s="305"/>
      <c r="BO851" s="305"/>
      <c r="BP851" s="305"/>
      <c r="BQ851" s="305"/>
      <c r="BR851" s="305"/>
    </row>
    <row r="852" spans="1:70" s="104" customFormat="1" x14ac:dyDescent="0.25">
      <c r="A852" s="47">
        <f>A851+0.1</f>
        <v>5.3999999999999986</v>
      </c>
      <c r="B852" s="47" t="s">
        <v>418</v>
      </c>
      <c r="C852" s="47" t="s">
        <v>4</v>
      </c>
      <c r="D852" s="45">
        <v>0.02</v>
      </c>
      <c r="E852" s="106">
        <f>D852*E848</f>
        <v>1.8000000000000002E-2</v>
      </c>
      <c r="F852" s="45"/>
      <c r="G852" s="45">
        <f>F852*E852</f>
        <v>0</v>
      </c>
      <c r="H852" s="45"/>
      <c r="I852" s="106"/>
      <c r="J852" s="45"/>
      <c r="K852" s="45"/>
      <c r="L852" s="45">
        <f>K852+I852+G852</f>
        <v>0</v>
      </c>
      <c r="M852" s="305"/>
      <c r="N852" s="305"/>
      <c r="O852" s="305"/>
      <c r="P852" s="305"/>
      <c r="Q852" s="305"/>
      <c r="R852" s="305"/>
      <c r="S852" s="305"/>
      <c r="T852" s="305"/>
      <c r="U852" s="305"/>
      <c r="V852" s="305"/>
      <c r="W852" s="305"/>
      <c r="X852" s="305"/>
      <c r="Y852" s="305"/>
      <c r="Z852" s="305"/>
      <c r="AA852" s="305"/>
      <c r="AB852" s="305"/>
      <c r="AC852" s="305"/>
      <c r="AD852" s="305"/>
      <c r="AE852" s="305"/>
      <c r="AF852" s="305"/>
      <c r="AG852" s="305"/>
      <c r="AH852" s="305"/>
      <c r="AI852" s="305"/>
      <c r="AJ852" s="305"/>
      <c r="AK852" s="305"/>
      <c r="AL852" s="305"/>
      <c r="AM852" s="305"/>
      <c r="AN852" s="305"/>
      <c r="AO852" s="305"/>
      <c r="AP852" s="305"/>
      <c r="AQ852" s="305"/>
      <c r="AR852" s="305"/>
      <c r="AS852" s="305"/>
      <c r="AT852" s="305"/>
      <c r="AU852" s="305"/>
      <c r="AV852" s="305"/>
      <c r="AW852" s="305"/>
      <c r="AX852" s="305"/>
      <c r="AY852" s="305"/>
      <c r="AZ852" s="305"/>
      <c r="BA852" s="305"/>
      <c r="BB852" s="305"/>
      <c r="BC852" s="305"/>
      <c r="BD852" s="305"/>
      <c r="BE852" s="305"/>
      <c r="BF852" s="305"/>
      <c r="BG852" s="305"/>
      <c r="BH852" s="305"/>
      <c r="BI852" s="305"/>
      <c r="BJ852" s="305"/>
      <c r="BK852" s="305"/>
      <c r="BL852" s="305"/>
      <c r="BM852" s="305"/>
      <c r="BN852" s="305"/>
      <c r="BO852" s="305"/>
      <c r="BP852" s="305"/>
      <c r="BQ852" s="305"/>
      <c r="BR852" s="305"/>
    </row>
    <row r="853" spans="1:70" s="104" customFormat="1" x14ac:dyDescent="0.25">
      <c r="A853" s="22" t="s">
        <v>425</v>
      </c>
      <c r="B853" s="46" t="s">
        <v>83</v>
      </c>
      <c r="C853" s="46" t="s">
        <v>48</v>
      </c>
      <c r="D853" s="44"/>
      <c r="E853" s="204">
        <f>E856/1000</f>
        <v>0.104</v>
      </c>
      <c r="F853" s="44"/>
      <c r="G853" s="45"/>
      <c r="H853" s="45"/>
      <c r="I853" s="106"/>
      <c r="J853" s="45"/>
      <c r="K853" s="45"/>
      <c r="L853" s="44"/>
      <c r="M853" s="305"/>
      <c r="N853" s="305"/>
      <c r="O853" s="305"/>
      <c r="P853" s="305"/>
      <c r="Q853" s="305"/>
      <c r="R853" s="305"/>
      <c r="S853" s="305"/>
      <c r="T853" s="305"/>
      <c r="U853" s="305"/>
      <c r="V853" s="305"/>
      <c r="W853" s="305"/>
      <c r="X853" s="305"/>
      <c r="Y853" s="305"/>
      <c r="Z853" s="305"/>
      <c r="AA853" s="305"/>
      <c r="AB853" s="305"/>
      <c r="AC853" s="305"/>
      <c r="AD853" s="305"/>
      <c r="AE853" s="305"/>
      <c r="AF853" s="305"/>
      <c r="AG853" s="305"/>
      <c r="AH853" s="305"/>
      <c r="AI853" s="305"/>
      <c r="AJ853" s="305"/>
      <c r="AK853" s="305"/>
      <c r="AL853" s="305"/>
      <c r="AM853" s="305"/>
      <c r="AN853" s="305"/>
      <c r="AO853" s="305"/>
      <c r="AP853" s="305"/>
      <c r="AQ853" s="305"/>
      <c r="AR853" s="305"/>
      <c r="AS853" s="305"/>
      <c r="AT853" s="305"/>
      <c r="AU853" s="305"/>
      <c r="AV853" s="305"/>
      <c r="AW853" s="305"/>
      <c r="AX853" s="305"/>
      <c r="AY853" s="305"/>
      <c r="AZ853" s="305"/>
      <c r="BA853" s="305"/>
      <c r="BB853" s="305"/>
      <c r="BC853" s="305"/>
      <c r="BD853" s="305"/>
      <c r="BE853" s="305"/>
      <c r="BF853" s="305"/>
      <c r="BG853" s="305"/>
      <c r="BH853" s="305"/>
      <c r="BI853" s="305"/>
      <c r="BJ853" s="305"/>
      <c r="BK853" s="305"/>
      <c r="BL853" s="305"/>
      <c r="BM853" s="305"/>
      <c r="BN853" s="305"/>
      <c r="BO853" s="305"/>
      <c r="BP853" s="305"/>
      <c r="BQ853" s="305"/>
      <c r="BR853" s="305"/>
    </row>
    <row r="854" spans="1:70" s="121" customFormat="1" x14ac:dyDescent="0.25">
      <c r="A854" s="47">
        <f>A853+0.1</f>
        <v>6.1</v>
      </c>
      <c r="B854" s="47" t="s">
        <v>356</v>
      </c>
      <c r="C854" s="47" t="s">
        <v>24</v>
      </c>
      <c r="D854" s="45">
        <v>12.3</v>
      </c>
      <c r="E854" s="106">
        <f>D854*E853</f>
        <v>1.2792000000000001</v>
      </c>
      <c r="F854" s="45"/>
      <c r="G854" s="45"/>
      <c r="H854" s="45"/>
      <c r="I854" s="106">
        <f>H854*E854</f>
        <v>0</v>
      </c>
      <c r="J854" s="45"/>
      <c r="K854" s="45"/>
      <c r="L854" s="45">
        <f>K854+I854+G854</f>
        <v>0</v>
      </c>
      <c r="M854" s="306"/>
      <c r="N854" s="306"/>
      <c r="O854" s="306"/>
      <c r="P854" s="306"/>
      <c r="Q854" s="306"/>
      <c r="R854" s="306"/>
      <c r="S854" s="306"/>
      <c r="T854" s="306"/>
      <c r="U854" s="306"/>
      <c r="V854" s="306"/>
      <c r="W854" s="306"/>
      <c r="X854" s="306"/>
      <c r="Y854" s="306"/>
      <c r="Z854" s="306"/>
      <c r="AA854" s="306"/>
      <c r="AB854" s="306"/>
      <c r="AC854" s="306"/>
      <c r="AD854" s="306"/>
      <c r="AE854" s="306"/>
      <c r="AF854" s="306"/>
      <c r="AG854" s="306"/>
      <c r="AH854" s="306"/>
      <c r="AI854" s="306"/>
      <c r="AJ854" s="306"/>
      <c r="AK854" s="306"/>
      <c r="AL854" s="306"/>
      <c r="AM854" s="306"/>
      <c r="AN854" s="306"/>
      <c r="AO854" s="306"/>
      <c r="AP854" s="306"/>
      <c r="AQ854" s="306"/>
      <c r="AR854" s="306"/>
      <c r="AS854" s="306"/>
      <c r="AT854" s="306"/>
      <c r="AU854" s="306"/>
      <c r="AV854" s="306"/>
      <c r="AW854" s="306"/>
      <c r="AX854" s="306"/>
      <c r="AY854" s="306"/>
      <c r="AZ854" s="306"/>
      <c r="BA854" s="306"/>
      <c r="BB854" s="306"/>
      <c r="BC854" s="306"/>
      <c r="BD854" s="306"/>
      <c r="BE854" s="306"/>
      <c r="BF854" s="306"/>
      <c r="BG854" s="306"/>
      <c r="BH854" s="306"/>
      <c r="BI854" s="306"/>
      <c r="BJ854" s="306"/>
      <c r="BK854" s="306"/>
      <c r="BL854" s="306"/>
      <c r="BM854" s="306"/>
      <c r="BN854" s="306"/>
      <c r="BO854" s="306"/>
      <c r="BP854" s="306"/>
      <c r="BQ854" s="306"/>
      <c r="BR854" s="306"/>
    </row>
    <row r="855" spans="1:70" s="122" customFormat="1" x14ac:dyDescent="0.25">
      <c r="A855" s="47">
        <f>A854+0.1</f>
        <v>6.1999999999999993</v>
      </c>
      <c r="B855" s="47" t="s">
        <v>412</v>
      </c>
      <c r="C855" s="47" t="s">
        <v>15</v>
      </c>
      <c r="D855" s="45">
        <v>1.4</v>
      </c>
      <c r="E855" s="106">
        <f>E853*D855</f>
        <v>0.14559999999999998</v>
      </c>
      <c r="F855" s="45"/>
      <c r="G855" s="45"/>
      <c r="H855" s="45"/>
      <c r="I855" s="106"/>
      <c r="J855" s="45"/>
      <c r="K855" s="45">
        <f>J855*E855</f>
        <v>0</v>
      </c>
      <c r="L855" s="45">
        <f>K855+I855+G855</f>
        <v>0</v>
      </c>
      <c r="M855" s="307"/>
      <c r="N855" s="307"/>
      <c r="O855" s="307"/>
      <c r="P855" s="307"/>
      <c r="Q855" s="307"/>
      <c r="R855" s="307"/>
      <c r="S855" s="307"/>
      <c r="T855" s="307"/>
      <c r="U855" s="307"/>
      <c r="V855" s="307"/>
      <c r="W855" s="307"/>
      <c r="X855" s="307"/>
      <c r="Y855" s="307"/>
      <c r="Z855" s="307"/>
      <c r="AA855" s="307"/>
      <c r="AB855" s="307"/>
      <c r="AC855" s="307"/>
      <c r="AD855" s="307"/>
      <c r="AE855" s="307"/>
      <c r="AF855" s="307"/>
      <c r="AG855" s="307"/>
      <c r="AH855" s="307"/>
      <c r="AI855" s="307"/>
      <c r="AJ855" s="307"/>
      <c r="AK855" s="307"/>
      <c r="AL855" s="307"/>
      <c r="AM855" s="307"/>
      <c r="AN855" s="307"/>
      <c r="AO855" s="307"/>
      <c r="AP855" s="307"/>
      <c r="AQ855" s="307"/>
      <c r="AR855" s="307"/>
      <c r="AS855" s="307"/>
      <c r="AT855" s="307"/>
      <c r="AU855" s="307"/>
      <c r="AV855" s="307"/>
      <c r="AW855" s="307"/>
      <c r="AX855" s="307"/>
      <c r="AY855" s="307"/>
      <c r="AZ855" s="307"/>
      <c r="BA855" s="307"/>
      <c r="BB855" s="307"/>
      <c r="BC855" s="307"/>
      <c r="BD855" s="307"/>
      <c r="BE855" s="307"/>
      <c r="BF855" s="307"/>
      <c r="BG855" s="307"/>
      <c r="BH855" s="307"/>
      <c r="BI855" s="307"/>
      <c r="BJ855" s="307"/>
      <c r="BK855" s="307"/>
      <c r="BL855" s="307"/>
      <c r="BM855" s="307"/>
      <c r="BN855" s="307"/>
      <c r="BO855" s="307"/>
      <c r="BP855" s="307"/>
      <c r="BQ855" s="307"/>
      <c r="BR855" s="307"/>
    </row>
    <row r="856" spans="1:70" s="104" customFormat="1" x14ac:dyDescent="0.25">
      <c r="A856" s="47">
        <f>A855+0.1</f>
        <v>6.2999999999999989</v>
      </c>
      <c r="B856" s="47" t="s">
        <v>416</v>
      </c>
      <c r="C856" s="47" t="s">
        <v>95</v>
      </c>
      <c r="D856" s="45" t="s">
        <v>81</v>
      </c>
      <c r="E856" s="106">
        <v>104</v>
      </c>
      <c r="F856" s="45"/>
      <c r="G856" s="45">
        <f>F856*E856</f>
        <v>0</v>
      </c>
      <c r="H856" s="44"/>
      <c r="I856" s="106"/>
      <c r="J856" s="45"/>
      <c r="K856" s="45"/>
      <c r="L856" s="45">
        <f>K856+I856+G856</f>
        <v>0</v>
      </c>
      <c r="M856" s="305"/>
      <c r="N856" s="305"/>
      <c r="O856" s="305"/>
      <c r="P856" s="305"/>
      <c r="Q856" s="305"/>
      <c r="R856" s="305"/>
      <c r="S856" s="305"/>
      <c r="T856" s="305"/>
      <c r="U856" s="305"/>
      <c r="V856" s="305"/>
      <c r="W856" s="305"/>
      <c r="X856" s="305"/>
      <c r="Y856" s="305"/>
      <c r="Z856" s="305"/>
      <c r="AA856" s="305"/>
      <c r="AB856" s="305"/>
      <c r="AC856" s="305"/>
      <c r="AD856" s="305"/>
      <c r="AE856" s="305"/>
      <c r="AF856" s="305"/>
      <c r="AG856" s="305"/>
      <c r="AH856" s="305"/>
      <c r="AI856" s="305"/>
      <c r="AJ856" s="305"/>
      <c r="AK856" s="305"/>
      <c r="AL856" s="305"/>
      <c r="AM856" s="305"/>
      <c r="AN856" s="305"/>
      <c r="AO856" s="305"/>
      <c r="AP856" s="305"/>
      <c r="AQ856" s="305"/>
      <c r="AR856" s="305"/>
      <c r="AS856" s="305"/>
      <c r="AT856" s="305"/>
      <c r="AU856" s="305"/>
      <c r="AV856" s="305"/>
      <c r="AW856" s="305"/>
      <c r="AX856" s="305"/>
      <c r="AY856" s="305"/>
      <c r="AZ856" s="305"/>
      <c r="BA856" s="305"/>
      <c r="BB856" s="305"/>
      <c r="BC856" s="305"/>
      <c r="BD856" s="305"/>
      <c r="BE856" s="305"/>
      <c r="BF856" s="305"/>
      <c r="BG856" s="305"/>
      <c r="BH856" s="305"/>
      <c r="BI856" s="305"/>
      <c r="BJ856" s="305"/>
      <c r="BK856" s="305"/>
      <c r="BL856" s="305"/>
      <c r="BM856" s="305"/>
      <c r="BN856" s="305"/>
      <c r="BO856" s="305"/>
      <c r="BP856" s="305"/>
      <c r="BQ856" s="305"/>
      <c r="BR856" s="305"/>
    </row>
    <row r="857" spans="1:70" s="104" customFormat="1" x14ac:dyDescent="0.25">
      <c r="A857" s="47">
        <f>A856+0.1</f>
        <v>6.3999999999999986</v>
      </c>
      <c r="B857" s="47" t="s">
        <v>418</v>
      </c>
      <c r="C857" s="47" t="s">
        <v>4</v>
      </c>
      <c r="D857" s="45">
        <v>7.15</v>
      </c>
      <c r="E857" s="106">
        <f>D857*E853</f>
        <v>0.74360000000000004</v>
      </c>
      <c r="F857" s="45"/>
      <c r="G857" s="45">
        <f>F857*E857</f>
        <v>0</v>
      </c>
      <c r="H857" s="45"/>
      <c r="I857" s="106"/>
      <c r="J857" s="45"/>
      <c r="K857" s="45"/>
      <c r="L857" s="45">
        <f>K857+I857+G857</f>
        <v>0</v>
      </c>
      <c r="M857" s="305"/>
      <c r="N857" s="305"/>
      <c r="O857" s="305"/>
      <c r="P857" s="305"/>
      <c r="Q857" s="305"/>
      <c r="R857" s="305"/>
      <c r="S857" s="305"/>
      <c r="T857" s="305"/>
      <c r="U857" s="305"/>
      <c r="V857" s="305"/>
      <c r="W857" s="305"/>
      <c r="X857" s="305"/>
      <c r="Y857" s="305"/>
      <c r="Z857" s="305"/>
      <c r="AA857" s="305"/>
      <c r="AB857" s="305"/>
      <c r="AC857" s="305"/>
      <c r="AD857" s="305"/>
      <c r="AE857" s="305"/>
      <c r="AF857" s="305"/>
      <c r="AG857" s="305"/>
      <c r="AH857" s="305"/>
      <c r="AI857" s="305"/>
      <c r="AJ857" s="305"/>
      <c r="AK857" s="305"/>
      <c r="AL857" s="305"/>
      <c r="AM857" s="305"/>
      <c r="AN857" s="305"/>
      <c r="AO857" s="305"/>
      <c r="AP857" s="305"/>
      <c r="AQ857" s="305"/>
      <c r="AR857" s="305"/>
      <c r="AS857" s="305"/>
      <c r="AT857" s="305"/>
      <c r="AU857" s="305"/>
      <c r="AV857" s="305"/>
      <c r="AW857" s="305"/>
      <c r="AX857" s="305"/>
      <c r="AY857" s="305"/>
      <c r="AZ857" s="305"/>
      <c r="BA857" s="305"/>
      <c r="BB857" s="305"/>
      <c r="BC857" s="305"/>
      <c r="BD857" s="305"/>
      <c r="BE857" s="305"/>
      <c r="BF857" s="305"/>
      <c r="BG857" s="305"/>
      <c r="BH857" s="305"/>
      <c r="BI857" s="305"/>
      <c r="BJ857" s="305"/>
      <c r="BK857" s="305"/>
      <c r="BL857" s="305"/>
      <c r="BM857" s="305"/>
      <c r="BN857" s="305"/>
      <c r="BO857" s="305"/>
      <c r="BP857" s="305"/>
      <c r="BQ857" s="305"/>
      <c r="BR857" s="305"/>
    </row>
    <row r="858" spans="1:70" s="121" customFormat="1" ht="30" x14ac:dyDescent="0.25">
      <c r="A858" s="22" t="s">
        <v>426</v>
      </c>
      <c r="B858" s="46" t="s">
        <v>427</v>
      </c>
      <c r="C858" s="46" t="s">
        <v>47</v>
      </c>
      <c r="D858" s="44"/>
      <c r="E858" s="159">
        <v>1.3</v>
      </c>
      <c r="F858" s="44"/>
      <c r="G858" s="45"/>
      <c r="H858" s="45"/>
      <c r="I858" s="106"/>
      <c r="J858" s="45"/>
      <c r="K858" s="45"/>
      <c r="L858" s="44"/>
      <c r="M858" s="306"/>
      <c r="N858" s="306"/>
      <c r="O858" s="306"/>
      <c r="P858" s="306"/>
      <c r="Q858" s="306"/>
      <c r="R858" s="306"/>
      <c r="S858" s="306"/>
      <c r="T858" s="306"/>
      <c r="U858" s="306"/>
      <c r="V858" s="306"/>
      <c r="W858" s="306"/>
      <c r="X858" s="306"/>
      <c r="Y858" s="306"/>
      <c r="Z858" s="306"/>
      <c r="AA858" s="306"/>
      <c r="AB858" s="306"/>
      <c r="AC858" s="306"/>
      <c r="AD858" s="306"/>
      <c r="AE858" s="306"/>
      <c r="AF858" s="306"/>
      <c r="AG858" s="306"/>
      <c r="AH858" s="306"/>
      <c r="AI858" s="306"/>
      <c r="AJ858" s="306"/>
      <c r="AK858" s="306"/>
      <c r="AL858" s="306"/>
      <c r="AM858" s="306"/>
      <c r="AN858" s="306"/>
      <c r="AO858" s="306"/>
      <c r="AP858" s="306"/>
      <c r="AQ858" s="306"/>
      <c r="AR858" s="306"/>
      <c r="AS858" s="306"/>
      <c r="AT858" s="306"/>
      <c r="AU858" s="306"/>
      <c r="AV858" s="306"/>
      <c r="AW858" s="306"/>
      <c r="AX858" s="306"/>
      <c r="AY858" s="306"/>
      <c r="AZ858" s="306"/>
      <c r="BA858" s="306"/>
      <c r="BB858" s="306"/>
      <c r="BC858" s="306"/>
      <c r="BD858" s="306"/>
      <c r="BE858" s="306"/>
      <c r="BF858" s="306"/>
      <c r="BG858" s="306"/>
      <c r="BH858" s="306"/>
      <c r="BI858" s="306"/>
      <c r="BJ858" s="306"/>
      <c r="BK858" s="306"/>
      <c r="BL858" s="306"/>
      <c r="BM858" s="306"/>
      <c r="BN858" s="306"/>
      <c r="BO858" s="306"/>
      <c r="BP858" s="306"/>
      <c r="BQ858" s="306"/>
      <c r="BR858" s="306"/>
    </row>
    <row r="859" spans="1:70" s="104" customFormat="1" x14ac:dyDescent="0.25">
      <c r="A859" s="47">
        <f>A858+0.1</f>
        <v>7.1</v>
      </c>
      <c r="B859" s="47" t="s">
        <v>356</v>
      </c>
      <c r="C859" s="47" t="s">
        <v>24</v>
      </c>
      <c r="D859" s="45">
        <v>1.37</v>
      </c>
      <c r="E859" s="106">
        <f>D859*E858</f>
        <v>1.7810000000000001</v>
      </c>
      <c r="F859" s="45"/>
      <c r="G859" s="45"/>
      <c r="H859" s="45"/>
      <c r="I859" s="106">
        <f>H859*E859</f>
        <v>0</v>
      </c>
      <c r="J859" s="45"/>
      <c r="K859" s="45"/>
      <c r="L859" s="45">
        <f>K859+I859+G859</f>
        <v>0</v>
      </c>
      <c r="M859" s="305"/>
      <c r="N859" s="305"/>
      <c r="O859" s="305"/>
      <c r="P859" s="305"/>
      <c r="Q859" s="305"/>
      <c r="R859" s="305"/>
      <c r="S859" s="305"/>
      <c r="T859" s="305"/>
      <c r="U859" s="305"/>
      <c r="V859" s="305"/>
      <c r="W859" s="305"/>
      <c r="X859" s="305"/>
      <c r="Y859" s="305"/>
      <c r="Z859" s="305"/>
      <c r="AA859" s="305"/>
      <c r="AB859" s="305"/>
      <c r="AC859" s="305"/>
      <c r="AD859" s="305"/>
      <c r="AE859" s="305"/>
      <c r="AF859" s="305"/>
      <c r="AG859" s="305"/>
      <c r="AH859" s="305"/>
      <c r="AI859" s="305"/>
      <c r="AJ859" s="305"/>
      <c r="AK859" s="305"/>
      <c r="AL859" s="305"/>
      <c r="AM859" s="305"/>
      <c r="AN859" s="305"/>
      <c r="AO859" s="305"/>
      <c r="AP859" s="305"/>
      <c r="AQ859" s="305"/>
      <c r="AR859" s="305"/>
      <c r="AS859" s="305"/>
      <c r="AT859" s="305"/>
      <c r="AU859" s="305"/>
      <c r="AV859" s="305"/>
      <c r="AW859" s="305"/>
      <c r="AX859" s="305"/>
      <c r="AY859" s="305"/>
      <c r="AZ859" s="305"/>
      <c r="BA859" s="305"/>
      <c r="BB859" s="305"/>
      <c r="BC859" s="305"/>
      <c r="BD859" s="305"/>
      <c r="BE859" s="305"/>
      <c r="BF859" s="305"/>
      <c r="BG859" s="305"/>
      <c r="BH859" s="305"/>
      <c r="BI859" s="305"/>
      <c r="BJ859" s="305"/>
      <c r="BK859" s="305"/>
      <c r="BL859" s="305"/>
      <c r="BM859" s="305"/>
      <c r="BN859" s="305"/>
      <c r="BO859" s="305"/>
      <c r="BP859" s="305"/>
      <c r="BQ859" s="305"/>
      <c r="BR859" s="305"/>
    </row>
    <row r="860" spans="1:70" s="122" customFormat="1" x14ac:dyDescent="0.25">
      <c r="A860" s="47">
        <f>A859+0.1</f>
        <v>7.1999999999999993</v>
      </c>
      <c r="B860" s="47" t="s">
        <v>412</v>
      </c>
      <c r="C860" s="47" t="s">
        <v>15</v>
      </c>
      <c r="D860" s="45">
        <v>0.28000000000000003</v>
      </c>
      <c r="E860" s="106">
        <f>E858*D860</f>
        <v>0.36400000000000005</v>
      </c>
      <c r="F860" s="45"/>
      <c r="G860" s="45"/>
      <c r="H860" s="45"/>
      <c r="I860" s="106"/>
      <c r="J860" s="45"/>
      <c r="K860" s="45">
        <f>J860*E860</f>
        <v>0</v>
      </c>
      <c r="L860" s="45">
        <f>K860+I860+G860</f>
        <v>0</v>
      </c>
      <c r="M860" s="307"/>
      <c r="N860" s="307"/>
      <c r="O860" s="307"/>
      <c r="P860" s="307"/>
      <c r="Q860" s="307"/>
      <c r="R860" s="307"/>
      <c r="S860" s="307"/>
      <c r="T860" s="307"/>
      <c r="U860" s="307"/>
      <c r="V860" s="307"/>
      <c r="W860" s="307"/>
      <c r="X860" s="307"/>
      <c r="Y860" s="307"/>
      <c r="Z860" s="307"/>
      <c r="AA860" s="307"/>
      <c r="AB860" s="307"/>
      <c r="AC860" s="307"/>
      <c r="AD860" s="307"/>
      <c r="AE860" s="307"/>
      <c r="AF860" s="307"/>
      <c r="AG860" s="307"/>
      <c r="AH860" s="307"/>
      <c r="AI860" s="307"/>
      <c r="AJ860" s="307"/>
      <c r="AK860" s="307"/>
      <c r="AL860" s="307"/>
      <c r="AM860" s="307"/>
      <c r="AN860" s="307"/>
      <c r="AO860" s="307"/>
      <c r="AP860" s="307"/>
      <c r="AQ860" s="307"/>
      <c r="AR860" s="307"/>
      <c r="AS860" s="307"/>
      <c r="AT860" s="307"/>
      <c r="AU860" s="307"/>
      <c r="AV860" s="307"/>
      <c r="AW860" s="307"/>
      <c r="AX860" s="307"/>
      <c r="AY860" s="307"/>
      <c r="AZ860" s="307"/>
      <c r="BA860" s="307"/>
      <c r="BB860" s="307"/>
      <c r="BC860" s="307"/>
      <c r="BD860" s="307"/>
      <c r="BE860" s="307"/>
      <c r="BF860" s="307"/>
      <c r="BG860" s="307"/>
      <c r="BH860" s="307"/>
      <c r="BI860" s="307"/>
      <c r="BJ860" s="307"/>
      <c r="BK860" s="307"/>
      <c r="BL860" s="307"/>
      <c r="BM860" s="307"/>
      <c r="BN860" s="307"/>
      <c r="BO860" s="307"/>
      <c r="BP860" s="307"/>
      <c r="BQ860" s="307"/>
      <c r="BR860" s="307"/>
    </row>
    <row r="861" spans="1:70" s="121" customFormat="1" x14ac:dyDescent="0.25">
      <c r="A861" s="47">
        <f>A859+0.1</f>
        <v>7.1999999999999993</v>
      </c>
      <c r="B861" s="47" t="s">
        <v>413</v>
      </c>
      <c r="C861" s="47" t="s">
        <v>47</v>
      </c>
      <c r="D861" s="45">
        <v>1.02</v>
      </c>
      <c r="E861" s="106">
        <f>E858*D861</f>
        <v>1.3260000000000001</v>
      </c>
      <c r="F861" s="45"/>
      <c r="G861" s="45">
        <f>F861*E861</f>
        <v>0</v>
      </c>
      <c r="H861" s="45"/>
      <c r="I861" s="106"/>
      <c r="J861" s="45"/>
      <c r="K861" s="45"/>
      <c r="L861" s="45">
        <f>K861+I861+G861</f>
        <v>0</v>
      </c>
      <c r="M861" s="306"/>
      <c r="N861" s="306"/>
      <c r="O861" s="306"/>
      <c r="P861" s="306"/>
      <c r="Q861" s="306"/>
      <c r="R861" s="306"/>
      <c r="S861" s="306"/>
      <c r="T861" s="306"/>
      <c r="U861" s="306"/>
      <c r="V861" s="306"/>
      <c r="W861" s="306"/>
      <c r="X861" s="306"/>
      <c r="Y861" s="306"/>
      <c r="Z861" s="306"/>
      <c r="AA861" s="306"/>
      <c r="AB861" s="306"/>
      <c r="AC861" s="306"/>
      <c r="AD861" s="306"/>
      <c r="AE861" s="306"/>
      <c r="AF861" s="306"/>
      <c r="AG861" s="306"/>
      <c r="AH861" s="306"/>
      <c r="AI861" s="306"/>
      <c r="AJ861" s="306"/>
      <c r="AK861" s="306"/>
      <c r="AL861" s="306"/>
      <c r="AM861" s="306"/>
      <c r="AN861" s="306"/>
      <c r="AO861" s="306"/>
      <c r="AP861" s="306"/>
      <c r="AQ861" s="306"/>
      <c r="AR861" s="306"/>
      <c r="AS861" s="306"/>
      <c r="AT861" s="306"/>
      <c r="AU861" s="306"/>
      <c r="AV861" s="306"/>
      <c r="AW861" s="306"/>
      <c r="AX861" s="306"/>
      <c r="AY861" s="306"/>
      <c r="AZ861" s="306"/>
      <c r="BA861" s="306"/>
      <c r="BB861" s="306"/>
      <c r="BC861" s="306"/>
      <c r="BD861" s="306"/>
      <c r="BE861" s="306"/>
      <c r="BF861" s="306"/>
      <c r="BG861" s="306"/>
      <c r="BH861" s="306"/>
      <c r="BI861" s="306"/>
      <c r="BJ861" s="306"/>
      <c r="BK861" s="306"/>
      <c r="BL861" s="306"/>
      <c r="BM861" s="306"/>
      <c r="BN861" s="306"/>
      <c r="BO861" s="306"/>
      <c r="BP861" s="306"/>
      <c r="BQ861" s="306"/>
      <c r="BR861" s="306"/>
    </row>
    <row r="862" spans="1:70" s="122" customFormat="1" x14ac:dyDescent="0.25">
      <c r="A862" s="47">
        <f>A861+0.1</f>
        <v>7.2999999999999989</v>
      </c>
      <c r="B862" s="47" t="s">
        <v>418</v>
      </c>
      <c r="C862" s="47" t="s">
        <v>4</v>
      </c>
      <c r="D862" s="45">
        <v>0.62</v>
      </c>
      <c r="E862" s="106">
        <f>D862*E858</f>
        <v>0.80600000000000005</v>
      </c>
      <c r="F862" s="45"/>
      <c r="G862" s="45">
        <f>F862*E862</f>
        <v>0</v>
      </c>
      <c r="H862" s="45"/>
      <c r="I862" s="106"/>
      <c r="J862" s="45"/>
      <c r="K862" s="45"/>
      <c r="L862" s="45">
        <f>K862+I862+G862</f>
        <v>0</v>
      </c>
      <c r="M862" s="307"/>
      <c r="N862" s="307"/>
      <c r="O862" s="307"/>
      <c r="P862" s="307"/>
      <c r="Q862" s="307"/>
      <c r="R862" s="307"/>
      <c r="S862" s="307"/>
      <c r="T862" s="307"/>
      <c r="U862" s="307"/>
      <c r="V862" s="307"/>
      <c r="W862" s="307"/>
      <c r="X862" s="307"/>
      <c r="Y862" s="307"/>
      <c r="Z862" s="307"/>
      <c r="AA862" s="307"/>
      <c r="AB862" s="307"/>
      <c r="AC862" s="307"/>
      <c r="AD862" s="307"/>
      <c r="AE862" s="307"/>
      <c r="AF862" s="307"/>
      <c r="AG862" s="307"/>
      <c r="AH862" s="307"/>
      <c r="AI862" s="307"/>
      <c r="AJ862" s="307"/>
      <c r="AK862" s="307"/>
      <c r="AL862" s="307"/>
      <c r="AM862" s="307"/>
      <c r="AN862" s="307"/>
      <c r="AO862" s="307"/>
      <c r="AP862" s="307"/>
      <c r="AQ862" s="307"/>
      <c r="AR862" s="307"/>
      <c r="AS862" s="307"/>
      <c r="AT862" s="307"/>
      <c r="AU862" s="307"/>
      <c r="AV862" s="307"/>
      <c r="AW862" s="307"/>
      <c r="AX862" s="307"/>
      <c r="AY862" s="307"/>
      <c r="AZ862" s="307"/>
      <c r="BA862" s="307"/>
      <c r="BB862" s="307"/>
      <c r="BC862" s="307"/>
      <c r="BD862" s="307"/>
      <c r="BE862" s="307"/>
      <c r="BF862" s="307"/>
      <c r="BG862" s="307"/>
      <c r="BH862" s="307"/>
      <c r="BI862" s="307"/>
      <c r="BJ862" s="307"/>
      <c r="BK862" s="307"/>
      <c r="BL862" s="307"/>
      <c r="BM862" s="307"/>
      <c r="BN862" s="307"/>
      <c r="BO862" s="307"/>
      <c r="BP862" s="307"/>
      <c r="BQ862" s="307"/>
      <c r="BR862" s="307"/>
    </row>
    <row r="863" spans="1:70" s="104" customFormat="1" ht="30" x14ac:dyDescent="0.25">
      <c r="A863" s="22" t="s">
        <v>428</v>
      </c>
      <c r="B863" s="46" t="s">
        <v>429</v>
      </c>
      <c r="C863" s="46" t="s">
        <v>47</v>
      </c>
      <c r="D863" s="44"/>
      <c r="E863" s="159">
        <f>3*4*2.5*0.2</f>
        <v>6</v>
      </c>
      <c r="F863" s="44"/>
      <c r="G863" s="45"/>
      <c r="H863" s="45"/>
      <c r="I863" s="106"/>
      <c r="J863" s="45"/>
      <c r="K863" s="45"/>
      <c r="L863" s="44"/>
      <c r="M863" s="305"/>
      <c r="N863" s="305"/>
      <c r="O863" s="305"/>
      <c r="P863" s="305"/>
      <c r="Q863" s="305"/>
      <c r="R863" s="305"/>
      <c r="S863" s="305"/>
      <c r="T863" s="305"/>
      <c r="U863" s="305"/>
      <c r="V863" s="305"/>
      <c r="W863" s="305"/>
      <c r="X863" s="305"/>
      <c r="Y863" s="305"/>
      <c r="Z863" s="305"/>
      <c r="AA863" s="305"/>
      <c r="AB863" s="305"/>
      <c r="AC863" s="305"/>
      <c r="AD863" s="305"/>
      <c r="AE863" s="305"/>
      <c r="AF863" s="305"/>
      <c r="AG863" s="305"/>
      <c r="AH863" s="305"/>
      <c r="AI863" s="305"/>
      <c r="AJ863" s="305"/>
      <c r="AK863" s="305"/>
      <c r="AL863" s="305"/>
      <c r="AM863" s="305"/>
      <c r="AN863" s="305"/>
      <c r="AO863" s="305"/>
      <c r="AP863" s="305"/>
      <c r="AQ863" s="305"/>
      <c r="AR863" s="305"/>
      <c r="AS863" s="305"/>
      <c r="AT863" s="305"/>
      <c r="AU863" s="305"/>
      <c r="AV863" s="305"/>
      <c r="AW863" s="305"/>
      <c r="AX863" s="305"/>
      <c r="AY863" s="305"/>
      <c r="AZ863" s="305"/>
      <c r="BA863" s="305"/>
      <c r="BB863" s="305"/>
      <c r="BC863" s="305"/>
      <c r="BD863" s="305"/>
      <c r="BE863" s="305"/>
      <c r="BF863" s="305"/>
      <c r="BG863" s="305"/>
      <c r="BH863" s="305"/>
      <c r="BI863" s="305"/>
      <c r="BJ863" s="305"/>
      <c r="BK863" s="305"/>
      <c r="BL863" s="305"/>
      <c r="BM863" s="305"/>
      <c r="BN863" s="305"/>
      <c r="BO863" s="305"/>
      <c r="BP863" s="305"/>
      <c r="BQ863" s="305"/>
      <c r="BR863" s="305"/>
    </row>
    <row r="864" spans="1:70" s="104" customFormat="1" x14ac:dyDescent="0.25">
      <c r="A864" s="47">
        <f>A863+0.1</f>
        <v>8.1</v>
      </c>
      <c r="B864" s="47" t="s">
        <v>356</v>
      </c>
      <c r="C864" s="47" t="s">
        <v>24</v>
      </c>
      <c r="D864" s="45">
        <v>3.36</v>
      </c>
      <c r="E864" s="106">
        <f>D864*E863</f>
        <v>20.16</v>
      </c>
      <c r="F864" s="45"/>
      <c r="G864" s="45"/>
      <c r="H864" s="45"/>
      <c r="I864" s="106">
        <f>H864*E864</f>
        <v>0</v>
      </c>
      <c r="J864" s="45"/>
      <c r="K864" s="45"/>
      <c r="L864" s="45">
        <f>K864+I864+G864</f>
        <v>0</v>
      </c>
      <c r="M864" s="305"/>
      <c r="N864" s="305"/>
      <c r="O864" s="305"/>
      <c r="P864" s="305"/>
      <c r="Q864" s="305"/>
      <c r="R864" s="305"/>
      <c r="S864" s="305"/>
      <c r="T864" s="305"/>
      <c r="U864" s="305"/>
      <c r="V864" s="305"/>
      <c r="W864" s="305"/>
      <c r="X864" s="305"/>
      <c r="Y864" s="305"/>
      <c r="Z864" s="305"/>
      <c r="AA864" s="305"/>
      <c r="AB864" s="305"/>
      <c r="AC864" s="305"/>
      <c r="AD864" s="305"/>
      <c r="AE864" s="305"/>
      <c r="AF864" s="305"/>
      <c r="AG864" s="305"/>
      <c r="AH864" s="305"/>
      <c r="AI864" s="305"/>
      <c r="AJ864" s="305"/>
      <c r="AK864" s="305"/>
      <c r="AL864" s="305"/>
      <c r="AM864" s="305"/>
      <c r="AN864" s="305"/>
      <c r="AO864" s="305"/>
      <c r="AP864" s="305"/>
      <c r="AQ864" s="305"/>
      <c r="AR864" s="305"/>
      <c r="AS864" s="305"/>
      <c r="AT864" s="305"/>
      <c r="AU864" s="305"/>
      <c r="AV864" s="305"/>
      <c r="AW864" s="305"/>
      <c r="AX864" s="305"/>
      <c r="AY864" s="305"/>
      <c r="AZ864" s="305"/>
      <c r="BA864" s="305"/>
      <c r="BB864" s="305"/>
      <c r="BC864" s="305"/>
      <c r="BD864" s="305"/>
      <c r="BE864" s="305"/>
      <c r="BF864" s="305"/>
      <c r="BG864" s="305"/>
      <c r="BH864" s="305"/>
      <c r="BI864" s="305"/>
      <c r="BJ864" s="305"/>
      <c r="BK864" s="305"/>
      <c r="BL864" s="305"/>
      <c r="BM864" s="305"/>
      <c r="BN864" s="305"/>
      <c r="BO864" s="305"/>
      <c r="BP864" s="305"/>
      <c r="BQ864" s="305"/>
      <c r="BR864" s="305"/>
    </row>
    <row r="865" spans="1:70" s="104" customFormat="1" x14ac:dyDescent="0.25">
      <c r="A865" s="47">
        <f>A864+0.1</f>
        <v>8.1999999999999993</v>
      </c>
      <c r="B865" s="47" t="s">
        <v>412</v>
      </c>
      <c r="C865" s="47" t="s">
        <v>15</v>
      </c>
      <c r="D865" s="45">
        <v>0.92</v>
      </c>
      <c r="E865" s="106">
        <f>D865*E863</f>
        <v>5.5200000000000005</v>
      </c>
      <c r="F865" s="45"/>
      <c r="G865" s="45"/>
      <c r="H865" s="45"/>
      <c r="I865" s="106"/>
      <c r="J865" s="45"/>
      <c r="K865" s="45">
        <f>J865*E865</f>
        <v>0</v>
      </c>
      <c r="L865" s="45">
        <f>K865+I865+G865</f>
        <v>0</v>
      </c>
      <c r="M865" s="305"/>
      <c r="N865" s="305"/>
      <c r="O865" s="305"/>
      <c r="P865" s="305"/>
      <c r="Q865" s="305"/>
      <c r="R865" s="305"/>
      <c r="S865" s="305"/>
      <c r="T865" s="305"/>
      <c r="U865" s="305"/>
      <c r="V865" s="305"/>
      <c r="W865" s="305"/>
      <c r="X865" s="305"/>
      <c r="Y865" s="305"/>
      <c r="Z865" s="305"/>
      <c r="AA865" s="305"/>
      <c r="AB865" s="305"/>
      <c r="AC865" s="305"/>
      <c r="AD865" s="305"/>
      <c r="AE865" s="305"/>
      <c r="AF865" s="305"/>
      <c r="AG865" s="305"/>
      <c r="AH865" s="305"/>
      <c r="AI865" s="305"/>
      <c r="AJ865" s="305"/>
      <c r="AK865" s="305"/>
      <c r="AL865" s="305"/>
      <c r="AM865" s="305"/>
      <c r="AN865" s="305"/>
      <c r="AO865" s="305"/>
      <c r="AP865" s="305"/>
      <c r="AQ865" s="305"/>
      <c r="AR865" s="305"/>
      <c r="AS865" s="305"/>
      <c r="AT865" s="305"/>
      <c r="AU865" s="305"/>
      <c r="AV865" s="305"/>
      <c r="AW865" s="305"/>
      <c r="AX865" s="305"/>
      <c r="AY865" s="305"/>
      <c r="AZ865" s="305"/>
      <c r="BA865" s="305"/>
      <c r="BB865" s="305"/>
      <c r="BC865" s="305"/>
      <c r="BD865" s="305"/>
      <c r="BE865" s="305"/>
      <c r="BF865" s="305"/>
      <c r="BG865" s="305"/>
      <c r="BH865" s="305"/>
      <c r="BI865" s="305"/>
      <c r="BJ865" s="305"/>
      <c r="BK865" s="305"/>
      <c r="BL865" s="305"/>
      <c r="BM865" s="305"/>
      <c r="BN865" s="305"/>
      <c r="BO865" s="305"/>
      <c r="BP865" s="305"/>
      <c r="BQ865" s="305"/>
      <c r="BR865" s="305"/>
    </row>
    <row r="866" spans="1:70" s="121" customFormat="1" x14ac:dyDescent="0.25">
      <c r="A866" s="47">
        <f>A865+0.1</f>
        <v>8.2999999999999989</v>
      </c>
      <c r="B866" s="47" t="s">
        <v>430</v>
      </c>
      <c r="C866" s="47" t="s">
        <v>47</v>
      </c>
      <c r="D866" s="45">
        <v>0.11</v>
      </c>
      <c r="E866" s="106">
        <f>D866*E863</f>
        <v>0.66</v>
      </c>
      <c r="F866" s="45"/>
      <c r="G866" s="45">
        <f>F866*E866</f>
        <v>0</v>
      </c>
      <c r="H866" s="45"/>
      <c r="I866" s="106"/>
      <c r="J866" s="45"/>
      <c r="K866" s="45"/>
      <c r="L866" s="45">
        <f>K866+I866+G866</f>
        <v>0</v>
      </c>
      <c r="M866" s="306"/>
      <c r="N866" s="306"/>
      <c r="O866" s="306"/>
      <c r="P866" s="306"/>
      <c r="Q866" s="306"/>
      <c r="R866" s="306"/>
      <c r="S866" s="306"/>
      <c r="T866" s="306"/>
      <c r="U866" s="306"/>
      <c r="V866" s="306"/>
      <c r="W866" s="306"/>
      <c r="X866" s="306"/>
      <c r="Y866" s="306"/>
      <c r="Z866" s="306"/>
      <c r="AA866" s="306"/>
      <c r="AB866" s="306"/>
      <c r="AC866" s="306"/>
      <c r="AD866" s="306"/>
      <c r="AE866" s="306"/>
      <c r="AF866" s="306"/>
      <c r="AG866" s="306"/>
      <c r="AH866" s="306"/>
      <c r="AI866" s="306"/>
      <c r="AJ866" s="306"/>
      <c r="AK866" s="306"/>
      <c r="AL866" s="306"/>
      <c r="AM866" s="306"/>
      <c r="AN866" s="306"/>
      <c r="AO866" s="306"/>
      <c r="AP866" s="306"/>
      <c r="AQ866" s="306"/>
      <c r="AR866" s="306"/>
      <c r="AS866" s="306"/>
      <c r="AT866" s="306"/>
      <c r="AU866" s="306"/>
      <c r="AV866" s="306"/>
      <c r="AW866" s="306"/>
      <c r="AX866" s="306"/>
      <c r="AY866" s="306"/>
      <c r="AZ866" s="306"/>
      <c r="BA866" s="306"/>
      <c r="BB866" s="306"/>
      <c r="BC866" s="306"/>
      <c r="BD866" s="306"/>
      <c r="BE866" s="306"/>
      <c r="BF866" s="306"/>
      <c r="BG866" s="306"/>
      <c r="BH866" s="306"/>
      <c r="BI866" s="306"/>
      <c r="BJ866" s="306"/>
      <c r="BK866" s="306"/>
      <c r="BL866" s="306"/>
      <c r="BM866" s="306"/>
      <c r="BN866" s="306"/>
      <c r="BO866" s="306"/>
      <c r="BP866" s="306"/>
      <c r="BQ866" s="306"/>
      <c r="BR866" s="306"/>
    </row>
    <row r="867" spans="1:70" s="104" customFormat="1" x14ac:dyDescent="0.25">
      <c r="A867" s="47">
        <f>A866+0.1</f>
        <v>8.3999999999999986</v>
      </c>
      <c r="B867" s="47" t="s">
        <v>431</v>
      </c>
      <c r="C867" s="47" t="s">
        <v>26</v>
      </c>
      <c r="D867" s="45">
        <f>0.92/(0.39*0.19*0.188)</f>
        <v>66.040715536796171</v>
      </c>
      <c r="E867" s="106">
        <v>400</v>
      </c>
      <c r="F867" s="45"/>
      <c r="G867" s="45">
        <f>F867*E867</f>
        <v>0</v>
      </c>
      <c r="H867" s="45"/>
      <c r="I867" s="106"/>
      <c r="J867" s="45"/>
      <c r="K867" s="45"/>
      <c r="L867" s="45">
        <f>K867+I867+G867</f>
        <v>0</v>
      </c>
      <c r="M867" s="305"/>
      <c r="N867" s="305"/>
      <c r="O867" s="305"/>
      <c r="P867" s="305"/>
      <c r="Q867" s="305"/>
      <c r="R867" s="305"/>
      <c r="S867" s="305"/>
      <c r="T867" s="305"/>
      <c r="U867" s="305"/>
      <c r="V867" s="305"/>
      <c r="W867" s="305"/>
      <c r="X867" s="305"/>
      <c r="Y867" s="305"/>
      <c r="Z867" s="305"/>
      <c r="AA867" s="305"/>
      <c r="AB867" s="305"/>
      <c r="AC867" s="305"/>
      <c r="AD867" s="305"/>
      <c r="AE867" s="305"/>
      <c r="AF867" s="305"/>
      <c r="AG867" s="305"/>
      <c r="AH867" s="305"/>
      <c r="AI867" s="305"/>
      <c r="AJ867" s="305"/>
      <c r="AK867" s="305"/>
      <c r="AL867" s="305"/>
      <c r="AM867" s="305"/>
      <c r="AN867" s="305"/>
      <c r="AO867" s="305"/>
      <c r="AP867" s="305"/>
      <c r="AQ867" s="305"/>
      <c r="AR867" s="305"/>
      <c r="AS867" s="305"/>
      <c r="AT867" s="305"/>
      <c r="AU867" s="305"/>
      <c r="AV867" s="305"/>
      <c r="AW867" s="305"/>
      <c r="AX867" s="305"/>
      <c r="AY867" s="305"/>
      <c r="AZ867" s="305"/>
      <c r="BA867" s="305"/>
      <c r="BB867" s="305"/>
      <c r="BC867" s="305"/>
      <c r="BD867" s="305"/>
      <c r="BE867" s="305"/>
      <c r="BF867" s="305"/>
      <c r="BG867" s="305"/>
      <c r="BH867" s="305"/>
      <c r="BI867" s="305"/>
      <c r="BJ867" s="305"/>
      <c r="BK867" s="305"/>
      <c r="BL867" s="305"/>
      <c r="BM867" s="305"/>
      <c r="BN867" s="305"/>
      <c r="BO867" s="305"/>
      <c r="BP867" s="305"/>
      <c r="BQ867" s="305"/>
      <c r="BR867" s="305"/>
    </row>
    <row r="868" spans="1:70" s="104" customFormat="1" x14ac:dyDescent="0.25">
      <c r="A868" s="47">
        <f>A867+0.1</f>
        <v>8.4999999999999982</v>
      </c>
      <c r="B868" s="47" t="s">
        <v>418</v>
      </c>
      <c r="C868" s="47" t="s">
        <v>4</v>
      </c>
      <c r="D868" s="45">
        <v>0.16</v>
      </c>
      <c r="E868" s="106">
        <f>D868*E863</f>
        <v>0.96</v>
      </c>
      <c r="F868" s="45"/>
      <c r="G868" s="45">
        <f>F868*E868</f>
        <v>0</v>
      </c>
      <c r="H868" s="44"/>
      <c r="I868" s="106"/>
      <c r="J868" s="45"/>
      <c r="K868" s="45"/>
      <c r="L868" s="45">
        <f>K868+I868+G868</f>
        <v>0</v>
      </c>
      <c r="M868" s="305"/>
      <c r="N868" s="305"/>
      <c r="O868" s="305"/>
      <c r="P868" s="305"/>
      <c r="Q868" s="305"/>
      <c r="R868" s="305"/>
      <c r="S868" s="305"/>
      <c r="T868" s="305"/>
      <c r="U868" s="305"/>
      <c r="V868" s="305"/>
      <c r="W868" s="305"/>
      <c r="X868" s="305"/>
      <c r="Y868" s="305"/>
      <c r="Z868" s="305"/>
      <c r="AA868" s="305"/>
      <c r="AB868" s="305"/>
      <c r="AC868" s="305"/>
      <c r="AD868" s="305"/>
      <c r="AE868" s="305"/>
      <c r="AF868" s="305"/>
      <c r="AG868" s="305"/>
      <c r="AH868" s="305"/>
      <c r="AI868" s="305"/>
      <c r="AJ868" s="305"/>
      <c r="AK868" s="305"/>
      <c r="AL868" s="305"/>
      <c r="AM868" s="305"/>
      <c r="AN868" s="305"/>
      <c r="AO868" s="305"/>
      <c r="AP868" s="305"/>
      <c r="AQ868" s="305"/>
      <c r="AR868" s="305"/>
      <c r="AS868" s="305"/>
      <c r="AT868" s="305"/>
      <c r="AU868" s="305"/>
      <c r="AV868" s="305"/>
      <c r="AW868" s="305"/>
      <c r="AX868" s="305"/>
      <c r="AY868" s="305"/>
      <c r="AZ868" s="305"/>
      <c r="BA868" s="305"/>
      <c r="BB868" s="305"/>
      <c r="BC868" s="305"/>
      <c r="BD868" s="305"/>
      <c r="BE868" s="305"/>
      <c r="BF868" s="305"/>
      <c r="BG868" s="305"/>
      <c r="BH868" s="305"/>
      <c r="BI868" s="305"/>
      <c r="BJ868" s="305"/>
      <c r="BK868" s="305"/>
      <c r="BL868" s="305"/>
      <c r="BM868" s="305"/>
      <c r="BN868" s="305"/>
      <c r="BO868" s="305"/>
      <c r="BP868" s="305"/>
      <c r="BQ868" s="305"/>
      <c r="BR868" s="305"/>
    </row>
    <row r="869" spans="1:70" s="104" customFormat="1" ht="30" x14ac:dyDescent="0.25">
      <c r="A869" s="22" t="s">
        <v>432</v>
      </c>
      <c r="B869" s="46" t="s">
        <v>433</v>
      </c>
      <c r="C869" s="46" t="s">
        <v>409</v>
      </c>
      <c r="D869" s="44"/>
      <c r="E869" s="204">
        <v>6.0000000000000001E-3</v>
      </c>
      <c r="F869" s="44"/>
      <c r="G869" s="45"/>
      <c r="H869" s="45"/>
      <c r="I869" s="106"/>
      <c r="J869" s="45"/>
      <c r="K869" s="45"/>
      <c r="L869" s="44"/>
      <c r="M869" s="305"/>
      <c r="N869" s="305"/>
      <c r="O869" s="305"/>
      <c r="P869" s="305"/>
      <c r="Q869" s="305"/>
      <c r="R869" s="305"/>
      <c r="S869" s="305"/>
      <c r="T869" s="305"/>
      <c r="U869" s="305"/>
      <c r="V869" s="305"/>
      <c r="W869" s="305"/>
      <c r="X869" s="305"/>
      <c r="Y869" s="305"/>
      <c r="Z869" s="305"/>
      <c r="AA869" s="305"/>
      <c r="AB869" s="305"/>
      <c r="AC869" s="305"/>
      <c r="AD869" s="305"/>
      <c r="AE869" s="305"/>
      <c r="AF869" s="305"/>
      <c r="AG869" s="305"/>
      <c r="AH869" s="305"/>
      <c r="AI869" s="305"/>
      <c r="AJ869" s="305"/>
      <c r="AK869" s="305"/>
      <c r="AL869" s="305"/>
      <c r="AM869" s="305"/>
      <c r="AN869" s="305"/>
      <c r="AO869" s="305"/>
      <c r="AP869" s="305"/>
      <c r="AQ869" s="305"/>
      <c r="AR869" s="305"/>
      <c r="AS869" s="305"/>
      <c r="AT869" s="305"/>
      <c r="AU869" s="305"/>
      <c r="AV869" s="305"/>
      <c r="AW869" s="305"/>
      <c r="AX869" s="305"/>
      <c r="AY869" s="305"/>
      <c r="AZ869" s="305"/>
      <c r="BA869" s="305"/>
      <c r="BB869" s="305"/>
      <c r="BC869" s="305"/>
      <c r="BD869" s="305"/>
      <c r="BE869" s="305"/>
      <c r="BF869" s="305"/>
      <c r="BG869" s="305"/>
      <c r="BH869" s="305"/>
      <c r="BI869" s="305"/>
      <c r="BJ869" s="305"/>
      <c r="BK869" s="305"/>
      <c r="BL869" s="305"/>
      <c r="BM869" s="305"/>
      <c r="BN869" s="305"/>
      <c r="BO869" s="305"/>
      <c r="BP869" s="305"/>
      <c r="BQ869" s="305"/>
      <c r="BR869" s="305"/>
    </row>
    <row r="870" spans="1:70" s="121" customFormat="1" x14ac:dyDescent="0.25">
      <c r="A870" s="47">
        <f>A869+0.1</f>
        <v>9.1</v>
      </c>
      <c r="B870" s="47" t="s">
        <v>356</v>
      </c>
      <c r="C870" s="47" t="s">
        <v>24</v>
      </c>
      <c r="D870" s="45">
        <v>840</v>
      </c>
      <c r="E870" s="106">
        <f>D870*E869</f>
        <v>5.04</v>
      </c>
      <c r="F870" s="45"/>
      <c r="G870" s="45"/>
      <c r="H870" s="45"/>
      <c r="I870" s="106">
        <f>H870*E870</f>
        <v>0</v>
      </c>
      <c r="J870" s="45"/>
      <c r="K870" s="45"/>
      <c r="L870" s="45">
        <f>K870+I870+G870</f>
        <v>0</v>
      </c>
      <c r="M870" s="306"/>
      <c r="N870" s="306"/>
      <c r="O870" s="306"/>
      <c r="P870" s="306"/>
      <c r="Q870" s="306"/>
      <c r="R870" s="306"/>
      <c r="S870" s="306"/>
      <c r="T870" s="306"/>
      <c r="U870" s="306"/>
      <c r="V870" s="306"/>
      <c r="W870" s="306"/>
      <c r="X870" s="306"/>
      <c r="Y870" s="306"/>
      <c r="Z870" s="306"/>
      <c r="AA870" s="306"/>
      <c r="AB870" s="306"/>
      <c r="AC870" s="306"/>
      <c r="AD870" s="306"/>
      <c r="AE870" s="306"/>
      <c r="AF870" s="306"/>
      <c r="AG870" s="306"/>
      <c r="AH870" s="306"/>
      <c r="AI870" s="306"/>
      <c r="AJ870" s="306"/>
      <c r="AK870" s="306"/>
      <c r="AL870" s="306"/>
      <c r="AM870" s="306"/>
      <c r="AN870" s="306"/>
      <c r="AO870" s="306"/>
      <c r="AP870" s="306"/>
      <c r="AQ870" s="306"/>
      <c r="AR870" s="306"/>
      <c r="AS870" s="306"/>
      <c r="AT870" s="306"/>
      <c r="AU870" s="306"/>
      <c r="AV870" s="306"/>
      <c r="AW870" s="306"/>
      <c r="AX870" s="306"/>
      <c r="AY870" s="306"/>
      <c r="AZ870" s="306"/>
      <c r="BA870" s="306"/>
      <c r="BB870" s="306"/>
      <c r="BC870" s="306"/>
      <c r="BD870" s="306"/>
      <c r="BE870" s="306"/>
      <c r="BF870" s="306"/>
      <c r="BG870" s="306"/>
      <c r="BH870" s="306"/>
      <c r="BI870" s="306"/>
      <c r="BJ870" s="306"/>
      <c r="BK870" s="306"/>
      <c r="BL870" s="306"/>
      <c r="BM870" s="306"/>
      <c r="BN870" s="306"/>
      <c r="BO870" s="306"/>
      <c r="BP870" s="306"/>
      <c r="BQ870" s="306"/>
      <c r="BR870" s="306"/>
    </row>
    <row r="871" spans="1:70" s="122" customFormat="1" x14ac:dyDescent="0.25">
      <c r="A871" s="47">
        <f t="shared" ref="A871:A876" si="234">A870+0.1</f>
        <v>9.1999999999999993</v>
      </c>
      <c r="B871" s="47" t="s">
        <v>412</v>
      </c>
      <c r="C871" s="47" t="s">
        <v>15</v>
      </c>
      <c r="D871" s="45">
        <v>81</v>
      </c>
      <c r="E871" s="106">
        <f>D871*E869</f>
        <v>0.48599999999999999</v>
      </c>
      <c r="F871" s="45"/>
      <c r="G871" s="45"/>
      <c r="H871" s="45"/>
      <c r="I871" s="106"/>
      <c r="J871" s="45"/>
      <c r="K871" s="45">
        <f>J871*E871</f>
        <v>0</v>
      </c>
      <c r="L871" s="45">
        <f t="shared" ref="L871:L877" si="235">K871+I871+G871</f>
        <v>0</v>
      </c>
      <c r="M871" s="307"/>
      <c r="N871" s="307"/>
      <c r="O871" s="307"/>
      <c r="P871" s="307"/>
      <c r="Q871" s="307"/>
      <c r="R871" s="307"/>
      <c r="S871" s="307"/>
      <c r="T871" s="307"/>
      <c r="U871" s="307"/>
      <c r="V871" s="307"/>
      <c r="W871" s="307"/>
      <c r="X871" s="307"/>
      <c r="Y871" s="307"/>
      <c r="Z871" s="307"/>
      <c r="AA871" s="307"/>
      <c r="AB871" s="307"/>
      <c r="AC871" s="307"/>
      <c r="AD871" s="307"/>
      <c r="AE871" s="307"/>
      <c r="AF871" s="307"/>
      <c r="AG871" s="307"/>
      <c r="AH871" s="307"/>
      <c r="AI871" s="307"/>
      <c r="AJ871" s="307"/>
      <c r="AK871" s="307"/>
      <c r="AL871" s="307"/>
      <c r="AM871" s="307"/>
      <c r="AN871" s="307"/>
      <c r="AO871" s="307"/>
      <c r="AP871" s="307"/>
      <c r="AQ871" s="307"/>
      <c r="AR871" s="307"/>
      <c r="AS871" s="307"/>
      <c r="AT871" s="307"/>
      <c r="AU871" s="307"/>
      <c r="AV871" s="307"/>
      <c r="AW871" s="307"/>
      <c r="AX871" s="307"/>
      <c r="AY871" s="307"/>
      <c r="AZ871" s="307"/>
      <c r="BA871" s="307"/>
      <c r="BB871" s="307"/>
      <c r="BC871" s="307"/>
      <c r="BD871" s="307"/>
      <c r="BE871" s="307"/>
      <c r="BF871" s="307"/>
      <c r="BG871" s="307"/>
      <c r="BH871" s="307"/>
      <c r="BI871" s="307"/>
      <c r="BJ871" s="307"/>
      <c r="BK871" s="307"/>
      <c r="BL871" s="307"/>
      <c r="BM871" s="307"/>
      <c r="BN871" s="307"/>
      <c r="BO871" s="307"/>
      <c r="BP871" s="307"/>
      <c r="BQ871" s="307"/>
      <c r="BR871" s="307"/>
    </row>
    <row r="872" spans="1:70" s="104" customFormat="1" x14ac:dyDescent="0.25">
      <c r="A872" s="47">
        <f t="shared" si="234"/>
        <v>9.2999999999999989</v>
      </c>
      <c r="B872" s="47" t="s">
        <v>413</v>
      </c>
      <c r="C872" s="47" t="s">
        <v>47</v>
      </c>
      <c r="D872" s="45">
        <v>101.5</v>
      </c>
      <c r="E872" s="106">
        <f>D872*E869</f>
        <v>0.60899999999999999</v>
      </c>
      <c r="F872" s="45"/>
      <c r="G872" s="45">
        <f t="shared" ref="G872:G877" si="236">F872*E872</f>
        <v>0</v>
      </c>
      <c r="H872" s="45"/>
      <c r="I872" s="106"/>
      <c r="J872" s="45"/>
      <c r="K872" s="45"/>
      <c r="L872" s="45">
        <f t="shared" si="235"/>
        <v>0</v>
      </c>
      <c r="M872" s="305"/>
      <c r="N872" s="305"/>
      <c r="O872" s="305"/>
      <c r="P872" s="305"/>
      <c r="Q872" s="305"/>
      <c r="R872" s="305"/>
      <c r="S872" s="305"/>
      <c r="T872" s="305"/>
      <c r="U872" s="305"/>
      <c r="V872" s="305"/>
      <c r="W872" s="305"/>
      <c r="X872" s="305"/>
      <c r="Y872" s="305"/>
      <c r="Z872" s="305"/>
      <c r="AA872" s="305"/>
      <c r="AB872" s="305"/>
      <c r="AC872" s="305"/>
      <c r="AD872" s="305"/>
      <c r="AE872" s="305"/>
      <c r="AF872" s="305"/>
      <c r="AG872" s="305"/>
      <c r="AH872" s="305"/>
      <c r="AI872" s="305"/>
      <c r="AJ872" s="305"/>
      <c r="AK872" s="305"/>
      <c r="AL872" s="305"/>
      <c r="AM872" s="305"/>
      <c r="AN872" s="305"/>
      <c r="AO872" s="305"/>
      <c r="AP872" s="305"/>
      <c r="AQ872" s="305"/>
      <c r="AR872" s="305"/>
      <c r="AS872" s="305"/>
      <c r="AT872" s="305"/>
      <c r="AU872" s="305"/>
      <c r="AV872" s="305"/>
      <c r="AW872" s="305"/>
      <c r="AX872" s="305"/>
      <c r="AY872" s="305"/>
      <c r="AZ872" s="305"/>
      <c r="BA872" s="305"/>
      <c r="BB872" s="305"/>
      <c r="BC872" s="305"/>
      <c r="BD872" s="305"/>
      <c r="BE872" s="305"/>
      <c r="BF872" s="305"/>
      <c r="BG872" s="305"/>
      <c r="BH872" s="305"/>
      <c r="BI872" s="305"/>
      <c r="BJ872" s="305"/>
      <c r="BK872" s="305"/>
      <c r="BL872" s="305"/>
      <c r="BM872" s="305"/>
      <c r="BN872" s="305"/>
      <c r="BO872" s="305"/>
      <c r="BP872" s="305"/>
      <c r="BQ872" s="305"/>
      <c r="BR872" s="305"/>
    </row>
    <row r="873" spans="1:70" s="104" customFormat="1" x14ac:dyDescent="0.25">
      <c r="A873" s="47">
        <f t="shared" si="234"/>
        <v>9.3999999999999986</v>
      </c>
      <c r="B873" s="47" t="s">
        <v>415</v>
      </c>
      <c r="C873" s="47" t="s">
        <v>48</v>
      </c>
      <c r="D873" s="45" t="s">
        <v>81</v>
      </c>
      <c r="E873" s="205">
        <f>22/1000</f>
        <v>2.1999999999999999E-2</v>
      </c>
      <c r="F873" s="45"/>
      <c r="G873" s="45">
        <f t="shared" si="236"/>
        <v>0</v>
      </c>
      <c r="H873" s="44"/>
      <c r="I873" s="106"/>
      <c r="J873" s="45"/>
      <c r="K873" s="45"/>
      <c r="L873" s="45">
        <f t="shared" si="235"/>
        <v>0</v>
      </c>
      <c r="M873" s="305"/>
      <c r="N873" s="305"/>
      <c r="O873" s="305"/>
      <c r="P873" s="305"/>
      <c r="Q873" s="305"/>
      <c r="R873" s="305"/>
      <c r="S873" s="305"/>
      <c r="T873" s="305"/>
      <c r="U873" s="305"/>
      <c r="V873" s="305"/>
      <c r="W873" s="305"/>
      <c r="X873" s="305"/>
      <c r="Y873" s="305"/>
      <c r="Z873" s="305"/>
      <c r="AA873" s="305"/>
      <c r="AB873" s="305"/>
      <c r="AC873" s="305"/>
      <c r="AD873" s="305"/>
      <c r="AE873" s="305"/>
      <c r="AF873" s="305"/>
      <c r="AG873" s="305"/>
      <c r="AH873" s="305"/>
      <c r="AI873" s="305"/>
      <c r="AJ873" s="305"/>
      <c r="AK873" s="305"/>
      <c r="AL873" s="305"/>
      <c r="AM873" s="305"/>
      <c r="AN873" s="305"/>
      <c r="AO873" s="305"/>
      <c r="AP873" s="305"/>
      <c r="AQ873" s="305"/>
      <c r="AR873" s="305"/>
      <c r="AS873" s="305"/>
      <c r="AT873" s="305"/>
      <c r="AU873" s="305"/>
      <c r="AV873" s="305"/>
      <c r="AW873" s="305"/>
      <c r="AX873" s="305"/>
      <c r="AY873" s="305"/>
      <c r="AZ873" s="305"/>
      <c r="BA873" s="305"/>
      <c r="BB873" s="305"/>
      <c r="BC873" s="305"/>
      <c r="BD873" s="305"/>
      <c r="BE873" s="305"/>
      <c r="BF873" s="305"/>
      <c r="BG873" s="305"/>
      <c r="BH873" s="305"/>
      <c r="BI873" s="305"/>
      <c r="BJ873" s="305"/>
      <c r="BK873" s="305"/>
      <c r="BL873" s="305"/>
      <c r="BM873" s="305"/>
      <c r="BN873" s="305"/>
      <c r="BO873" s="305"/>
      <c r="BP873" s="305"/>
      <c r="BQ873" s="305"/>
      <c r="BR873" s="305"/>
    </row>
    <row r="874" spans="1:70" s="104" customFormat="1" x14ac:dyDescent="0.25">
      <c r="A874" s="47">
        <f t="shared" si="234"/>
        <v>9.4999999999999982</v>
      </c>
      <c r="B874" s="47" t="s">
        <v>416</v>
      </c>
      <c r="C874" s="47" t="s">
        <v>48</v>
      </c>
      <c r="D874" s="45" t="s">
        <v>81</v>
      </c>
      <c r="E874" s="205">
        <f>49/1000</f>
        <v>4.9000000000000002E-2</v>
      </c>
      <c r="F874" s="45"/>
      <c r="G874" s="45">
        <f t="shared" si="236"/>
        <v>0</v>
      </c>
      <c r="H874" s="44"/>
      <c r="I874" s="106"/>
      <c r="J874" s="45"/>
      <c r="K874" s="45"/>
      <c r="L874" s="45">
        <f t="shared" si="235"/>
        <v>0</v>
      </c>
      <c r="M874" s="305"/>
      <c r="N874" s="305"/>
      <c r="O874" s="305"/>
      <c r="P874" s="305"/>
      <c r="Q874" s="305"/>
      <c r="R874" s="305"/>
      <c r="S874" s="305"/>
      <c r="T874" s="305"/>
      <c r="U874" s="305"/>
      <c r="V874" s="305"/>
      <c r="W874" s="305"/>
      <c r="X874" s="305"/>
      <c r="Y874" s="305"/>
      <c r="Z874" s="305"/>
      <c r="AA874" s="305"/>
      <c r="AB874" s="305"/>
      <c r="AC874" s="305"/>
      <c r="AD874" s="305"/>
      <c r="AE874" s="305"/>
      <c r="AF874" s="305"/>
      <c r="AG874" s="305"/>
      <c r="AH874" s="305"/>
      <c r="AI874" s="305"/>
      <c r="AJ874" s="305"/>
      <c r="AK874" s="305"/>
      <c r="AL874" s="305"/>
      <c r="AM874" s="305"/>
      <c r="AN874" s="305"/>
      <c r="AO874" s="305"/>
      <c r="AP874" s="305"/>
      <c r="AQ874" s="305"/>
      <c r="AR874" s="305"/>
      <c r="AS874" s="305"/>
      <c r="AT874" s="305"/>
      <c r="AU874" s="305"/>
      <c r="AV874" s="305"/>
      <c r="AW874" s="305"/>
      <c r="AX874" s="305"/>
      <c r="AY874" s="305"/>
      <c r="AZ874" s="305"/>
      <c r="BA874" s="305"/>
      <c r="BB874" s="305"/>
      <c r="BC874" s="305"/>
      <c r="BD874" s="305"/>
      <c r="BE874" s="305"/>
      <c r="BF874" s="305"/>
      <c r="BG874" s="305"/>
      <c r="BH874" s="305"/>
      <c r="BI874" s="305"/>
      <c r="BJ874" s="305"/>
      <c r="BK874" s="305"/>
      <c r="BL874" s="305"/>
      <c r="BM874" s="305"/>
      <c r="BN874" s="305"/>
      <c r="BO874" s="305"/>
      <c r="BP874" s="305"/>
      <c r="BQ874" s="305"/>
      <c r="BR874" s="305"/>
    </row>
    <row r="875" spans="1:70" s="104" customFormat="1" x14ac:dyDescent="0.25">
      <c r="A875" s="47">
        <f t="shared" si="234"/>
        <v>9.5999999999999979</v>
      </c>
      <c r="B875" s="47" t="s">
        <v>414</v>
      </c>
      <c r="C875" s="47" t="s">
        <v>7</v>
      </c>
      <c r="D875" s="45">
        <v>137</v>
      </c>
      <c r="E875" s="106">
        <f>D875*E869</f>
        <v>0.82200000000000006</v>
      </c>
      <c r="F875" s="45"/>
      <c r="G875" s="45">
        <f t="shared" si="236"/>
        <v>0</v>
      </c>
      <c r="H875" s="45"/>
      <c r="I875" s="106"/>
      <c r="J875" s="45"/>
      <c r="K875" s="45"/>
      <c r="L875" s="45">
        <f t="shared" si="235"/>
        <v>0</v>
      </c>
      <c r="M875" s="305"/>
      <c r="N875" s="305"/>
      <c r="O875" s="305"/>
      <c r="P875" s="305"/>
      <c r="Q875" s="305"/>
      <c r="R875" s="305"/>
      <c r="S875" s="305"/>
      <c r="T875" s="305"/>
      <c r="U875" s="305"/>
      <c r="V875" s="305"/>
      <c r="W875" s="305"/>
      <c r="X875" s="305"/>
      <c r="Y875" s="305"/>
      <c r="Z875" s="305"/>
      <c r="AA875" s="305"/>
      <c r="AB875" s="305"/>
      <c r="AC875" s="305"/>
      <c r="AD875" s="305"/>
      <c r="AE875" s="305"/>
      <c r="AF875" s="305"/>
      <c r="AG875" s="305"/>
      <c r="AH875" s="305"/>
      <c r="AI875" s="305"/>
      <c r="AJ875" s="305"/>
      <c r="AK875" s="305"/>
      <c r="AL875" s="305"/>
      <c r="AM875" s="305"/>
      <c r="AN875" s="305"/>
      <c r="AO875" s="305"/>
      <c r="AP875" s="305"/>
      <c r="AQ875" s="305"/>
      <c r="AR875" s="305"/>
      <c r="AS875" s="305"/>
      <c r="AT875" s="305"/>
      <c r="AU875" s="305"/>
      <c r="AV875" s="305"/>
      <c r="AW875" s="305"/>
      <c r="AX875" s="305"/>
      <c r="AY875" s="305"/>
      <c r="AZ875" s="305"/>
      <c r="BA875" s="305"/>
      <c r="BB875" s="305"/>
      <c r="BC875" s="305"/>
      <c r="BD875" s="305"/>
      <c r="BE875" s="305"/>
      <c r="BF875" s="305"/>
      <c r="BG875" s="305"/>
      <c r="BH875" s="305"/>
      <c r="BI875" s="305"/>
      <c r="BJ875" s="305"/>
      <c r="BK875" s="305"/>
      <c r="BL875" s="305"/>
      <c r="BM875" s="305"/>
      <c r="BN875" s="305"/>
      <c r="BO875" s="305"/>
      <c r="BP875" s="305"/>
      <c r="BQ875" s="305"/>
      <c r="BR875" s="305"/>
    </row>
    <row r="876" spans="1:70" s="121" customFormat="1" x14ac:dyDescent="0.25">
      <c r="A876" s="47">
        <f t="shared" si="234"/>
        <v>9.6999999999999975</v>
      </c>
      <c r="B876" s="47" t="s">
        <v>417</v>
      </c>
      <c r="C876" s="47" t="s">
        <v>47</v>
      </c>
      <c r="D876" s="45">
        <v>3.66</v>
      </c>
      <c r="E876" s="106">
        <f>D876*E869</f>
        <v>2.196E-2</v>
      </c>
      <c r="F876" s="45"/>
      <c r="G876" s="45">
        <f t="shared" si="236"/>
        <v>0</v>
      </c>
      <c r="H876" s="45"/>
      <c r="I876" s="106"/>
      <c r="J876" s="45"/>
      <c r="K876" s="45"/>
      <c r="L876" s="45">
        <f t="shared" si="235"/>
        <v>0</v>
      </c>
      <c r="M876" s="306"/>
      <c r="N876" s="306"/>
      <c r="O876" s="306"/>
      <c r="P876" s="306"/>
      <c r="Q876" s="306"/>
      <c r="R876" s="306"/>
      <c r="S876" s="306"/>
      <c r="T876" s="306"/>
      <c r="U876" s="306"/>
      <c r="V876" s="306"/>
      <c r="W876" s="306"/>
      <c r="X876" s="306"/>
      <c r="Y876" s="306"/>
      <c r="Z876" s="306"/>
      <c r="AA876" s="306"/>
      <c r="AB876" s="306"/>
      <c r="AC876" s="306"/>
      <c r="AD876" s="306"/>
      <c r="AE876" s="306"/>
      <c r="AF876" s="306"/>
      <c r="AG876" s="306"/>
      <c r="AH876" s="306"/>
      <c r="AI876" s="306"/>
      <c r="AJ876" s="306"/>
      <c r="AK876" s="306"/>
      <c r="AL876" s="306"/>
      <c r="AM876" s="306"/>
      <c r="AN876" s="306"/>
      <c r="AO876" s="306"/>
      <c r="AP876" s="306"/>
      <c r="AQ876" s="306"/>
      <c r="AR876" s="306"/>
      <c r="AS876" s="306"/>
      <c r="AT876" s="306"/>
      <c r="AU876" s="306"/>
      <c r="AV876" s="306"/>
      <c r="AW876" s="306"/>
      <c r="AX876" s="306"/>
      <c r="AY876" s="306"/>
      <c r="AZ876" s="306"/>
      <c r="BA876" s="306"/>
      <c r="BB876" s="306"/>
      <c r="BC876" s="306"/>
      <c r="BD876" s="306"/>
      <c r="BE876" s="306"/>
      <c r="BF876" s="306"/>
      <c r="BG876" s="306"/>
      <c r="BH876" s="306"/>
      <c r="BI876" s="306"/>
      <c r="BJ876" s="306"/>
      <c r="BK876" s="306"/>
      <c r="BL876" s="306"/>
      <c r="BM876" s="306"/>
      <c r="BN876" s="306"/>
      <c r="BO876" s="306"/>
      <c r="BP876" s="306"/>
      <c r="BQ876" s="306"/>
      <c r="BR876" s="306"/>
    </row>
    <row r="877" spans="1:70" s="122" customFormat="1" x14ac:dyDescent="0.25">
      <c r="A877" s="47">
        <f>A876+0.1</f>
        <v>9.7999999999999972</v>
      </c>
      <c r="B877" s="47" t="s">
        <v>418</v>
      </c>
      <c r="C877" s="47" t="s">
        <v>4</v>
      </c>
      <c r="D877" s="45">
        <v>39</v>
      </c>
      <c r="E877" s="106">
        <f>D877*E869</f>
        <v>0.23400000000000001</v>
      </c>
      <c r="F877" s="45"/>
      <c r="G877" s="45">
        <f t="shared" si="236"/>
        <v>0</v>
      </c>
      <c r="H877" s="44"/>
      <c r="I877" s="106"/>
      <c r="J877" s="45"/>
      <c r="K877" s="45"/>
      <c r="L877" s="45">
        <f t="shared" si="235"/>
        <v>0</v>
      </c>
      <c r="M877" s="307"/>
      <c r="N877" s="307"/>
      <c r="O877" s="307"/>
      <c r="P877" s="307"/>
      <c r="Q877" s="307"/>
      <c r="R877" s="307"/>
      <c r="S877" s="307"/>
      <c r="T877" s="307"/>
      <c r="U877" s="307"/>
      <c r="V877" s="307"/>
      <c r="W877" s="307"/>
      <c r="X877" s="307"/>
      <c r="Y877" s="307"/>
      <c r="Z877" s="307"/>
      <c r="AA877" s="307"/>
      <c r="AB877" s="307"/>
      <c r="AC877" s="307"/>
      <c r="AD877" s="307"/>
      <c r="AE877" s="307"/>
      <c r="AF877" s="307"/>
      <c r="AG877" s="307"/>
      <c r="AH877" s="307"/>
      <c r="AI877" s="307"/>
      <c r="AJ877" s="307"/>
      <c r="AK877" s="307"/>
      <c r="AL877" s="307"/>
      <c r="AM877" s="307"/>
      <c r="AN877" s="307"/>
      <c r="AO877" s="307"/>
      <c r="AP877" s="307"/>
      <c r="AQ877" s="307"/>
      <c r="AR877" s="307"/>
      <c r="AS877" s="307"/>
      <c r="AT877" s="307"/>
      <c r="AU877" s="307"/>
      <c r="AV877" s="307"/>
      <c r="AW877" s="307"/>
      <c r="AX877" s="307"/>
      <c r="AY877" s="307"/>
      <c r="AZ877" s="307"/>
      <c r="BA877" s="307"/>
      <c r="BB877" s="307"/>
      <c r="BC877" s="307"/>
      <c r="BD877" s="307"/>
      <c r="BE877" s="307"/>
      <c r="BF877" s="307"/>
      <c r="BG877" s="307"/>
      <c r="BH877" s="307"/>
      <c r="BI877" s="307"/>
      <c r="BJ877" s="307"/>
      <c r="BK877" s="307"/>
      <c r="BL877" s="307"/>
      <c r="BM877" s="307"/>
      <c r="BN877" s="307"/>
      <c r="BO877" s="307"/>
      <c r="BP877" s="307"/>
      <c r="BQ877" s="307"/>
      <c r="BR877" s="307"/>
    </row>
    <row r="878" spans="1:70" s="104" customFormat="1" ht="30" x14ac:dyDescent="0.25">
      <c r="A878" s="60">
        <v>10</v>
      </c>
      <c r="B878" s="46" t="s">
        <v>434</v>
      </c>
      <c r="C878" s="46" t="s">
        <v>46</v>
      </c>
      <c r="D878" s="44"/>
      <c r="E878" s="44">
        <f>SUM(E881:E882)</f>
        <v>1.04</v>
      </c>
      <c r="F878" s="44"/>
      <c r="G878" s="45"/>
      <c r="H878" s="45"/>
      <c r="I878" s="106"/>
      <c r="J878" s="45"/>
      <c r="K878" s="45"/>
      <c r="L878" s="44"/>
      <c r="M878" s="305"/>
      <c r="N878" s="305"/>
      <c r="O878" s="305"/>
      <c r="P878" s="305"/>
      <c r="Q878" s="305"/>
      <c r="R878" s="305"/>
      <c r="S878" s="305"/>
      <c r="T878" s="305"/>
      <c r="U878" s="305"/>
      <c r="V878" s="305"/>
      <c r="W878" s="305"/>
      <c r="X878" s="305"/>
      <c r="Y878" s="305"/>
      <c r="Z878" s="305"/>
      <c r="AA878" s="305"/>
      <c r="AB878" s="305"/>
      <c r="AC878" s="305"/>
      <c r="AD878" s="305"/>
      <c r="AE878" s="305"/>
      <c r="AF878" s="305"/>
      <c r="AG878" s="305"/>
      <c r="AH878" s="305"/>
      <c r="AI878" s="305"/>
      <c r="AJ878" s="305"/>
      <c r="AK878" s="305"/>
      <c r="AL878" s="305"/>
      <c r="AM878" s="305"/>
      <c r="AN878" s="305"/>
      <c r="AO878" s="305"/>
      <c r="AP878" s="305"/>
      <c r="AQ878" s="305"/>
      <c r="AR878" s="305"/>
      <c r="AS878" s="305"/>
      <c r="AT878" s="305"/>
      <c r="AU878" s="305"/>
      <c r="AV878" s="305"/>
      <c r="AW878" s="305"/>
      <c r="AX878" s="305"/>
      <c r="AY878" s="305"/>
      <c r="AZ878" s="305"/>
      <c r="BA878" s="305"/>
      <c r="BB878" s="305"/>
      <c r="BC878" s="305"/>
      <c r="BD878" s="305"/>
      <c r="BE878" s="305"/>
      <c r="BF878" s="305"/>
      <c r="BG878" s="305"/>
      <c r="BH878" s="305"/>
      <c r="BI878" s="305"/>
      <c r="BJ878" s="305"/>
      <c r="BK878" s="305"/>
      <c r="BL878" s="305"/>
      <c r="BM878" s="305"/>
      <c r="BN878" s="305"/>
      <c r="BO878" s="305"/>
      <c r="BP878" s="305"/>
      <c r="BQ878" s="305"/>
      <c r="BR878" s="305"/>
    </row>
    <row r="879" spans="1:70" s="104" customFormat="1" x14ac:dyDescent="0.25">
      <c r="A879" s="47">
        <f t="shared" ref="A879:A884" si="237">A878+0.1</f>
        <v>10.1</v>
      </c>
      <c r="B879" s="47" t="s">
        <v>356</v>
      </c>
      <c r="C879" s="47" t="s">
        <v>24</v>
      </c>
      <c r="D879" s="45">
        <v>15</v>
      </c>
      <c r="E879" s="45">
        <f>D879*E878</f>
        <v>15.600000000000001</v>
      </c>
      <c r="F879" s="45"/>
      <c r="G879" s="45"/>
      <c r="H879" s="45"/>
      <c r="I879" s="106">
        <f>H879*E879</f>
        <v>0</v>
      </c>
      <c r="J879" s="45"/>
      <c r="K879" s="45"/>
      <c r="L879" s="45">
        <f>I879</f>
        <v>0</v>
      </c>
      <c r="M879" s="305"/>
      <c r="N879" s="305"/>
      <c r="O879" s="305"/>
      <c r="P879" s="305"/>
      <c r="Q879" s="305"/>
      <c r="R879" s="305"/>
      <c r="S879" s="305"/>
      <c r="T879" s="305"/>
      <c r="U879" s="305"/>
      <c r="V879" s="305"/>
      <c r="W879" s="305"/>
      <c r="X879" s="305"/>
      <c r="Y879" s="305"/>
      <c r="Z879" s="305"/>
      <c r="AA879" s="305"/>
      <c r="AB879" s="305"/>
      <c r="AC879" s="305"/>
      <c r="AD879" s="305"/>
      <c r="AE879" s="305"/>
      <c r="AF879" s="305"/>
      <c r="AG879" s="305"/>
      <c r="AH879" s="305"/>
      <c r="AI879" s="305"/>
      <c r="AJ879" s="305"/>
      <c r="AK879" s="305"/>
      <c r="AL879" s="305"/>
      <c r="AM879" s="305"/>
      <c r="AN879" s="305"/>
      <c r="AO879" s="305"/>
      <c r="AP879" s="305"/>
      <c r="AQ879" s="305"/>
      <c r="AR879" s="305"/>
      <c r="AS879" s="305"/>
      <c r="AT879" s="305"/>
      <c r="AU879" s="305"/>
      <c r="AV879" s="305"/>
      <c r="AW879" s="305"/>
      <c r="AX879" s="305"/>
      <c r="AY879" s="305"/>
      <c r="AZ879" s="305"/>
      <c r="BA879" s="305"/>
      <c r="BB879" s="305"/>
      <c r="BC879" s="305"/>
      <c r="BD879" s="305"/>
      <c r="BE879" s="305"/>
      <c r="BF879" s="305"/>
      <c r="BG879" s="305"/>
      <c r="BH879" s="305"/>
      <c r="BI879" s="305"/>
      <c r="BJ879" s="305"/>
      <c r="BK879" s="305"/>
      <c r="BL879" s="305"/>
      <c r="BM879" s="305"/>
      <c r="BN879" s="305"/>
      <c r="BO879" s="305"/>
      <c r="BP879" s="305"/>
      <c r="BQ879" s="305"/>
      <c r="BR879" s="305"/>
    </row>
    <row r="880" spans="1:70" s="104" customFormat="1" x14ac:dyDescent="0.25">
      <c r="A880" s="47">
        <f t="shared" si="237"/>
        <v>10.199999999999999</v>
      </c>
      <c r="B880" s="47" t="s">
        <v>412</v>
      </c>
      <c r="C880" s="47" t="s">
        <v>15</v>
      </c>
      <c r="D880" s="45">
        <v>0.2</v>
      </c>
      <c r="E880" s="45">
        <f>D880*E878</f>
        <v>0.20800000000000002</v>
      </c>
      <c r="F880" s="45"/>
      <c r="G880" s="45"/>
      <c r="H880" s="45"/>
      <c r="I880" s="106"/>
      <c r="J880" s="45"/>
      <c r="K880" s="45">
        <f>J880*E880</f>
        <v>0</v>
      </c>
      <c r="L880" s="45">
        <f>K880</f>
        <v>0</v>
      </c>
      <c r="M880" s="305"/>
      <c r="N880" s="305"/>
      <c r="O880" s="305"/>
      <c r="P880" s="305"/>
      <c r="Q880" s="305"/>
      <c r="R880" s="305"/>
      <c r="S880" s="305"/>
      <c r="T880" s="305"/>
      <c r="U880" s="305"/>
      <c r="V880" s="305"/>
      <c r="W880" s="305"/>
      <c r="X880" s="305"/>
      <c r="Y880" s="305"/>
      <c r="Z880" s="305"/>
      <c r="AA880" s="305"/>
      <c r="AB880" s="305"/>
      <c r="AC880" s="305"/>
      <c r="AD880" s="305"/>
      <c r="AE880" s="305"/>
      <c r="AF880" s="305"/>
      <c r="AG880" s="305"/>
      <c r="AH880" s="305"/>
      <c r="AI880" s="305"/>
      <c r="AJ880" s="305"/>
      <c r="AK880" s="305"/>
      <c r="AL880" s="305"/>
      <c r="AM880" s="305"/>
      <c r="AN880" s="305"/>
      <c r="AO880" s="305"/>
      <c r="AP880" s="305"/>
      <c r="AQ880" s="305"/>
      <c r="AR880" s="305"/>
      <c r="AS880" s="305"/>
      <c r="AT880" s="305"/>
      <c r="AU880" s="305"/>
      <c r="AV880" s="305"/>
      <c r="AW880" s="305"/>
      <c r="AX880" s="305"/>
      <c r="AY880" s="305"/>
      <c r="AZ880" s="305"/>
      <c r="BA880" s="305"/>
      <c r="BB880" s="305"/>
      <c r="BC880" s="305"/>
      <c r="BD880" s="305"/>
      <c r="BE880" s="305"/>
      <c r="BF880" s="305"/>
      <c r="BG880" s="305"/>
      <c r="BH880" s="305"/>
      <c r="BI880" s="305"/>
      <c r="BJ880" s="305"/>
      <c r="BK880" s="305"/>
      <c r="BL880" s="305"/>
      <c r="BM880" s="305"/>
      <c r="BN880" s="305"/>
      <c r="BO880" s="305"/>
      <c r="BP880" s="305"/>
      <c r="BQ880" s="305"/>
      <c r="BR880" s="305"/>
    </row>
    <row r="881" spans="1:70" s="104" customFormat="1" x14ac:dyDescent="0.25">
      <c r="A881" s="47">
        <f t="shared" si="237"/>
        <v>10.299999999999999</v>
      </c>
      <c r="B881" s="47" t="s">
        <v>346</v>
      </c>
      <c r="C881" s="47" t="s">
        <v>47</v>
      </c>
      <c r="D881" s="45"/>
      <c r="E881" s="45">
        <v>0.54</v>
      </c>
      <c r="F881" s="45"/>
      <c r="G881" s="45">
        <f>F881*E881</f>
        <v>0</v>
      </c>
      <c r="H881" s="45"/>
      <c r="I881" s="106"/>
      <c r="J881" s="45"/>
      <c r="K881" s="45"/>
      <c r="L881" s="45">
        <f>G881</f>
        <v>0</v>
      </c>
      <c r="M881" s="305"/>
      <c r="N881" s="305"/>
      <c r="O881" s="305"/>
      <c r="P881" s="305"/>
      <c r="Q881" s="305"/>
      <c r="R881" s="305"/>
      <c r="S881" s="305"/>
      <c r="T881" s="305"/>
      <c r="U881" s="305"/>
      <c r="V881" s="305"/>
      <c r="W881" s="305"/>
      <c r="X881" s="305"/>
      <c r="Y881" s="305"/>
      <c r="Z881" s="305"/>
      <c r="AA881" s="305"/>
      <c r="AB881" s="305"/>
      <c r="AC881" s="305"/>
      <c r="AD881" s="305"/>
      <c r="AE881" s="305"/>
      <c r="AF881" s="305"/>
      <c r="AG881" s="305"/>
      <c r="AH881" s="305"/>
      <c r="AI881" s="305"/>
      <c r="AJ881" s="305"/>
      <c r="AK881" s="305"/>
      <c r="AL881" s="305"/>
      <c r="AM881" s="305"/>
      <c r="AN881" s="305"/>
      <c r="AO881" s="305"/>
      <c r="AP881" s="305"/>
      <c r="AQ881" s="305"/>
      <c r="AR881" s="305"/>
      <c r="AS881" s="305"/>
      <c r="AT881" s="305"/>
      <c r="AU881" s="305"/>
      <c r="AV881" s="305"/>
      <c r="AW881" s="305"/>
      <c r="AX881" s="305"/>
      <c r="AY881" s="305"/>
      <c r="AZ881" s="305"/>
      <c r="BA881" s="305"/>
      <c r="BB881" s="305"/>
      <c r="BC881" s="305"/>
      <c r="BD881" s="305"/>
      <c r="BE881" s="305"/>
      <c r="BF881" s="305"/>
      <c r="BG881" s="305"/>
      <c r="BH881" s="305"/>
      <c r="BI881" s="305"/>
      <c r="BJ881" s="305"/>
      <c r="BK881" s="305"/>
      <c r="BL881" s="305"/>
      <c r="BM881" s="305"/>
      <c r="BN881" s="305"/>
      <c r="BO881" s="305"/>
      <c r="BP881" s="305"/>
      <c r="BQ881" s="305"/>
      <c r="BR881" s="305"/>
    </row>
    <row r="882" spans="1:70" s="104" customFormat="1" x14ac:dyDescent="0.25">
      <c r="A882" s="47">
        <f t="shared" si="237"/>
        <v>10.399999999999999</v>
      </c>
      <c r="B882" s="47" t="s">
        <v>435</v>
      </c>
      <c r="C882" s="47" t="s">
        <v>47</v>
      </c>
      <c r="D882" s="45"/>
      <c r="E882" s="45">
        <v>0.5</v>
      </c>
      <c r="F882" s="45"/>
      <c r="G882" s="45">
        <f>F882*E882</f>
        <v>0</v>
      </c>
      <c r="H882" s="45"/>
      <c r="I882" s="106"/>
      <c r="J882" s="45"/>
      <c r="K882" s="45"/>
      <c r="L882" s="45">
        <f>G882</f>
        <v>0</v>
      </c>
      <c r="M882" s="305"/>
      <c r="N882" s="305"/>
      <c r="O882" s="305"/>
      <c r="P882" s="305"/>
      <c r="Q882" s="305"/>
      <c r="R882" s="305"/>
      <c r="S882" s="305"/>
      <c r="T882" s="305"/>
      <c r="U882" s="305"/>
      <c r="V882" s="305"/>
      <c r="W882" s="305"/>
      <c r="X882" s="305"/>
      <c r="Y882" s="305"/>
      <c r="Z882" s="305"/>
      <c r="AA882" s="305"/>
      <c r="AB882" s="305"/>
      <c r="AC882" s="305"/>
      <c r="AD882" s="305"/>
      <c r="AE882" s="305"/>
      <c r="AF882" s="305"/>
      <c r="AG882" s="305"/>
      <c r="AH882" s="305"/>
      <c r="AI882" s="305"/>
      <c r="AJ882" s="305"/>
      <c r="AK882" s="305"/>
      <c r="AL882" s="305"/>
      <c r="AM882" s="305"/>
      <c r="AN882" s="305"/>
      <c r="AO882" s="305"/>
      <c r="AP882" s="305"/>
      <c r="AQ882" s="305"/>
      <c r="AR882" s="305"/>
      <c r="AS882" s="305"/>
      <c r="AT882" s="305"/>
      <c r="AU882" s="305"/>
      <c r="AV882" s="305"/>
      <c r="AW882" s="305"/>
      <c r="AX882" s="305"/>
      <c r="AY882" s="305"/>
      <c r="AZ882" s="305"/>
      <c r="BA882" s="305"/>
      <c r="BB882" s="305"/>
      <c r="BC882" s="305"/>
      <c r="BD882" s="305"/>
      <c r="BE882" s="305"/>
      <c r="BF882" s="305"/>
      <c r="BG882" s="305"/>
      <c r="BH882" s="305"/>
      <c r="BI882" s="305"/>
      <c r="BJ882" s="305"/>
      <c r="BK882" s="305"/>
      <c r="BL882" s="305"/>
      <c r="BM882" s="305"/>
      <c r="BN882" s="305"/>
      <c r="BO882" s="305"/>
      <c r="BP882" s="305"/>
      <c r="BQ882" s="305"/>
      <c r="BR882" s="305"/>
    </row>
    <row r="883" spans="1:70" s="104" customFormat="1" x14ac:dyDescent="0.25">
      <c r="A883" s="47">
        <f t="shared" si="237"/>
        <v>10.499999999999998</v>
      </c>
      <c r="B883" s="47" t="s">
        <v>436</v>
      </c>
      <c r="C883" s="47" t="s">
        <v>90</v>
      </c>
      <c r="D883" s="45">
        <v>1</v>
      </c>
      <c r="E883" s="45">
        <f>D883*E878</f>
        <v>1.04</v>
      </c>
      <c r="F883" s="45"/>
      <c r="G883" s="45">
        <f>F883*E883</f>
        <v>0</v>
      </c>
      <c r="H883" s="45"/>
      <c r="I883" s="106"/>
      <c r="J883" s="45"/>
      <c r="K883" s="45"/>
      <c r="L883" s="45">
        <f>G883</f>
        <v>0</v>
      </c>
      <c r="M883" s="305"/>
      <c r="N883" s="305"/>
      <c r="O883" s="305"/>
      <c r="P883" s="305"/>
      <c r="Q883" s="305"/>
      <c r="R883" s="305"/>
      <c r="S883" s="305"/>
      <c r="T883" s="305"/>
      <c r="U883" s="305"/>
      <c r="V883" s="305"/>
      <c r="W883" s="305"/>
      <c r="X883" s="305"/>
      <c r="Y883" s="305"/>
      <c r="Z883" s="305"/>
      <c r="AA883" s="305"/>
      <c r="AB883" s="305"/>
      <c r="AC883" s="305"/>
      <c r="AD883" s="305"/>
      <c r="AE883" s="305"/>
      <c r="AF883" s="305"/>
      <c r="AG883" s="305"/>
      <c r="AH883" s="305"/>
      <c r="AI883" s="305"/>
      <c r="AJ883" s="305"/>
      <c r="AK883" s="305"/>
      <c r="AL883" s="305"/>
      <c r="AM883" s="305"/>
      <c r="AN883" s="305"/>
      <c r="AO883" s="305"/>
      <c r="AP883" s="305"/>
      <c r="AQ883" s="305"/>
      <c r="AR883" s="305"/>
      <c r="AS883" s="305"/>
      <c r="AT883" s="305"/>
      <c r="AU883" s="305"/>
      <c r="AV883" s="305"/>
      <c r="AW883" s="305"/>
      <c r="AX883" s="305"/>
      <c r="AY883" s="305"/>
      <c r="AZ883" s="305"/>
      <c r="BA883" s="305"/>
      <c r="BB883" s="305"/>
      <c r="BC883" s="305"/>
      <c r="BD883" s="305"/>
      <c r="BE883" s="305"/>
      <c r="BF883" s="305"/>
      <c r="BG883" s="305"/>
      <c r="BH883" s="305"/>
      <c r="BI883" s="305"/>
      <c r="BJ883" s="305"/>
      <c r="BK883" s="305"/>
      <c r="BL883" s="305"/>
      <c r="BM883" s="305"/>
      <c r="BN883" s="305"/>
      <c r="BO883" s="305"/>
      <c r="BP883" s="305"/>
      <c r="BQ883" s="305"/>
      <c r="BR883" s="305"/>
    </row>
    <row r="884" spans="1:70" s="121" customFormat="1" x14ac:dyDescent="0.25">
      <c r="A884" s="47">
        <f t="shared" si="237"/>
        <v>10.599999999999998</v>
      </c>
      <c r="B884" s="47" t="s">
        <v>418</v>
      </c>
      <c r="C884" s="47" t="s">
        <v>4</v>
      </c>
      <c r="D884" s="45">
        <v>0.2</v>
      </c>
      <c r="E884" s="45">
        <f>D884*E878</f>
        <v>0.20800000000000002</v>
      </c>
      <c r="F884" s="45"/>
      <c r="G884" s="45">
        <f>F884*E884</f>
        <v>0</v>
      </c>
      <c r="H884" s="45"/>
      <c r="I884" s="106"/>
      <c r="J884" s="45"/>
      <c r="K884" s="45"/>
      <c r="L884" s="45">
        <f>G884</f>
        <v>0</v>
      </c>
      <c r="M884" s="306"/>
      <c r="N884" s="306"/>
      <c r="O884" s="306"/>
      <c r="P884" s="306"/>
      <c r="Q884" s="306"/>
      <c r="R884" s="306"/>
      <c r="S884" s="306"/>
      <c r="T884" s="306"/>
      <c r="U884" s="306"/>
      <c r="V884" s="306"/>
      <c r="W884" s="306"/>
      <c r="X884" s="306"/>
      <c r="Y884" s="306"/>
      <c r="Z884" s="306"/>
      <c r="AA884" s="306"/>
      <c r="AB884" s="306"/>
      <c r="AC884" s="306"/>
      <c r="AD884" s="306"/>
      <c r="AE884" s="306"/>
      <c r="AF884" s="306"/>
      <c r="AG884" s="306"/>
      <c r="AH884" s="306"/>
      <c r="AI884" s="306"/>
      <c r="AJ884" s="306"/>
      <c r="AK884" s="306"/>
      <c r="AL884" s="306"/>
      <c r="AM884" s="306"/>
      <c r="AN884" s="306"/>
      <c r="AO884" s="306"/>
      <c r="AP884" s="306"/>
      <c r="AQ884" s="306"/>
      <c r="AR884" s="306"/>
      <c r="AS884" s="306"/>
      <c r="AT884" s="306"/>
      <c r="AU884" s="306"/>
      <c r="AV884" s="306"/>
      <c r="AW884" s="306"/>
      <c r="AX884" s="306"/>
      <c r="AY884" s="306"/>
      <c r="AZ884" s="306"/>
      <c r="BA884" s="306"/>
      <c r="BB884" s="306"/>
      <c r="BC884" s="306"/>
      <c r="BD884" s="306"/>
      <c r="BE884" s="306"/>
      <c r="BF884" s="306"/>
      <c r="BG884" s="306"/>
      <c r="BH884" s="306"/>
      <c r="BI884" s="306"/>
      <c r="BJ884" s="306"/>
      <c r="BK884" s="306"/>
      <c r="BL884" s="306"/>
      <c r="BM884" s="306"/>
      <c r="BN884" s="306"/>
      <c r="BO884" s="306"/>
      <c r="BP884" s="306"/>
      <c r="BQ884" s="306"/>
      <c r="BR884" s="306"/>
    </row>
    <row r="885" spans="1:70" s="122" customFormat="1" ht="30" x14ac:dyDescent="0.25">
      <c r="A885" s="60">
        <v>11</v>
      </c>
      <c r="B885" s="46" t="s">
        <v>437</v>
      </c>
      <c r="C885" s="46" t="s">
        <v>420</v>
      </c>
      <c r="D885" s="44"/>
      <c r="E885" s="44">
        <v>0.16</v>
      </c>
      <c r="F885" s="44"/>
      <c r="G885" s="45"/>
      <c r="H885" s="45"/>
      <c r="I885" s="106"/>
      <c r="J885" s="45"/>
      <c r="K885" s="45"/>
      <c r="L885" s="44"/>
      <c r="M885" s="307"/>
      <c r="N885" s="307"/>
      <c r="O885" s="307"/>
      <c r="P885" s="307"/>
      <c r="Q885" s="307"/>
      <c r="R885" s="307"/>
      <c r="S885" s="307"/>
      <c r="T885" s="307"/>
      <c r="U885" s="307"/>
      <c r="V885" s="307"/>
      <c r="W885" s="307"/>
      <c r="X885" s="307"/>
      <c r="Y885" s="307"/>
      <c r="Z885" s="307"/>
      <c r="AA885" s="307"/>
      <c r="AB885" s="307"/>
      <c r="AC885" s="307"/>
      <c r="AD885" s="307"/>
      <c r="AE885" s="307"/>
      <c r="AF885" s="307"/>
      <c r="AG885" s="307"/>
      <c r="AH885" s="307"/>
      <c r="AI885" s="307"/>
      <c r="AJ885" s="307"/>
      <c r="AK885" s="307"/>
      <c r="AL885" s="307"/>
      <c r="AM885" s="307"/>
      <c r="AN885" s="307"/>
      <c r="AO885" s="307"/>
      <c r="AP885" s="307"/>
      <c r="AQ885" s="307"/>
      <c r="AR885" s="307"/>
      <c r="AS885" s="307"/>
      <c r="AT885" s="307"/>
      <c r="AU885" s="307"/>
      <c r="AV885" s="307"/>
      <c r="AW885" s="307"/>
      <c r="AX885" s="307"/>
      <c r="AY885" s="307"/>
      <c r="AZ885" s="307"/>
      <c r="BA885" s="307"/>
      <c r="BB885" s="307"/>
      <c r="BC885" s="307"/>
      <c r="BD885" s="307"/>
      <c r="BE885" s="307"/>
      <c r="BF885" s="307"/>
      <c r="BG885" s="307"/>
      <c r="BH885" s="307"/>
      <c r="BI885" s="307"/>
      <c r="BJ885" s="307"/>
      <c r="BK885" s="307"/>
      <c r="BL885" s="307"/>
      <c r="BM885" s="307"/>
      <c r="BN885" s="307"/>
      <c r="BO885" s="307"/>
      <c r="BP885" s="307"/>
      <c r="BQ885" s="307"/>
      <c r="BR885" s="307"/>
    </row>
    <row r="886" spans="1:70" s="104" customFormat="1" x14ac:dyDescent="0.25">
      <c r="A886" s="61">
        <f t="shared" ref="A886:A892" si="238">A885+0.1</f>
        <v>11.1</v>
      </c>
      <c r="B886" s="47" t="s">
        <v>356</v>
      </c>
      <c r="C886" s="47" t="s">
        <v>24</v>
      </c>
      <c r="D886" s="45">
        <f>50.49*1.15*1.5</f>
        <v>87.095249999999993</v>
      </c>
      <c r="E886" s="45">
        <f>D886*E885</f>
        <v>13.935239999999999</v>
      </c>
      <c r="F886" s="45"/>
      <c r="G886" s="45"/>
      <c r="H886" s="45"/>
      <c r="I886" s="106">
        <f>E886*H886</f>
        <v>0</v>
      </c>
      <c r="J886" s="45"/>
      <c r="K886" s="45"/>
      <c r="L886" s="45">
        <f>K886+I886+G886</f>
        <v>0</v>
      </c>
      <c r="M886" s="305"/>
      <c r="N886" s="305"/>
      <c r="O886" s="305"/>
      <c r="P886" s="305"/>
      <c r="Q886" s="305"/>
      <c r="R886" s="305"/>
      <c r="S886" s="305"/>
      <c r="T886" s="305"/>
      <c r="U886" s="305"/>
      <c r="V886" s="305"/>
      <c r="W886" s="305"/>
      <c r="X886" s="305"/>
      <c r="Y886" s="305"/>
      <c r="Z886" s="305"/>
      <c r="AA886" s="305"/>
      <c r="AB886" s="305"/>
      <c r="AC886" s="305"/>
      <c r="AD886" s="305"/>
      <c r="AE886" s="305"/>
      <c r="AF886" s="305"/>
      <c r="AG886" s="305"/>
      <c r="AH886" s="305"/>
      <c r="AI886" s="305"/>
      <c r="AJ886" s="305"/>
      <c r="AK886" s="305"/>
      <c r="AL886" s="305"/>
      <c r="AM886" s="305"/>
      <c r="AN886" s="305"/>
      <c r="AO886" s="305"/>
      <c r="AP886" s="305"/>
      <c r="AQ886" s="305"/>
      <c r="AR886" s="305"/>
      <c r="AS886" s="305"/>
      <c r="AT886" s="305"/>
      <c r="AU886" s="305"/>
      <c r="AV886" s="305"/>
      <c r="AW886" s="305"/>
      <c r="AX886" s="305"/>
      <c r="AY886" s="305"/>
      <c r="AZ886" s="305"/>
      <c r="BA886" s="305"/>
      <c r="BB886" s="305"/>
      <c r="BC886" s="305"/>
      <c r="BD886" s="305"/>
      <c r="BE886" s="305"/>
      <c r="BF886" s="305"/>
      <c r="BG886" s="305"/>
      <c r="BH886" s="305"/>
      <c r="BI886" s="305"/>
      <c r="BJ886" s="305"/>
      <c r="BK886" s="305"/>
      <c r="BL886" s="305"/>
      <c r="BM886" s="305"/>
      <c r="BN886" s="305"/>
      <c r="BO886" s="305"/>
      <c r="BP886" s="305"/>
      <c r="BQ886" s="305"/>
      <c r="BR886" s="305"/>
    </row>
    <row r="887" spans="1:70" s="104" customFormat="1" x14ac:dyDescent="0.25">
      <c r="A887" s="61">
        <f t="shared" si="238"/>
        <v>11.2</v>
      </c>
      <c r="B887" s="47" t="s">
        <v>412</v>
      </c>
      <c r="C887" s="47" t="s">
        <v>15</v>
      </c>
      <c r="D887" s="45">
        <v>4.07</v>
      </c>
      <c r="E887" s="45">
        <f>D887*E885</f>
        <v>0.65120000000000011</v>
      </c>
      <c r="F887" s="45"/>
      <c r="G887" s="45"/>
      <c r="H887" s="45"/>
      <c r="I887" s="106"/>
      <c r="J887" s="45"/>
      <c r="K887" s="45">
        <f>J887*E887</f>
        <v>0</v>
      </c>
      <c r="L887" s="45">
        <f t="shared" ref="L887:L893" si="239">K887+I887+G887</f>
        <v>0</v>
      </c>
      <c r="M887" s="305"/>
      <c r="N887" s="305"/>
      <c r="O887" s="305"/>
      <c r="P887" s="305"/>
      <c r="Q887" s="305"/>
      <c r="R887" s="305"/>
      <c r="S887" s="305"/>
      <c r="T887" s="305"/>
      <c r="U887" s="305"/>
      <c r="V887" s="305"/>
      <c r="W887" s="305"/>
      <c r="X887" s="305"/>
      <c r="Y887" s="305"/>
      <c r="Z887" s="305"/>
      <c r="AA887" s="305"/>
      <c r="AB887" s="305"/>
      <c r="AC887" s="305"/>
      <c r="AD887" s="305"/>
      <c r="AE887" s="305"/>
      <c r="AF887" s="305"/>
      <c r="AG887" s="305"/>
      <c r="AH887" s="305"/>
      <c r="AI887" s="305"/>
      <c r="AJ887" s="305"/>
      <c r="AK887" s="305"/>
      <c r="AL887" s="305"/>
      <c r="AM887" s="305"/>
      <c r="AN887" s="305"/>
      <c r="AO887" s="305"/>
      <c r="AP887" s="305"/>
      <c r="AQ887" s="305"/>
      <c r="AR887" s="305"/>
      <c r="AS887" s="305"/>
      <c r="AT887" s="305"/>
      <c r="AU887" s="305"/>
      <c r="AV887" s="305"/>
      <c r="AW887" s="305"/>
      <c r="AX887" s="305"/>
      <c r="AY887" s="305"/>
      <c r="AZ887" s="305"/>
      <c r="BA887" s="305"/>
      <c r="BB887" s="305"/>
      <c r="BC887" s="305"/>
      <c r="BD887" s="305"/>
      <c r="BE887" s="305"/>
      <c r="BF887" s="305"/>
      <c r="BG887" s="305"/>
      <c r="BH887" s="305"/>
      <c r="BI887" s="305"/>
      <c r="BJ887" s="305"/>
      <c r="BK887" s="305"/>
      <c r="BL887" s="305"/>
      <c r="BM887" s="305"/>
      <c r="BN887" s="305"/>
      <c r="BO887" s="305"/>
      <c r="BP887" s="305"/>
      <c r="BQ887" s="305"/>
      <c r="BR887" s="305"/>
    </row>
    <row r="888" spans="1:70" s="104" customFormat="1" x14ac:dyDescent="0.25">
      <c r="A888" s="61">
        <f t="shared" si="238"/>
        <v>11.299999999999999</v>
      </c>
      <c r="B888" s="47" t="s">
        <v>438</v>
      </c>
      <c r="C888" s="47" t="s">
        <v>7</v>
      </c>
      <c r="D888" s="61">
        <v>135</v>
      </c>
      <c r="E888" s="45">
        <f>D888*E885</f>
        <v>21.6</v>
      </c>
      <c r="F888" s="45"/>
      <c r="G888" s="45">
        <f t="shared" ref="G888:G893" si="240">F888*E888</f>
        <v>0</v>
      </c>
      <c r="H888" s="45"/>
      <c r="I888" s="106"/>
      <c r="J888" s="45"/>
      <c r="K888" s="45"/>
      <c r="L888" s="45">
        <f t="shared" si="239"/>
        <v>0</v>
      </c>
      <c r="M888" s="305"/>
      <c r="N888" s="305"/>
      <c r="O888" s="305"/>
      <c r="P888" s="305"/>
      <c r="Q888" s="305"/>
      <c r="R888" s="305"/>
      <c r="S888" s="305"/>
      <c r="T888" s="305"/>
      <c r="U888" s="305"/>
      <c r="V888" s="305"/>
      <c r="W888" s="305"/>
      <c r="X888" s="305"/>
      <c r="Y888" s="305"/>
      <c r="Z888" s="305"/>
      <c r="AA888" s="305"/>
      <c r="AB888" s="305"/>
      <c r="AC888" s="305"/>
      <c r="AD888" s="305"/>
      <c r="AE888" s="305"/>
      <c r="AF888" s="305"/>
      <c r="AG888" s="305"/>
      <c r="AH888" s="305"/>
      <c r="AI888" s="305"/>
      <c r="AJ888" s="305"/>
      <c r="AK888" s="305"/>
      <c r="AL888" s="305"/>
      <c r="AM888" s="305"/>
      <c r="AN888" s="305"/>
      <c r="AO888" s="305"/>
      <c r="AP888" s="305"/>
      <c r="AQ888" s="305"/>
      <c r="AR888" s="305"/>
      <c r="AS888" s="305"/>
      <c r="AT888" s="305"/>
      <c r="AU888" s="305"/>
      <c r="AV888" s="305"/>
      <c r="AW888" s="305"/>
      <c r="AX888" s="305"/>
      <c r="AY888" s="305"/>
      <c r="AZ888" s="305"/>
      <c r="BA888" s="305"/>
      <c r="BB888" s="305"/>
      <c r="BC888" s="305"/>
      <c r="BD888" s="305"/>
      <c r="BE888" s="305"/>
      <c r="BF888" s="305"/>
      <c r="BG888" s="305"/>
      <c r="BH888" s="305"/>
      <c r="BI888" s="305"/>
      <c r="BJ888" s="305"/>
      <c r="BK888" s="305"/>
      <c r="BL888" s="305"/>
      <c r="BM888" s="305"/>
      <c r="BN888" s="305"/>
      <c r="BO888" s="305"/>
      <c r="BP888" s="305"/>
      <c r="BQ888" s="305"/>
      <c r="BR888" s="305"/>
    </row>
    <row r="889" spans="1:70" s="121" customFormat="1" x14ac:dyDescent="0.25">
      <c r="A889" s="61">
        <f t="shared" si="238"/>
        <v>11.399999999999999</v>
      </c>
      <c r="B889" s="47" t="s">
        <v>439</v>
      </c>
      <c r="C889" s="47" t="s">
        <v>41</v>
      </c>
      <c r="D889" s="45">
        <f>100*0.3</f>
        <v>30</v>
      </c>
      <c r="E889" s="45">
        <f>D889*E885</f>
        <v>4.8</v>
      </c>
      <c r="F889" s="45"/>
      <c r="G889" s="45">
        <f t="shared" si="240"/>
        <v>0</v>
      </c>
      <c r="H889" s="45"/>
      <c r="I889" s="106"/>
      <c r="J889" s="45"/>
      <c r="K889" s="45"/>
      <c r="L889" s="45">
        <f t="shared" si="239"/>
        <v>0</v>
      </c>
      <c r="M889" s="306"/>
      <c r="N889" s="306"/>
      <c r="O889" s="306"/>
      <c r="P889" s="306"/>
      <c r="Q889" s="306"/>
      <c r="R889" s="306"/>
      <c r="S889" s="306"/>
      <c r="T889" s="306"/>
      <c r="U889" s="306"/>
      <c r="V889" s="306"/>
      <c r="W889" s="306"/>
      <c r="X889" s="306"/>
      <c r="Y889" s="306"/>
      <c r="Z889" s="306"/>
      <c r="AA889" s="306"/>
      <c r="AB889" s="306"/>
      <c r="AC889" s="306"/>
      <c r="AD889" s="306"/>
      <c r="AE889" s="306"/>
      <c r="AF889" s="306"/>
      <c r="AG889" s="306"/>
      <c r="AH889" s="306"/>
      <c r="AI889" s="306"/>
      <c r="AJ889" s="306"/>
      <c r="AK889" s="306"/>
      <c r="AL889" s="306"/>
      <c r="AM889" s="306"/>
      <c r="AN889" s="306"/>
      <c r="AO889" s="306"/>
      <c r="AP889" s="306"/>
      <c r="AQ889" s="306"/>
      <c r="AR889" s="306"/>
      <c r="AS889" s="306"/>
      <c r="AT889" s="306"/>
      <c r="AU889" s="306"/>
      <c r="AV889" s="306"/>
      <c r="AW889" s="306"/>
      <c r="AX889" s="306"/>
      <c r="AY889" s="306"/>
      <c r="AZ889" s="306"/>
      <c r="BA889" s="306"/>
      <c r="BB889" s="306"/>
      <c r="BC889" s="306"/>
      <c r="BD889" s="306"/>
      <c r="BE889" s="306"/>
      <c r="BF889" s="306"/>
      <c r="BG889" s="306"/>
      <c r="BH889" s="306"/>
      <c r="BI889" s="306"/>
      <c r="BJ889" s="306"/>
      <c r="BK889" s="306"/>
      <c r="BL889" s="306"/>
      <c r="BM889" s="306"/>
      <c r="BN889" s="306"/>
      <c r="BO889" s="306"/>
      <c r="BP889" s="306"/>
      <c r="BQ889" s="306"/>
      <c r="BR889" s="306"/>
    </row>
    <row r="890" spans="1:70" s="122" customFormat="1" x14ac:dyDescent="0.25">
      <c r="A890" s="61">
        <f>A889+0.1</f>
        <v>11.499999999999998</v>
      </c>
      <c r="B890" s="47" t="s">
        <v>440</v>
      </c>
      <c r="C890" s="47" t="s">
        <v>95</v>
      </c>
      <c r="D890" s="45">
        <v>15</v>
      </c>
      <c r="E890" s="45">
        <f>D890*E885</f>
        <v>2.4</v>
      </c>
      <c r="F890" s="45"/>
      <c r="G890" s="45">
        <f t="shared" si="240"/>
        <v>0</v>
      </c>
      <c r="H890" s="45"/>
      <c r="I890" s="106"/>
      <c r="J890" s="45"/>
      <c r="K890" s="45"/>
      <c r="L890" s="45">
        <f t="shared" si="239"/>
        <v>0</v>
      </c>
      <c r="M890" s="307"/>
      <c r="N890" s="307"/>
      <c r="O890" s="307"/>
      <c r="P890" s="307"/>
      <c r="Q890" s="307"/>
      <c r="R890" s="307"/>
      <c r="S890" s="307"/>
      <c r="T890" s="307"/>
      <c r="U890" s="307"/>
      <c r="V890" s="307"/>
      <c r="W890" s="307"/>
      <c r="X890" s="307"/>
      <c r="Y890" s="307"/>
      <c r="Z890" s="307"/>
      <c r="AA890" s="307"/>
      <c r="AB890" s="307"/>
      <c r="AC890" s="307"/>
      <c r="AD890" s="307"/>
      <c r="AE890" s="307"/>
      <c r="AF890" s="307"/>
      <c r="AG890" s="307"/>
      <c r="AH890" s="307"/>
      <c r="AI890" s="307"/>
      <c r="AJ890" s="307"/>
      <c r="AK890" s="307"/>
      <c r="AL890" s="307"/>
      <c r="AM890" s="307"/>
      <c r="AN890" s="307"/>
      <c r="AO890" s="307"/>
      <c r="AP890" s="307"/>
      <c r="AQ890" s="307"/>
      <c r="AR890" s="307"/>
      <c r="AS890" s="307"/>
      <c r="AT890" s="307"/>
      <c r="AU890" s="307"/>
      <c r="AV890" s="307"/>
      <c r="AW890" s="307"/>
      <c r="AX890" s="307"/>
      <c r="AY890" s="307"/>
      <c r="AZ890" s="307"/>
      <c r="BA890" s="307"/>
      <c r="BB890" s="307"/>
      <c r="BC890" s="307"/>
      <c r="BD890" s="307"/>
      <c r="BE890" s="307"/>
      <c r="BF890" s="307"/>
      <c r="BG890" s="307"/>
      <c r="BH890" s="307"/>
      <c r="BI890" s="307"/>
      <c r="BJ890" s="307"/>
      <c r="BK890" s="307"/>
      <c r="BL890" s="307"/>
      <c r="BM890" s="307"/>
      <c r="BN890" s="307"/>
      <c r="BO890" s="307"/>
      <c r="BP890" s="307"/>
      <c r="BQ890" s="307"/>
      <c r="BR890" s="307"/>
    </row>
    <row r="891" spans="1:70" s="104" customFormat="1" x14ac:dyDescent="0.25">
      <c r="A891" s="47">
        <f>A890+0.1</f>
        <v>11.599999999999998</v>
      </c>
      <c r="B891" s="47" t="s">
        <v>441</v>
      </c>
      <c r="C891" s="47" t="s">
        <v>47</v>
      </c>
      <c r="D891" s="45" t="s">
        <v>81</v>
      </c>
      <c r="E891" s="45">
        <v>1.04</v>
      </c>
      <c r="F891" s="45"/>
      <c r="G891" s="45">
        <f t="shared" si="240"/>
        <v>0</v>
      </c>
      <c r="H891" s="45"/>
      <c r="I891" s="106"/>
      <c r="J891" s="45"/>
      <c r="K891" s="45"/>
      <c r="L891" s="45">
        <f t="shared" si="239"/>
        <v>0</v>
      </c>
      <c r="M891" s="305"/>
      <c r="N891" s="305"/>
      <c r="O891" s="305"/>
      <c r="P891" s="305"/>
      <c r="Q891" s="305"/>
      <c r="R891" s="305"/>
      <c r="S891" s="305"/>
      <c r="T891" s="305"/>
      <c r="U891" s="305"/>
      <c r="V891" s="305"/>
      <c r="W891" s="305"/>
      <c r="X891" s="305"/>
      <c r="Y891" s="305"/>
      <c r="Z891" s="305"/>
      <c r="AA891" s="305"/>
      <c r="AB891" s="305"/>
      <c r="AC891" s="305"/>
      <c r="AD891" s="305"/>
      <c r="AE891" s="305"/>
      <c r="AF891" s="305"/>
      <c r="AG891" s="305"/>
      <c r="AH891" s="305"/>
      <c r="AI891" s="305"/>
      <c r="AJ891" s="305"/>
      <c r="AK891" s="305"/>
      <c r="AL891" s="305"/>
      <c r="AM891" s="305"/>
      <c r="AN891" s="305"/>
      <c r="AO891" s="305"/>
      <c r="AP891" s="305"/>
      <c r="AQ891" s="305"/>
      <c r="AR891" s="305"/>
      <c r="AS891" s="305"/>
      <c r="AT891" s="305"/>
      <c r="AU891" s="305"/>
      <c r="AV891" s="305"/>
      <c r="AW891" s="305"/>
      <c r="AX891" s="305"/>
      <c r="AY891" s="305"/>
      <c r="AZ891" s="305"/>
      <c r="BA891" s="305"/>
      <c r="BB891" s="305"/>
      <c r="BC891" s="305"/>
      <c r="BD891" s="305"/>
      <c r="BE891" s="305"/>
      <c r="BF891" s="305"/>
      <c r="BG891" s="305"/>
      <c r="BH891" s="305"/>
      <c r="BI891" s="305"/>
      <c r="BJ891" s="305"/>
      <c r="BK891" s="305"/>
      <c r="BL891" s="305"/>
      <c r="BM891" s="305"/>
      <c r="BN891" s="305"/>
      <c r="BO891" s="305"/>
      <c r="BP891" s="305"/>
      <c r="BQ891" s="305"/>
      <c r="BR891" s="305"/>
    </row>
    <row r="892" spans="1:70" s="104" customFormat="1" x14ac:dyDescent="0.25">
      <c r="A892" s="61">
        <f t="shared" si="238"/>
        <v>11.699999999999998</v>
      </c>
      <c r="B892" s="47" t="s">
        <v>317</v>
      </c>
      <c r="C892" s="47" t="s">
        <v>90</v>
      </c>
      <c r="D892" s="45">
        <v>10.6</v>
      </c>
      <c r="E892" s="45">
        <f>D892*E885</f>
        <v>1.696</v>
      </c>
      <c r="F892" s="45"/>
      <c r="G892" s="45">
        <f t="shared" si="240"/>
        <v>0</v>
      </c>
      <c r="H892" s="45"/>
      <c r="I892" s="106"/>
      <c r="J892" s="45"/>
      <c r="K892" s="45"/>
      <c r="L892" s="45">
        <f t="shared" si="239"/>
        <v>0</v>
      </c>
      <c r="M892" s="305"/>
      <c r="N892" s="305"/>
      <c r="O892" s="305"/>
      <c r="P892" s="305"/>
      <c r="Q892" s="305"/>
      <c r="R892" s="305"/>
      <c r="S892" s="305"/>
      <c r="T892" s="305"/>
      <c r="U892" s="305"/>
      <c r="V892" s="305"/>
      <c r="W892" s="305"/>
      <c r="X892" s="305"/>
      <c r="Y892" s="305"/>
      <c r="Z892" s="305"/>
      <c r="AA892" s="305"/>
      <c r="AB892" s="305"/>
      <c r="AC892" s="305"/>
      <c r="AD892" s="305"/>
      <c r="AE892" s="305"/>
      <c r="AF892" s="305"/>
      <c r="AG892" s="305"/>
      <c r="AH892" s="305"/>
      <c r="AI892" s="305"/>
      <c r="AJ892" s="305"/>
      <c r="AK892" s="305"/>
      <c r="AL892" s="305"/>
      <c r="AM892" s="305"/>
      <c r="AN892" s="305"/>
      <c r="AO892" s="305"/>
      <c r="AP892" s="305"/>
      <c r="AQ892" s="305"/>
      <c r="AR892" s="305"/>
      <c r="AS892" s="305"/>
      <c r="AT892" s="305"/>
      <c r="AU892" s="305"/>
      <c r="AV892" s="305"/>
      <c r="AW892" s="305"/>
      <c r="AX892" s="305"/>
      <c r="AY892" s="305"/>
      <c r="AZ892" s="305"/>
      <c r="BA892" s="305"/>
      <c r="BB892" s="305"/>
      <c r="BC892" s="305"/>
      <c r="BD892" s="305"/>
      <c r="BE892" s="305"/>
      <c r="BF892" s="305"/>
      <c r="BG892" s="305"/>
      <c r="BH892" s="305"/>
      <c r="BI892" s="305"/>
      <c r="BJ892" s="305"/>
      <c r="BK892" s="305"/>
      <c r="BL892" s="305"/>
      <c r="BM892" s="305"/>
      <c r="BN892" s="305"/>
      <c r="BO892" s="305"/>
      <c r="BP892" s="305"/>
      <c r="BQ892" s="305"/>
      <c r="BR892" s="305"/>
    </row>
    <row r="893" spans="1:70" s="104" customFormat="1" x14ac:dyDescent="0.25">
      <c r="A893" s="47">
        <f>A892+0.1</f>
        <v>11.799999999999997</v>
      </c>
      <c r="B893" s="47" t="s">
        <v>418</v>
      </c>
      <c r="C893" s="47" t="s">
        <v>4</v>
      </c>
      <c r="D893" s="45">
        <v>8.16</v>
      </c>
      <c r="E893" s="45">
        <f>D893*E885</f>
        <v>1.3056000000000001</v>
      </c>
      <c r="F893" s="45"/>
      <c r="G893" s="45">
        <f t="shared" si="240"/>
        <v>0</v>
      </c>
      <c r="H893" s="45"/>
      <c r="I893" s="106"/>
      <c r="J893" s="45"/>
      <c r="K893" s="45"/>
      <c r="L893" s="45">
        <f t="shared" si="239"/>
        <v>0</v>
      </c>
      <c r="M893" s="305"/>
      <c r="N893" s="305"/>
      <c r="O893" s="305"/>
      <c r="P893" s="305"/>
      <c r="Q893" s="305"/>
      <c r="R893" s="305"/>
      <c r="S893" s="305"/>
      <c r="T893" s="305"/>
      <c r="U893" s="305"/>
      <c r="V893" s="305"/>
      <c r="W893" s="305"/>
      <c r="X893" s="305"/>
      <c r="Y893" s="305"/>
      <c r="Z893" s="305"/>
      <c r="AA893" s="305"/>
      <c r="AB893" s="305"/>
      <c r="AC893" s="305"/>
      <c r="AD893" s="305"/>
      <c r="AE893" s="305"/>
      <c r="AF893" s="305"/>
      <c r="AG893" s="305"/>
      <c r="AH893" s="305"/>
      <c r="AI893" s="305"/>
      <c r="AJ893" s="305"/>
      <c r="AK893" s="305"/>
      <c r="AL893" s="305"/>
      <c r="AM893" s="305"/>
      <c r="AN893" s="305"/>
      <c r="AO893" s="305"/>
      <c r="AP893" s="305"/>
      <c r="AQ893" s="305"/>
      <c r="AR893" s="305"/>
      <c r="AS893" s="305"/>
      <c r="AT893" s="305"/>
      <c r="AU893" s="305"/>
      <c r="AV893" s="305"/>
      <c r="AW893" s="305"/>
      <c r="AX893" s="305"/>
      <c r="AY893" s="305"/>
      <c r="AZ893" s="305"/>
      <c r="BA893" s="305"/>
      <c r="BB893" s="305"/>
      <c r="BC893" s="305"/>
      <c r="BD893" s="305"/>
      <c r="BE893" s="305"/>
      <c r="BF893" s="305"/>
      <c r="BG893" s="305"/>
      <c r="BH893" s="305"/>
      <c r="BI893" s="305"/>
      <c r="BJ893" s="305"/>
      <c r="BK893" s="305"/>
      <c r="BL893" s="305"/>
      <c r="BM893" s="305"/>
      <c r="BN893" s="305"/>
      <c r="BO893" s="305"/>
      <c r="BP893" s="305"/>
      <c r="BQ893" s="305"/>
      <c r="BR893" s="305"/>
    </row>
    <row r="894" spans="1:70" s="104" customFormat="1" x14ac:dyDescent="0.25">
      <c r="A894" s="60">
        <v>12</v>
      </c>
      <c r="B894" s="46" t="s">
        <v>442</v>
      </c>
      <c r="C894" s="46" t="s">
        <v>47</v>
      </c>
      <c r="D894" s="44"/>
      <c r="E894" s="44">
        <f>E878</f>
        <v>1.04</v>
      </c>
      <c r="F894" s="44"/>
      <c r="G894" s="45"/>
      <c r="H894" s="45"/>
      <c r="I894" s="106"/>
      <c r="J894" s="45"/>
      <c r="K894" s="45"/>
      <c r="L894" s="44"/>
      <c r="M894" s="305"/>
      <c r="N894" s="305"/>
      <c r="O894" s="305"/>
      <c r="P894" s="305"/>
      <c r="Q894" s="305"/>
      <c r="R894" s="305"/>
      <c r="S894" s="305"/>
      <c r="T894" s="305"/>
      <c r="U894" s="305"/>
      <c r="V894" s="305"/>
      <c r="W894" s="305"/>
      <c r="X894" s="305"/>
      <c r="Y894" s="305"/>
      <c r="Z894" s="305"/>
      <c r="AA894" s="305"/>
      <c r="AB894" s="305"/>
      <c r="AC894" s="305"/>
      <c r="AD894" s="305"/>
      <c r="AE894" s="305"/>
      <c r="AF894" s="305"/>
      <c r="AG894" s="305"/>
      <c r="AH894" s="305"/>
      <c r="AI894" s="305"/>
      <c r="AJ894" s="305"/>
      <c r="AK894" s="305"/>
      <c r="AL894" s="305"/>
      <c r="AM894" s="305"/>
      <c r="AN894" s="305"/>
      <c r="AO894" s="305"/>
      <c r="AP894" s="305"/>
      <c r="AQ894" s="305"/>
      <c r="AR894" s="305"/>
      <c r="AS894" s="305"/>
      <c r="AT894" s="305"/>
      <c r="AU894" s="305"/>
      <c r="AV894" s="305"/>
      <c r="AW894" s="305"/>
      <c r="AX894" s="305"/>
      <c r="AY894" s="305"/>
      <c r="AZ894" s="305"/>
      <c r="BA894" s="305"/>
      <c r="BB894" s="305"/>
      <c r="BC894" s="305"/>
      <c r="BD894" s="305"/>
      <c r="BE894" s="305"/>
      <c r="BF894" s="305"/>
      <c r="BG894" s="305"/>
      <c r="BH894" s="305"/>
      <c r="BI894" s="305"/>
      <c r="BJ894" s="305"/>
      <c r="BK894" s="305"/>
      <c r="BL894" s="305"/>
      <c r="BM894" s="305"/>
      <c r="BN894" s="305"/>
      <c r="BO894" s="305"/>
      <c r="BP894" s="305"/>
      <c r="BQ894" s="305"/>
      <c r="BR894" s="305"/>
    </row>
    <row r="895" spans="1:70" s="104" customFormat="1" x14ac:dyDescent="0.25">
      <c r="A895" s="47">
        <f>A894+0.1</f>
        <v>12.1</v>
      </c>
      <c r="B895" s="47" t="s">
        <v>356</v>
      </c>
      <c r="C895" s="47" t="s">
        <v>24</v>
      </c>
      <c r="D895" s="45">
        <v>0.87</v>
      </c>
      <c r="E895" s="45">
        <f>D895*E894</f>
        <v>0.90480000000000005</v>
      </c>
      <c r="F895" s="45"/>
      <c r="G895" s="45"/>
      <c r="H895" s="45"/>
      <c r="I895" s="106">
        <f>H895*E895</f>
        <v>0</v>
      </c>
      <c r="J895" s="45"/>
      <c r="K895" s="45"/>
      <c r="L895" s="45">
        <f>I895</f>
        <v>0</v>
      </c>
      <c r="M895" s="305"/>
      <c r="N895" s="305"/>
      <c r="O895" s="305"/>
      <c r="P895" s="305"/>
      <c r="Q895" s="305"/>
      <c r="R895" s="305"/>
      <c r="S895" s="305"/>
      <c r="T895" s="305"/>
      <c r="U895" s="305"/>
      <c r="V895" s="305"/>
      <c r="W895" s="305"/>
      <c r="X895" s="305"/>
      <c r="Y895" s="305"/>
      <c r="Z895" s="305"/>
      <c r="AA895" s="305"/>
      <c r="AB895" s="305"/>
      <c r="AC895" s="305"/>
      <c r="AD895" s="305"/>
      <c r="AE895" s="305"/>
      <c r="AF895" s="305"/>
      <c r="AG895" s="305"/>
      <c r="AH895" s="305"/>
      <c r="AI895" s="305"/>
      <c r="AJ895" s="305"/>
      <c r="AK895" s="305"/>
      <c r="AL895" s="305"/>
      <c r="AM895" s="305"/>
      <c r="AN895" s="305"/>
      <c r="AO895" s="305"/>
      <c r="AP895" s="305"/>
      <c r="AQ895" s="305"/>
      <c r="AR895" s="305"/>
      <c r="AS895" s="305"/>
      <c r="AT895" s="305"/>
      <c r="AU895" s="305"/>
      <c r="AV895" s="305"/>
      <c r="AW895" s="305"/>
      <c r="AX895" s="305"/>
      <c r="AY895" s="305"/>
      <c r="AZ895" s="305"/>
      <c r="BA895" s="305"/>
      <c r="BB895" s="305"/>
      <c r="BC895" s="305"/>
      <c r="BD895" s="305"/>
      <c r="BE895" s="305"/>
      <c r="BF895" s="305"/>
      <c r="BG895" s="305"/>
      <c r="BH895" s="305"/>
      <c r="BI895" s="305"/>
      <c r="BJ895" s="305"/>
      <c r="BK895" s="305"/>
      <c r="BL895" s="305"/>
      <c r="BM895" s="305"/>
      <c r="BN895" s="305"/>
      <c r="BO895" s="305"/>
      <c r="BP895" s="305"/>
      <c r="BQ895" s="305"/>
      <c r="BR895" s="305"/>
    </row>
    <row r="896" spans="1:70" s="104" customFormat="1" x14ac:dyDescent="0.25">
      <c r="A896" s="47">
        <f>A895+0.1</f>
        <v>12.2</v>
      </c>
      <c r="B896" s="47" t="s">
        <v>412</v>
      </c>
      <c r="C896" s="47" t="s">
        <v>15</v>
      </c>
      <c r="D896" s="45">
        <v>0.13</v>
      </c>
      <c r="E896" s="45">
        <f>D896*E894</f>
        <v>0.13520000000000001</v>
      </c>
      <c r="F896" s="45"/>
      <c r="G896" s="45"/>
      <c r="H896" s="45"/>
      <c r="I896" s="106"/>
      <c r="J896" s="45"/>
      <c r="K896" s="45">
        <f>J896*E896</f>
        <v>0</v>
      </c>
      <c r="L896" s="45">
        <f>K896</f>
        <v>0</v>
      </c>
      <c r="M896" s="305"/>
      <c r="N896" s="305"/>
      <c r="O896" s="305"/>
      <c r="P896" s="305"/>
      <c r="Q896" s="305"/>
      <c r="R896" s="305"/>
      <c r="S896" s="305"/>
      <c r="T896" s="305"/>
      <c r="U896" s="305"/>
      <c r="V896" s="305"/>
      <c r="W896" s="305"/>
      <c r="X896" s="305"/>
      <c r="Y896" s="305"/>
      <c r="Z896" s="305"/>
      <c r="AA896" s="305"/>
      <c r="AB896" s="305"/>
      <c r="AC896" s="305"/>
      <c r="AD896" s="305"/>
      <c r="AE896" s="305"/>
      <c r="AF896" s="305"/>
      <c r="AG896" s="305"/>
      <c r="AH896" s="305"/>
      <c r="AI896" s="305"/>
      <c r="AJ896" s="305"/>
      <c r="AK896" s="305"/>
      <c r="AL896" s="305"/>
      <c r="AM896" s="305"/>
      <c r="AN896" s="305"/>
      <c r="AO896" s="305"/>
      <c r="AP896" s="305"/>
      <c r="AQ896" s="305"/>
      <c r="AR896" s="305"/>
      <c r="AS896" s="305"/>
      <c r="AT896" s="305"/>
      <c r="AU896" s="305"/>
      <c r="AV896" s="305"/>
      <c r="AW896" s="305"/>
      <c r="AX896" s="305"/>
      <c r="AY896" s="305"/>
      <c r="AZ896" s="305"/>
      <c r="BA896" s="305"/>
      <c r="BB896" s="305"/>
      <c r="BC896" s="305"/>
      <c r="BD896" s="305"/>
      <c r="BE896" s="305"/>
      <c r="BF896" s="305"/>
      <c r="BG896" s="305"/>
      <c r="BH896" s="305"/>
      <c r="BI896" s="305"/>
      <c r="BJ896" s="305"/>
      <c r="BK896" s="305"/>
      <c r="BL896" s="305"/>
      <c r="BM896" s="305"/>
      <c r="BN896" s="305"/>
      <c r="BO896" s="305"/>
      <c r="BP896" s="305"/>
      <c r="BQ896" s="305"/>
      <c r="BR896" s="305"/>
    </row>
    <row r="897" spans="1:70" s="121" customFormat="1" x14ac:dyDescent="0.25">
      <c r="A897" s="47">
        <f>A896+0.1</f>
        <v>12.299999999999999</v>
      </c>
      <c r="B897" s="47" t="s">
        <v>443</v>
      </c>
      <c r="C897" s="47" t="s">
        <v>90</v>
      </c>
      <c r="D897" s="45">
        <v>10.06</v>
      </c>
      <c r="E897" s="45">
        <f>D897*E894</f>
        <v>10.462400000000001</v>
      </c>
      <c r="F897" s="45"/>
      <c r="G897" s="45">
        <f>F897*E897</f>
        <v>0</v>
      </c>
      <c r="H897" s="45"/>
      <c r="I897" s="106"/>
      <c r="J897" s="45"/>
      <c r="K897" s="45"/>
      <c r="L897" s="45">
        <f>G897</f>
        <v>0</v>
      </c>
      <c r="M897" s="306"/>
      <c r="N897" s="306"/>
      <c r="O897" s="306"/>
      <c r="P897" s="306"/>
      <c r="Q897" s="306"/>
      <c r="R897" s="306"/>
      <c r="S897" s="306"/>
      <c r="T897" s="306"/>
      <c r="U897" s="306"/>
      <c r="V897" s="306"/>
      <c r="W897" s="306"/>
      <c r="X897" s="306"/>
      <c r="Y897" s="306"/>
      <c r="Z897" s="306"/>
      <c r="AA897" s="306"/>
      <c r="AB897" s="306"/>
      <c r="AC897" s="306"/>
      <c r="AD897" s="306"/>
      <c r="AE897" s="306"/>
      <c r="AF897" s="306"/>
      <c r="AG897" s="306"/>
      <c r="AH897" s="306"/>
      <c r="AI897" s="306"/>
      <c r="AJ897" s="306"/>
      <c r="AK897" s="306"/>
      <c r="AL897" s="306"/>
      <c r="AM897" s="306"/>
      <c r="AN897" s="306"/>
      <c r="AO897" s="306"/>
      <c r="AP897" s="306"/>
      <c r="AQ897" s="306"/>
      <c r="AR897" s="306"/>
      <c r="AS897" s="306"/>
      <c r="AT897" s="306"/>
      <c r="AU897" s="306"/>
      <c r="AV897" s="306"/>
      <c r="AW897" s="306"/>
      <c r="AX897" s="306"/>
      <c r="AY897" s="306"/>
      <c r="AZ897" s="306"/>
      <c r="BA897" s="306"/>
      <c r="BB897" s="306"/>
      <c r="BC897" s="306"/>
      <c r="BD897" s="306"/>
      <c r="BE897" s="306"/>
      <c r="BF897" s="306"/>
      <c r="BG897" s="306"/>
      <c r="BH897" s="306"/>
      <c r="BI897" s="306"/>
      <c r="BJ897" s="306"/>
      <c r="BK897" s="306"/>
      <c r="BL897" s="306"/>
      <c r="BM897" s="306"/>
      <c r="BN897" s="306"/>
      <c r="BO897" s="306"/>
      <c r="BP897" s="306"/>
      <c r="BQ897" s="306"/>
      <c r="BR897" s="306"/>
    </row>
    <row r="898" spans="1:70" s="122" customFormat="1" x14ac:dyDescent="0.25">
      <c r="A898" s="47">
        <f>A897+0.1</f>
        <v>12.399999999999999</v>
      </c>
      <c r="B898" s="47" t="s">
        <v>418</v>
      </c>
      <c r="C898" s="47" t="s">
        <v>4</v>
      </c>
      <c r="D898" s="45">
        <v>0.1</v>
      </c>
      <c r="E898" s="45">
        <f>D898*E894</f>
        <v>0.10400000000000001</v>
      </c>
      <c r="F898" s="45"/>
      <c r="G898" s="45">
        <f>F898*E898</f>
        <v>0</v>
      </c>
      <c r="H898" s="45"/>
      <c r="I898" s="106"/>
      <c r="J898" s="45"/>
      <c r="K898" s="45"/>
      <c r="L898" s="45">
        <f>G898</f>
        <v>0</v>
      </c>
      <c r="M898" s="307"/>
      <c r="N898" s="307"/>
      <c r="O898" s="307"/>
      <c r="P898" s="307"/>
      <c r="Q898" s="307"/>
      <c r="R898" s="307"/>
      <c r="S898" s="307"/>
      <c r="T898" s="307"/>
      <c r="U898" s="307"/>
      <c r="V898" s="307"/>
      <c r="W898" s="307"/>
      <c r="X898" s="307"/>
      <c r="Y898" s="307"/>
      <c r="Z898" s="307"/>
      <c r="AA898" s="307"/>
      <c r="AB898" s="307"/>
      <c r="AC898" s="307"/>
      <c r="AD898" s="307"/>
      <c r="AE898" s="307"/>
      <c r="AF898" s="307"/>
      <c r="AG898" s="307"/>
      <c r="AH898" s="307"/>
      <c r="AI898" s="307"/>
      <c r="AJ898" s="307"/>
      <c r="AK898" s="307"/>
      <c r="AL898" s="307"/>
      <c r="AM898" s="307"/>
      <c r="AN898" s="307"/>
      <c r="AO898" s="307"/>
      <c r="AP898" s="307"/>
      <c r="AQ898" s="307"/>
      <c r="AR898" s="307"/>
      <c r="AS898" s="307"/>
      <c r="AT898" s="307"/>
      <c r="AU898" s="307"/>
      <c r="AV898" s="307"/>
      <c r="AW898" s="307"/>
      <c r="AX898" s="307"/>
      <c r="AY898" s="307"/>
      <c r="AZ898" s="307"/>
      <c r="BA898" s="307"/>
      <c r="BB898" s="307"/>
      <c r="BC898" s="307"/>
      <c r="BD898" s="307"/>
      <c r="BE898" s="307"/>
      <c r="BF898" s="307"/>
      <c r="BG898" s="307"/>
      <c r="BH898" s="307"/>
      <c r="BI898" s="307"/>
      <c r="BJ898" s="307"/>
      <c r="BK898" s="307"/>
      <c r="BL898" s="307"/>
      <c r="BM898" s="307"/>
      <c r="BN898" s="307"/>
      <c r="BO898" s="307"/>
      <c r="BP898" s="307"/>
      <c r="BQ898" s="307"/>
      <c r="BR898" s="307"/>
    </row>
    <row r="899" spans="1:70" s="104" customFormat="1" x14ac:dyDescent="0.25">
      <c r="A899" s="60">
        <v>13</v>
      </c>
      <c r="B899" s="46" t="s">
        <v>444</v>
      </c>
      <c r="C899" s="46" t="s">
        <v>420</v>
      </c>
      <c r="D899" s="45"/>
      <c r="E899" s="44">
        <f>E885</f>
        <v>0.16</v>
      </c>
      <c r="F899" s="45"/>
      <c r="G899" s="45"/>
      <c r="H899" s="45"/>
      <c r="I899" s="106"/>
      <c r="J899" s="45"/>
      <c r="K899" s="45"/>
      <c r="L899" s="44"/>
      <c r="M899" s="305"/>
      <c r="N899" s="305"/>
      <c r="O899" s="305"/>
      <c r="P899" s="305"/>
      <c r="Q899" s="305"/>
      <c r="R899" s="305"/>
      <c r="S899" s="305"/>
      <c r="T899" s="305"/>
      <c r="U899" s="305"/>
      <c r="V899" s="305"/>
      <c r="W899" s="305"/>
      <c r="X899" s="305"/>
      <c r="Y899" s="305"/>
      <c r="Z899" s="305"/>
      <c r="AA899" s="305"/>
      <c r="AB899" s="305"/>
      <c r="AC899" s="305"/>
      <c r="AD899" s="305"/>
      <c r="AE899" s="305"/>
      <c r="AF899" s="305"/>
      <c r="AG899" s="305"/>
      <c r="AH899" s="305"/>
      <c r="AI899" s="305"/>
      <c r="AJ899" s="305"/>
      <c r="AK899" s="305"/>
      <c r="AL899" s="305"/>
      <c r="AM899" s="305"/>
      <c r="AN899" s="305"/>
      <c r="AO899" s="305"/>
      <c r="AP899" s="305"/>
      <c r="AQ899" s="305"/>
      <c r="AR899" s="305"/>
      <c r="AS899" s="305"/>
      <c r="AT899" s="305"/>
      <c r="AU899" s="305"/>
      <c r="AV899" s="305"/>
      <c r="AW899" s="305"/>
      <c r="AX899" s="305"/>
      <c r="AY899" s="305"/>
      <c r="AZ899" s="305"/>
      <c r="BA899" s="305"/>
      <c r="BB899" s="305"/>
      <c r="BC899" s="305"/>
      <c r="BD899" s="305"/>
      <c r="BE899" s="305"/>
      <c r="BF899" s="305"/>
      <c r="BG899" s="305"/>
      <c r="BH899" s="305"/>
      <c r="BI899" s="305"/>
      <c r="BJ899" s="305"/>
      <c r="BK899" s="305"/>
      <c r="BL899" s="305"/>
      <c r="BM899" s="305"/>
      <c r="BN899" s="305"/>
      <c r="BO899" s="305"/>
      <c r="BP899" s="305"/>
      <c r="BQ899" s="305"/>
      <c r="BR899" s="305"/>
    </row>
    <row r="900" spans="1:70" s="104" customFormat="1" x14ac:dyDescent="0.25">
      <c r="A900" s="47">
        <f>A899+0.1</f>
        <v>13.1</v>
      </c>
      <c r="B900" s="47" t="s">
        <v>356</v>
      </c>
      <c r="C900" s="47" t="s">
        <v>24</v>
      </c>
      <c r="D900" s="45">
        <v>3.03</v>
      </c>
      <c r="E900" s="45">
        <f>D900*E899</f>
        <v>0.48479999999999995</v>
      </c>
      <c r="F900" s="45"/>
      <c r="G900" s="45"/>
      <c r="H900" s="45"/>
      <c r="I900" s="106">
        <f>E900*H900</f>
        <v>0</v>
      </c>
      <c r="J900" s="45"/>
      <c r="K900" s="45"/>
      <c r="L900" s="45">
        <f>I900</f>
        <v>0</v>
      </c>
      <c r="M900" s="305"/>
      <c r="N900" s="305"/>
      <c r="O900" s="305"/>
      <c r="P900" s="305"/>
      <c r="Q900" s="305"/>
      <c r="R900" s="305"/>
      <c r="S900" s="305"/>
      <c r="T900" s="305"/>
      <c r="U900" s="305"/>
      <c r="V900" s="305"/>
      <c r="W900" s="305"/>
      <c r="X900" s="305"/>
      <c r="Y900" s="305"/>
      <c r="Z900" s="305"/>
      <c r="AA900" s="305"/>
      <c r="AB900" s="305"/>
      <c r="AC900" s="305"/>
      <c r="AD900" s="305"/>
      <c r="AE900" s="305"/>
      <c r="AF900" s="305"/>
      <c r="AG900" s="305"/>
      <c r="AH900" s="305"/>
      <c r="AI900" s="305"/>
      <c r="AJ900" s="305"/>
      <c r="AK900" s="305"/>
      <c r="AL900" s="305"/>
      <c r="AM900" s="305"/>
      <c r="AN900" s="305"/>
      <c r="AO900" s="305"/>
      <c r="AP900" s="305"/>
      <c r="AQ900" s="305"/>
      <c r="AR900" s="305"/>
      <c r="AS900" s="305"/>
      <c r="AT900" s="305"/>
      <c r="AU900" s="305"/>
      <c r="AV900" s="305"/>
      <c r="AW900" s="305"/>
      <c r="AX900" s="305"/>
      <c r="AY900" s="305"/>
      <c r="AZ900" s="305"/>
      <c r="BA900" s="305"/>
      <c r="BB900" s="305"/>
      <c r="BC900" s="305"/>
      <c r="BD900" s="305"/>
      <c r="BE900" s="305"/>
      <c r="BF900" s="305"/>
      <c r="BG900" s="305"/>
      <c r="BH900" s="305"/>
      <c r="BI900" s="305"/>
      <c r="BJ900" s="305"/>
      <c r="BK900" s="305"/>
      <c r="BL900" s="305"/>
      <c r="BM900" s="305"/>
      <c r="BN900" s="305"/>
      <c r="BO900" s="305"/>
      <c r="BP900" s="305"/>
      <c r="BQ900" s="305"/>
      <c r="BR900" s="305"/>
    </row>
    <row r="901" spans="1:70" s="104" customFormat="1" x14ac:dyDescent="0.25">
      <c r="A901" s="47">
        <f>A900+0.1</f>
        <v>13.2</v>
      </c>
      <c r="B901" s="47" t="s">
        <v>412</v>
      </c>
      <c r="C901" s="47" t="s">
        <v>15</v>
      </c>
      <c r="D901" s="45">
        <v>0.41</v>
      </c>
      <c r="E901" s="45">
        <f>D901*E899</f>
        <v>6.5599999999999992E-2</v>
      </c>
      <c r="F901" s="45"/>
      <c r="G901" s="45"/>
      <c r="H901" s="45"/>
      <c r="I901" s="106"/>
      <c r="J901" s="45"/>
      <c r="K901" s="45">
        <f>E901*J901</f>
        <v>0</v>
      </c>
      <c r="L901" s="45">
        <f>K901</f>
        <v>0</v>
      </c>
      <c r="M901" s="305"/>
      <c r="N901" s="305"/>
      <c r="O901" s="305"/>
      <c r="P901" s="305"/>
      <c r="Q901" s="305"/>
      <c r="R901" s="305"/>
      <c r="S901" s="305"/>
      <c r="T901" s="305"/>
      <c r="U901" s="305"/>
      <c r="V901" s="305"/>
      <c r="W901" s="305"/>
      <c r="X901" s="305"/>
      <c r="Y901" s="305"/>
      <c r="Z901" s="305"/>
      <c r="AA901" s="305"/>
      <c r="AB901" s="305"/>
      <c r="AC901" s="305"/>
      <c r="AD901" s="305"/>
      <c r="AE901" s="305"/>
      <c r="AF901" s="305"/>
      <c r="AG901" s="305"/>
      <c r="AH901" s="305"/>
      <c r="AI901" s="305"/>
      <c r="AJ901" s="305"/>
      <c r="AK901" s="305"/>
      <c r="AL901" s="305"/>
      <c r="AM901" s="305"/>
      <c r="AN901" s="305"/>
      <c r="AO901" s="305"/>
      <c r="AP901" s="305"/>
      <c r="AQ901" s="305"/>
      <c r="AR901" s="305"/>
      <c r="AS901" s="305"/>
      <c r="AT901" s="305"/>
      <c r="AU901" s="305"/>
      <c r="AV901" s="305"/>
      <c r="AW901" s="305"/>
      <c r="AX901" s="305"/>
      <c r="AY901" s="305"/>
      <c r="AZ901" s="305"/>
      <c r="BA901" s="305"/>
      <c r="BB901" s="305"/>
      <c r="BC901" s="305"/>
      <c r="BD901" s="305"/>
      <c r="BE901" s="305"/>
      <c r="BF901" s="305"/>
      <c r="BG901" s="305"/>
      <c r="BH901" s="305"/>
      <c r="BI901" s="305"/>
      <c r="BJ901" s="305"/>
      <c r="BK901" s="305"/>
      <c r="BL901" s="305"/>
      <c r="BM901" s="305"/>
      <c r="BN901" s="305"/>
      <c r="BO901" s="305"/>
      <c r="BP901" s="305"/>
      <c r="BQ901" s="305"/>
      <c r="BR901" s="305"/>
    </row>
    <row r="902" spans="1:70" s="121" customFormat="1" x14ac:dyDescent="0.25">
      <c r="A902" s="47">
        <f>A901+0.1</f>
        <v>13.299999999999999</v>
      </c>
      <c r="B902" s="47" t="s">
        <v>443</v>
      </c>
      <c r="C902" s="47" t="s">
        <v>90</v>
      </c>
      <c r="D902" s="45">
        <v>32.4</v>
      </c>
      <c r="E902" s="45">
        <f>D902*E899</f>
        <v>5.1840000000000002</v>
      </c>
      <c r="F902" s="45"/>
      <c r="G902" s="45">
        <f>E902*F902</f>
        <v>0</v>
      </c>
      <c r="H902" s="45"/>
      <c r="I902" s="106"/>
      <c r="J902" s="45"/>
      <c r="K902" s="45"/>
      <c r="L902" s="45">
        <f>G902</f>
        <v>0</v>
      </c>
      <c r="M902" s="306"/>
      <c r="N902" s="306"/>
      <c r="O902" s="306"/>
      <c r="P902" s="306"/>
      <c r="Q902" s="306"/>
      <c r="R902" s="306"/>
      <c r="S902" s="306"/>
      <c r="T902" s="306"/>
      <c r="U902" s="306"/>
      <c r="V902" s="306"/>
      <c r="W902" s="306"/>
      <c r="X902" s="306"/>
      <c r="Y902" s="306"/>
      <c r="Z902" s="306"/>
      <c r="AA902" s="306"/>
      <c r="AB902" s="306"/>
      <c r="AC902" s="306"/>
      <c r="AD902" s="306"/>
      <c r="AE902" s="306"/>
      <c r="AF902" s="306"/>
      <c r="AG902" s="306"/>
      <c r="AH902" s="306"/>
      <c r="AI902" s="306"/>
      <c r="AJ902" s="306"/>
      <c r="AK902" s="306"/>
      <c r="AL902" s="306"/>
      <c r="AM902" s="306"/>
      <c r="AN902" s="306"/>
      <c r="AO902" s="306"/>
      <c r="AP902" s="306"/>
      <c r="AQ902" s="306"/>
      <c r="AR902" s="306"/>
      <c r="AS902" s="306"/>
      <c r="AT902" s="306"/>
      <c r="AU902" s="306"/>
      <c r="AV902" s="306"/>
      <c r="AW902" s="306"/>
      <c r="AX902" s="306"/>
      <c r="AY902" s="306"/>
      <c r="AZ902" s="306"/>
      <c r="BA902" s="306"/>
      <c r="BB902" s="306"/>
      <c r="BC902" s="306"/>
      <c r="BD902" s="306"/>
      <c r="BE902" s="306"/>
      <c r="BF902" s="306"/>
      <c r="BG902" s="306"/>
      <c r="BH902" s="306"/>
      <c r="BI902" s="306"/>
      <c r="BJ902" s="306"/>
      <c r="BK902" s="306"/>
      <c r="BL902" s="306"/>
      <c r="BM902" s="306"/>
      <c r="BN902" s="306"/>
      <c r="BO902" s="306"/>
      <c r="BP902" s="306"/>
      <c r="BQ902" s="306"/>
      <c r="BR902" s="306"/>
    </row>
    <row r="903" spans="1:70" s="122" customFormat="1" x14ac:dyDescent="0.25">
      <c r="A903" s="47">
        <f>A902+0.1</f>
        <v>13.399999999999999</v>
      </c>
      <c r="B903" s="47" t="s">
        <v>418</v>
      </c>
      <c r="C903" s="47" t="s">
        <v>4</v>
      </c>
      <c r="D903" s="45">
        <v>0.04</v>
      </c>
      <c r="E903" s="45">
        <f>D903*E899</f>
        <v>6.4000000000000003E-3</v>
      </c>
      <c r="F903" s="45"/>
      <c r="G903" s="45">
        <f>E903*F903</f>
        <v>0</v>
      </c>
      <c r="H903" s="45"/>
      <c r="I903" s="106"/>
      <c r="J903" s="45"/>
      <c r="K903" s="45"/>
      <c r="L903" s="45">
        <f>G903</f>
        <v>0</v>
      </c>
      <c r="M903" s="307"/>
      <c r="N903" s="307"/>
      <c r="O903" s="307"/>
      <c r="P903" s="307"/>
      <c r="Q903" s="307"/>
      <c r="R903" s="307"/>
      <c r="S903" s="307"/>
      <c r="T903" s="307"/>
      <c r="U903" s="307"/>
      <c r="V903" s="307"/>
      <c r="W903" s="307"/>
      <c r="X903" s="307"/>
      <c r="Y903" s="307"/>
      <c r="Z903" s="307"/>
      <c r="AA903" s="307"/>
      <c r="AB903" s="307"/>
      <c r="AC903" s="307"/>
      <c r="AD903" s="307"/>
      <c r="AE903" s="307"/>
      <c r="AF903" s="307"/>
      <c r="AG903" s="307"/>
      <c r="AH903" s="307"/>
      <c r="AI903" s="307"/>
      <c r="AJ903" s="307"/>
      <c r="AK903" s="307"/>
      <c r="AL903" s="307"/>
      <c r="AM903" s="307"/>
      <c r="AN903" s="307"/>
      <c r="AO903" s="307"/>
      <c r="AP903" s="307"/>
      <c r="AQ903" s="307"/>
      <c r="AR903" s="307"/>
      <c r="AS903" s="307"/>
      <c r="AT903" s="307"/>
      <c r="AU903" s="307"/>
      <c r="AV903" s="307"/>
      <c r="AW903" s="307"/>
      <c r="AX903" s="307"/>
      <c r="AY903" s="307"/>
      <c r="AZ903" s="307"/>
      <c r="BA903" s="307"/>
      <c r="BB903" s="307"/>
      <c r="BC903" s="307"/>
      <c r="BD903" s="307"/>
      <c r="BE903" s="307"/>
      <c r="BF903" s="307"/>
      <c r="BG903" s="307"/>
      <c r="BH903" s="307"/>
      <c r="BI903" s="307"/>
      <c r="BJ903" s="307"/>
      <c r="BK903" s="307"/>
      <c r="BL903" s="307"/>
      <c r="BM903" s="307"/>
      <c r="BN903" s="307"/>
      <c r="BO903" s="307"/>
      <c r="BP903" s="307"/>
      <c r="BQ903" s="307"/>
      <c r="BR903" s="307"/>
    </row>
    <row r="904" spans="1:70" s="104" customFormat="1" x14ac:dyDescent="0.25">
      <c r="A904" s="60">
        <v>14</v>
      </c>
      <c r="B904" s="46" t="s">
        <v>445</v>
      </c>
      <c r="C904" s="46" t="s">
        <v>420</v>
      </c>
      <c r="D904" s="44"/>
      <c r="E904" s="44">
        <f>E899</f>
        <v>0.16</v>
      </c>
      <c r="F904" s="44"/>
      <c r="G904" s="45"/>
      <c r="H904" s="45"/>
      <c r="I904" s="106"/>
      <c r="J904" s="45"/>
      <c r="K904" s="45"/>
      <c r="L904" s="44"/>
      <c r="M904" s="305"/>
      <c r="N904" s="305"/>
      <c r="O904" s="305"/>
      <c r="P904" s="305"/>
      <c r="Q904" s="305"/>
      <c r="R904" s="305"/>
      <c r="S904" s="305"/>
      <c r="T904" s="305"/>
      <c r="U904" s="305"/>
      <c r="V904" s="305"/>
      <c r="W904" s="305"/>
      <c r="X904" s="305"/>
      <c r="Y904" s="305"/>
      <c r="Z904" s="305"/>
      <c r="AA904" s="305"/>
      <c r="AB904" s="305"/>
      <c r="AC904" s="305"/>
      <c r="AD904" s="305"/>
      <c r="AE904" s="305"/>
      <c r="AF904" s="305"/>
      <c r="AG904" s="305"/>
      <c r="AH904" s="305"/>
      <c r="AI904" s="305"/>
      <c r="AJ904" s="305"/>
      <c r="AK904" s="305"/>
      <c r="AL904" s="305"/>
      <c r="AM904" s="305"/>
      <c r="AN904" s="305"/>
      <c r="AO904" s="305"/>
      <c r="AP904" s="305"/>
      <c r="AQ904" s="305"/>
      <c r="AR904" s="305"/>
      <c r="AS904" s="305"/>
      <c r="AT904" s="305"/>
      <c r="AU904" s="305"/>
      <c r="AV904" s="305"/>
      <c r="AW904" s="305"/>
      <c r="AX904" s="305"/>
      <c r="AY904" s="305"/>
      <c r="AZ904" s="305"/>
      <c r="BA904" s="305"/>
      <c r="BB904" s="305"/>
      <c r="BC904" s="305"/>
      <c r="BD904" s="305"/>
      <c r="BE904" s="305"/>
      <c r="BF904" s="305"/>
      <c r="BG904" s="305"/>
      <c r="BH904" s="305"/>
      <c r="BI904" s="305"/>
      <c r="BJ904" s="305"/>
      <c r="BK904" s="305"/>
      <c r="BL904" s="305"/>
      <c r="BM904" s="305"/>
      <c r="BN904" s="305"/>
      <c r="BO904" s="305"/>
      <c r="BP904" s="305"/>
      <c r="BQ904" s="305"/>
      <c r="BR904" s="305"/>
    </row>
    <row r="905" spans="1:70" s="104" customFormat="1" x14ac:dyDescent="0.25">
      <c r="A905" s="47">
        <f>A904+0.1</f>
        <v>14.1</v>
      </c>
      <c r="B905" s="47" t="s">
        <v>356</v>
      </c>
      <c r="C905" s="47" t="s">
        <v>24</v>
      </c>
      <c r="D905" s="45">
        <v>4.24</v>
      </c>
      <c r="E905" s="45">
        <f>D905*E904</f>
        <v>0.6784</v>
      </c>
      <c r="F905" s="45"/>
      <c r="G905" s="45"/>
      <c r="H905" s="45"/>
      <c r="I905" s="106">
        <f>E905*H905</f>
        <v>0</v>
      </c>
      <c r="J905" s="45"/>
      <c r="K905" s="45"/>
      <c r="L905" s="45">
        <f>I905</f>
        <v>0</v>
      </c>
      <c r="M905" s="305"/>
      <c r="N905" s="305"/>
      <c r="O905" s="305"/>
      <c r="P905" s="305"/>
      <c r="Q905" s="305"/>
      <c r="R905" s="305"/>
      <c r="S905" s="305"/>
      <c r="T905" s="305"/>
      <c r="U905" s="305"/>
      <c r="V905" s="305"/>
      <c r="W905" s="305"/>
      <c r="X905" s="305"/>
      <c r="Y905" s="305"/>
      <c r="Z905" s="305"/>
      <c r="AA905" s="305"/>
      <c r="AB905" s="305"/>
      <c r="AC905" s="305"/>
      <c r="AD905" s="305"/>
      <c r="AE905" s="305"/>
      <c r="AF905" s="305"/>
      <c r="AG905" s="305"/>
      <c r="AH905" s="305"/>
      <c r="AI905" s="305"/>
      <c r="AJ905" s="305"/>
      <c r="AK905" s="305"/>
      <c r="AL905" s="305"/>
      <c r="AM905" s="305"/>
      <c r="AN905" s="305"/>
      <c r="AO905" s="305"/>
      <c r="AP905" s="305"/>
      <c r="AQ905" s="305"/>
      <c r="AR905" s="305"/>
      <c r="AS905" s="305"/>
      <c r="AT905" s="305"/>
      <c r="AU905" s="305"/>
      <c r="AV905" s="305"/>
      <c r="AW905" s="305"/>
      <c r="AX905" s="305"/>
      <c r="AY905" s="305"/>
      <c r="AZ905" s="305"/>
      <c r="BA905" s="305"/>
      <c r="BB905" s="305"/>
      <c r="BC905" s="305"/>
      <c r="BD905" s="305"/>
      <c r="BE905" s="305"/>
      <c r="BF905" s="305"/>
      <c r="BG905" s="305"/>
      <c r="BH905" s="305"/>
      <c r="BI905" s="305"/>
      <c r="BJ905" s="305"/>
      <c r="BK905" s="305"/>
      <c r="BL905" s="305"/>
      <c r="BM905" s="305"/>
      <c r="BN905" s="305"/>
      <c r="BO905" s="305"/>
      <c r="BP905" s="305"/>
      <c r="BQ905" s="305"/>
      <c r="BR905" s="305"/>
    </row>
    <row r="906" spans="1:70" s="104" customFormat="1" x14ac:dyDescent="0.25">
      <c r="A906" s="47">
        <f>A905+0.1</f>
        <v>14.2</v>
      </c>
      <c r="B906" s="47" t="s">
        <v>412</v>
      </c>
      <c r="C906" s="47" t="s">
        <v>15</v>
      </c>
      <c r="D906" s="45">
        <v>0.21</v>
      </c>
      <c r="E906" s="45">
        <f>D906*E904</f>
        <v>3.3599999999999998E-2</v>
      </c>
      <c r="F906" s="45"/>
      <c r="G906" s="45"/>
      <c r="H906" s="45"/>
      <c r="I906" s="106"/>
      <c r="J906" s="45"/>
      <c r="K906" s="45">
        <f>E906*J906</f>
        <v>0</v>
      </c>
      <c r="L906" s="45">
        <f>K906</f>
        <v>0</v>
      </c>
      <c r="M906" s="305"/>
      <c r="N906" s="305"/>
      <c r="O906" s="305"/>
      <c r="P906" s="305"/>
      <c r="Q906" s="305"/>
      <c r="R906" s="305"/>
      <c r="S906" s="305"/>
      <c r="T906" s="305"/>
      <c r="U906" s="305"/>
      <c r="V906" s="305"/>
      <c r="W906" s="305"/>
      <c r="X906" s="305"/>
      <c r="Y906" s="305"/>
      <c r="Z906" s="305"/>
      <c r="AA906" s="305"/>
      <c r="AB906" s="305"/>
      <c r="AC906" s="305"/>
      <c r="AD906" s="305"/>
      <c r="AE906" s="305"/>
      <c r="AF906" s="305"/>
      <c r="AG906" s="305"/>
      <c r="AH906" s="305"/>
      <c r="AI906" s="305"/>
      <c r="AJ906" s="305"/>
      <c r="AK906" s="305"/>
      <c r="AL906" s="305"/>
      <c r="AM906" s="305"/>
      <c r="AN906" s="305"/>
      <c r="AO906" s="305"/>
      <c r="AP906" s="305"/>
      <c r="AQ906" s="305"/>
      <c r="AR906" s="305"/>
      <c r="AS906" s="305"/>
      <c r="AT906" s="305"/>
      <c r="AU906" s="305"/>
      <c r="AV906" s="305"/>
      <c r="AW906" s="305"/>
      <c r="AX906" s="305"/>
      <c r="AY906" s="305"/>
      <c r="AZ906" s="305"/>
      <c r="BA906" s="305"/>
      <c r="BB906" s="305"/>
      <c r="BC906" s="305"/>
      <c r="BD906" s="305"/>
      <c r="BE906" s="305"/>
      <c r="BF906" s="305"/>
      <c r="BG906" s="305"/>
      <c r="BH906" s="305"/>
      <c r="BI906" s="305"/>
      <c r="BJ906" s="305"/>
      <c r="BK906" s="305"/>
      <c r="BL906" s="305"/>
      <c r="BM906" s="305"/>
      <c r="BN906" s="305"/>
      <c r="BO906" s="305"/>
      <c r="BP906" s="305"/>
      <c r="BQ906" s="305"/>
      <c r="BR906" s="305"/>
    </row>
    <row r="907" spans="1:70" s="104" customFormat="1" x14ac:dyDescent="0.25">
      <c r="A907" s="47">
        <f>A906+0.1</f>
        <v>14.299999999999999</v>
      </c>
      <c r="B907" s="47" t="s">
        <v>446</v>
      </c>
      <c r="C907" s="47" t="s">
        <v>90</v>
      </c>
      <c r="D907" s="45">
        <v>15</v>
      </c>
      <c r="E907" s="45">
        <f>D907*E904</f>
        <v>2.4</v>
      </c>
      <c r="F907" s="45"/>
      <c r="G907" s="45">
        <f>E907*F907</f>
        <v>0</v>
      </c>
      <c r="H907" s="45"/>
      <c r="I907" s="106"/>
      <c r="J907" s="45"/>
      <c r="K907" s="45"/>
      <c r="L907" s="45">
        <f>G907</f>
        <v>0</v>
      </c>
      <c r="M907" s="305"/>
      <c r="N907" s="305"/>
      <c r="O907" s="305"/>
      <c r="P907" s="305"/>
      <c r="Q907" s="305"/>
      <c r="R907" s="305"/>
      <c r="S907" s="305"/>
      <c r="T907" s="305"/>
      <c r="U907" s="305"/>
      <c r="V907" s="305"/>
      <c r="W907" s="305"/>
      <c r="X907" s="305"/>
      <c r="Y907" s="305"/>
      <c r="Z907" s="305"/>
      <c r="AA907" s="305"/>
      <c r="AB907" s="305"/>
      <c r="AC907" s="305"/>
      <c r="AD907" s="305"/>
      <c r="AE907" s="305"/>
      <c r="AF907" s="305"/>
      <c r="AG907" s="305"/>
      <c r="AH907" s="305"/>
      <c r="AI907" s="305"/>
      <c r="AJ907" s="305"/>
      <c r="AK907" s="305"/>
      <c r="AL907" s="305"/>
      <c r="AM907" s="305"/>
      <c r="AN907" s="305"/>
      <c r="AO907" s="305"/>
      <c r="AP907" s="305"/>
      <c r="AQ907" s="305"/>
      <c r="AR907" s="305"/>
      <c r="AS907" s="305"/>
      <c r="AT907" s="305"/>
      <c r="AU907" s="305"/>
      <c r="AV907" s="305"/>
      <c r="AW907" s="305"/>
      <c r="AX907" s="305"/>
      <c r="AY907" s="305"/>
      <c r="AZ907" s="305"/>
      <c r="BA907" s="305"/>
      <c r="BB907" s="305"/>
      <c r="BC907" s="305"/>
      <c r="BD907" s="305"/>
      <c r="BE907" s="305"/>
      <c r="BF907" s="305"/>
      <c r="BG907" s="305"/>
      <c r="BH907" s="305"/>
      <c r="BI907" s="305"/>
      <c r="BJ907" s="305"/>
      <c r="BK907" s="305"/>
      <c r="BL907" s="305"/>
      <c r="BM907" s="305"/>
      <c r="BN907" s="305"/>
      <c r="BO907" s="305"/>
      <c r="BP907" s="305"/>
      <c r="BQ907" s="305"/>
      <c r="BR907" s="305"/>
    </row>
    <row r="908" spans="1:70" s="121" customFormat="1" x14ac:dyDescent="0.25">
      <c r="A908" s="22" t="s">
        <v>447</v>
      </c>
      <c r="B908" s="46" t="s">
        <v>448</v>
      </c>
      <c r="C908" s="46" t="s">
        <v>7</v>
      </c>
      <c r="D908" s="44"/>
      <c r="E908" s="159">
        <v>0.48</v>
      </c>
      <c r="F908" s="44"/>
      <c r="G908" s="45"/>
      <c r="H908" s="45"/>
      <c r="I908" s="106"/>
      <c r="J908" s="45"/>
      <c r="K908" s="45"/>
      <c r="L908" s="44"/>
      <c r="M908" s="306"/>
      <c r="N908" s="306"/>
      <c r="O908" s="306"/>
      <c r="P908" s="306"/>
      <c r="Q908" s="306"/>
      <c r="R908" s="306"/>
      <c r="S908" s="306"/>
      <c r="T908" s="306"/>
      <c r="U908" s="306"/>
      <c r="V908" s="306"/>
      <c r="W908" s="306"/>
      <c r="X908" s="306"/>
      <c r="Y908" s="306"/>
      <c r="Z908" s="306"/>
      <c r="AA908" s="306"/>
      <c r="AB908" s="306"/>
      <c r="AC908" s="306"/>
      <c r="AD908" s="306"/>
      <c r="AE908" s="306"/>
      <c r="AF908" s="306"/>
      <c r="AG908" s="306"/>
      <c r="AH908" s="306"/>
      <c r="AI908" s="306"/>
      <c r="AJ908" s="306"/>
      <c r="AK908" s="306"/>
      <c r="AL908" s="306"/>
      <c r="AM908" s="306"/>
      <c r="AN908" s="306"/>
      <c r="AO908" s="306"/>
      <c r="AP908" s="306"/>
      <c r="AQ908" s="306"/>
      <c r="AR908" s="306"/>
      <c r="AS908" s="306"/>
      <c r="AT908" s="306"/>
      <c r="AU908" s="306"/>
      <c r="AV908" s="306"/>
      <c r="AW908" s="306"/>
      <c r="AX908" s="306"/>
      <c r="AY908" s="306"/>
      <c r="AZ908" s="306"/>
      <c r="BA908" s="306"/>
      <c r="BB908" s="306"/>
      <c r="BC908" s="306"/>
      <c r="BD908" s="306"/>
      <c r="BE908" s="306"/>
      <c r="BF908" s="306"/>
      <c r="BG908" s="306"/>
      <c r="BH908" s="306"/>
      <c r="BI908" s="306"/>
      <c r="BJ908" s="306"/>
      <c r="BK908" s="306"/>
      <c r="BL908" s="306"/>
      <c r="BM908" s="306"/>
      <c r="BN908" s="306"/>
      <c r="BO908" s="306"/>
      <c r="BP908" s="306"/>
      <c r="BQ908" s="306"/>
      <c r="BR908" s="306"/>
    </row>
    <row r="909" spans="1:70" s="121" customFormat="1" x14ac:dyDescent="0.25">
      <c r="A909" s="22"/>
      <c r="B909" s="47" t="s">
        <v>356</v>
      </c>
      <c r="C909" s="47" t="s">
        <v>24</v>
      </c>
      <c r="D909" s="45">
        <v>3</v>
      </c>
      <c r="E909" s="45">
        <f>D909*E908</f>
        <v>1.44</v>
      </c>
      <c r="F909" s="343"/>
      <c r="G909" s="343"/>
      <c r="H909" s="45"/>
      <c r="I909" s="106">
        <f>H909*E909</f>
        <v>0</v>
      </c>
      <c r="J909" s="343"/>
      <c r="K909" s="343"/>
      <c r="L909" s="45">
        <f>K909+I909+G909</f>
        <v>0</v>
      </c>
      <c r="M909" s="306"/>
      <c r="N909" s="306"/>
      <c r="O909" s="306"/>
      <c r="P909" s="306"/>
      <c r="Q909" s="306"/>
      <c r="R909" s="306"/>
      <c r="S909" s="306"/>
      <c r="T909" s="306"/>
      <c r="U909" s="306"/>
      <c r="V909" s="306"/>
      <c r="W909" s="306"/>
      <c r="X909" s="306"/>
      <c r="Y909" s="306"/>
      <c r="Z909" s="306"/>
      <c r="AA909" s="306"/>
      <c r="AB909" s="306"/>
      <c r="AC909" s="306"/>
      <c r="AD909" s="306"/>
      <c r="AE909" s="306"/>
      <c r="AF909" s="306"/>
      <c r="AG909" s="306"/>
      <c r="AH909" s="306"/>
      <c r="AI909" s="306"/>
      <c r="AJ909" s="306"/>
      <c r="AK909" s="306"/>
      <c r="AL909" s="306"/>
      <c r="AM909" s="306"/>
      <c r="AN909" s="306"/>
      <c r="AO909" s="306"/>
      <c r="AP909" s="306"/>
      <c r="AQ909" s="306"/>
      <c r="AR909" s="306"/>
      <c r="AS909" s="306"/>
      <c r="AT909" s="306"/>
      <c r="AU909" s="306"/>
      <c r="AV909" s="306"/>
      <c r="AW909" s="306"/>
      <c r="AX909" s="306"/>
      <c r="AY909" s="306"/>
      <c r="AZ909" s="306"/>
      <c r="BA909" s="306"/>
      <c r="BB909" s="306"/>
      <c r="BC909" s="306"/>
      <c r="BD909" s="306"/>
      <c r="BE909" s="306"/>
      <c r="BF909" s="306"/>
      <c r="BG909" s="306"/>
      <c r="BH909" s="306"/>
      <c r="BI909" s="306"/>
      <c r="BJ909" s="306"/>
      <c r="BK909" s="306"/>
      <c r="BL909" s="306"/>
      <c r="BM909" s="306"/>
      <c r="BN909" s="306"/>
      <c r="BO909" s="306"/>
      <c r="BP909" s="306"/>
      <c r="BQ909" s="306"/>
      <c r="BR909" s="306"/>
    </row>
    <row r="910" spans="1:70" s="122" customFormat="1" x14ac:dyDescent="0.25">
      <c r="A910" s="47">
        <f>A908+0.1</f>
        <v>15.1</v>
      </c>
      <c r="B910" s="47" t="s">
        <v>449</v>
      </c>
      <c r="C910" s="47" t="s">
        <v>41</v>
      </c>
      <c r="D910" s="45">
        <v>1</v>
      </c>
      <c r="E910" s="106">
        <f>D910*E908</f>
        <v>0.48</v>
      </c>
      <c r="F910" s="45"/>
      <c r="G910" s="45">
        <f>E910*F910</f>
        <v>0</v>
      </c>
      <c r="H910" s="45"/>
      <c r="I910" s="106"/>
      <c r="J910" s="45"/>
      <c r="K910" s="45"/>
      <c r="L910" s="45">
        <f>K910+I910+G910</f>
        <v>0</v>
      </c>
      <c r="M910" s="307"/>
      <c r="N910" s="307"/>
      <c r="O910" s="307"/>
      <c r="P910" s="307"/>
      <c r="Q910" s="307"/>
      <c r="R910" s="307"/>
      <c r="S910" s="307"/>
      <c r="T910" s="307"/>
      <c r="U910" s="307"/>
      <c r="V910" s="307"/>
      <c r="W910" s="307"/>
      <c r="X910" s="307"/>
      <c r="Y910" s="307"/>
      <c r="Z910" s="307"/>
      <c r="AA910" s="307"/>
      <c r="AB910" s="307"/>
      <c r="AC910" s="307"/>
      <c r="AD910" s="307"/>
      <c r="AE910" s="307"/>
      <c r="AF910" s="307"/>
      <c r="AG910" s="307"/>
      <c r="AH910" s="307"/>
      <c r="AI910" s="307"/>
      <c r="AJ910" s="307"/>
      <c r="AK910" s="307"/>
      <c r="AL910" s="307"/>
      <c r="AM910" s="307"/>
      <c r="AN910" s="307"/>
      <c r="AO910" s="307"/>
      <c r="AP910" s="307"/>
      <c r="AQ910" s="307"/>
      <c r="AR910" s="307"/>
      <c r="AS910" s="307"/>
      <c r="AT910" s="307"/>
      <c r="AU910" s="307"/>
      <c r="AV910" s="307"/>
      <c r="AW910" s="307"/>
      <c r="AX910" s="307"/>
      <c r="AY910" s="307"/>
      <c r="AZ910" s="307"/>
      <c r="BA910" s="307"/>
      <c r="BB910" s="307"/>
      <c r="BC910" s="307"/>
      <c r="BD910" s="307"/>
      <c r="BE910" s="307"/>
      <c r="BF910" s="307"/>
      <c r="BG910" s="307"/>
      <c r="BH910" s="307"/>
      <c r="BI910" s="307"/>
      <c r="BJ910" s="307"/>
      <c r="BK910" s="307"/>
      <c r="BL910" s="307"/>
      <c r="BM910" s="307"/>
      <c r="BN910" s="307"/>
      <c r="BO910" s="307"/>
      <c r="BP910" s="307"/>
      <c r="BQ910" s="307"/>
      <c r="BR910" s="307"/>
    </row>
    <row r="911" spans="1:70" s="104" customFormat="1" x14ac:dyDescent="0.25">
      <c r="A911" s="22" t="s">
        <v>450</v>
      </c>
      <c r="B911" s="46" t="s">
        <v>451</v>
      </c>
      <c r="C911" s="46" t="s">
        <v>7</v>
      </c>
      <c r="D911" s="44"/>
      <c r="E911" s="159">
        <v>3.14</v>
      </c>
      <c r="F911" s="44"/>
      <c r="G911" s="45"/>
      <c r="H911" s="45"/>
      <c r="I911" s="106"/>
      <c r="J911" s="45"/>
      <c r="K911" s="45"/>
      <c r="L911" s="44"/>
      <c r="M911" s="305"/>
      <c r="N911" s="305"/>
      <c r="O911" s="305"/>
      <c r="P911" s="305"/>
      <c r="Q911" s="305"/>
      <c r="R911" s="305"/>
      <c r="S911" s="305"/>
      <c r="T911" s="305"/>
      <c r="U911" s="305"/>
      <c r="V911" s="305"/>
      <c r="W911" s="305"/>
      <c r="X911" s="305"/>
      <c r="Y911" s="305"/>
      <c r="Z911" s="305"/>
      <c r="AA911" s="305"/>
      <c r="AB911" s="305"/>
      <c r="AC911" s="305"/>
      <c r="AD911" s="305"/>
      <c r="AE911" s="305"/>
      <c r="AF911" s="305"/>
      <c r="AG911" s="305"/>
      <c r="AH911" s="305"/>
      <c r="AI911" s="305"/>
      <c r="AJ911" s="305"/>
      <c r="AK911" s="305"/>
      <c r="AL911" s="305"/>
      <c r="AM911" s="305"/>
      <c r="AN911" s="305"/>
      <c r="AO911" s="305"/>
      <c r="AP911" s="305"/>
      <c r="AQ911" s="305"/>
      <c r="AR911" s="305"/>
      <c r="AS911" s="305"/>
      <c r="AT911" s="305"/>
      <c r="AU911" s="305"/>
      <c r="AV911" s="305"/>
      <c r="AW911" s="305"/>
      <c r="AX911" s="305"/>
      <c r="AY911" s="305"/>
      <c r="AZ911" s="305"/>
      <c r="BA911" s="305"/>
      <c r="BB911" s="305"/>
      <c r="BC911" s="305"/>
      <c r="BD911" s="305"/>
      <c r="BE911" s="305"/>
      <c r="BF911" s="305"/>
      <c r="BG911" s="305"/>
      <c r="BH911" s="305"/>
      <c r="BI911" s="305"/>
      <c r="BJ911" s="305"/>
      <c r="BK911" s="305"/>
      <c r="BL911" s="305"/>
      <c r="BM911" s="305"/>
      <c r="BN911" s="305"/>
      <c r="BO911" s="305"/>
      <c r="BP911" s="305"/>
      <c r="BQ911" s="305"/>
      <c r="BR911" s="305"/>
    </row>
    <row r="912" spans="1:70" s="104" customFormat="1" x14ac:dyDescent="0.25">
      <c r="A912" s="22"/>
      <c r="B912" s="47" t="s">
        <v>356</v>
      </c>
      <c r="C912" s="47" t="s">
        <v>24</v>
      </c>
      <c r="D912" s="45">
        <v>5</v>
      </c>
      <c r="E912" s="45">
        <f>D912*E911</f>
        <v>15.700000000000001</v>
      </c>
      <c r="F912" s="343"/>
      <c r="G912" s="343"/>
      <c r="H912" s="45"/>
      <c r="I912" s="106">
        <f>H912*E912</f>
        <v>0</v>
      </c>
      <c r="J912" s="343"/>
      <c r="K912" s="343"/>
      <c r="L912" s="45">
        <f>K912+I912+G912</f>
        <v>0</v>
      </c>
      <c r="M912" s="305"/>
      <c r="N912" s="305"/>
      <c r="O912" s="305"/>
      <c r="P912" s="305"/>
      <c r="Q912" s="305"/>
      <c r="R912" s="305"/>
      <c r="S912" s="305"/>
      <c r="T912" s="305"/>
      <c r="U912" s="305"/>
      <c r="V912" s="305"/>
      <c r="W912" s="305"/>
      <c r="X912" s="305"/>
      <c r="Y912" s="305"/>
      <c r="Z912" s="305"/>
      <c r="AA912" s="305"/>
      <c r="AB912" s="305"/>
      <c r="AC912" s="305"/>
      <c r="AD912" s="305"/>
      <c r="AE912" s="305"/>
      <c r="AF912" s="305"/>
      <c r="AG912" s="305"/>
      <c r="AH912" s="305"/>
      <c r="AI912" s="305"/>
      <c r="AJ912" s="305"/>
      <c r="AK912" s="305"/>
      <c r="AL912" s="305"/>
      <c r="AM912" s="305"/>
      <c r="AN912" s="305"/>
      <c r="AO912" s="305"/>
      <c r="AP912" s="305"/>
      <c r="AQ912" s="305"/>
      <c r="AR912" s="305"/>
      <c r="AS912" s="305"/>
      <c r="AT912" s="305"/>
      <c r="AU912" s="305"/>
      <c r="AV912" s="305"/>
      <c r="AW912" s="305"/>
      <c r="AX912" s="305"/>
      <c r="AY912" s="305"/>
      <c r="AZ912" s="305"/>
      <c r="BA912" s="305"/>
      <c r="BB912" s="305"/>
      <c r="BC912" s="305"/>
      <c r="BD912" s="305"/>
      <c r="BE912" s="305"/>
      <c r="BF912" s="305"/>
      <c r="BG912" s="305"/>
      <c r="BH912" s="305"/>
      <c r="BI912" s="305"/>
      <c r="BJ912" s="305"/>
      <c r="BK912" s="305"/>
      <c r="BL912" s="305"/>
      <c r="BM912" s="305"/>
      <c r="BN912" s="305"/>
      <c r="BO912" s="305"/>
      <c r="BP912" s="305"/>
      <c r="BQ912" s="305"/>
      <c r="BR912" s="305"/>
    </row>
    <row r="913" spans="1:70" s="104" customFormat="1" x14ac:dyDescent="0.25">
      <c r="A913" s="47">
        <f>A911+0.1</f>
        <v>16.100000000000001</v>
      </c>
      <c r="B913" s="47" t="s">
        <v>452</v>
      </c>
      <c r="C913" s="47" t="s">
        <v>7</v>
      </c>
      <c r="D913" s="45">
        <v>1</v>
      </c>
      <c r="E913" s="106">
        <f>D913*E911</f>
        <v>3.14</v>
      </c>
      <c r="F913" s="45"/>
      <c r="G913" s="45">
        <f>F913*E913</f>
        <v>0</v>
      </c>
      <c r="H913" s="45"/>
      <c r="I913" s="106"/>
      <c r="J913" s="45"/>
      <c r="K913" s="45"/>
      <c r="L913" s="45">
        <f>K913+I913+G913</f>
        <v>0</v>
      </c>
      <c r="M913" s="305"/>
      <c r="N913" s="305"/>
      <c r="O913" s="305"/>
      <c r="P913" s="305"/>
      <c r="Q913" s="305"/>
      <c r="R913" s="305"/>
      <c r="S913" s="305"/>
      <c r="T913" s="305"/>
      <c r="U913" s="305"/>
      <c r="V913" s="305"/>
      <c r="W913" s="305"/>
      <c r="X913" s="305"/>
      <c r="Y913" s="305"/>
      <c r="Z913" s="305"/>
      <c r="AA913" s="305"/>
      <c r="AB913" s="305"/>
      <c r="AC913" s="305"/>
      <c r="AD913" s="305"/>
      <c r="AE913" s="305"/>
      <c r="AF913" s="305"/>
      <c r="AG913" s="305"/>
      <c r="AH913" s="305"/>
      <c r="AI913" s="305"/>
      <c r="AJ913" s="305"/>
      <c r="AK913" s="305"/>
      <c r="AL913" s="305"/>
      <c r="AM913" s="305"/>
      <c r="AN913" s="305"/>
      <c r="AO913" s="305"/>
      <c r="AP913" s="305"/>
      <c r="AQ913" s="305"/>
      <c r="AR913" s="305"/>
      <c r="AS913" s="305"/>
      <c r="AT913" s="305"/>
      <c r="AU913" s="305"/>
      <c r="AV913" s="305"/>
      <c r="AW913" s="305"/>
      <c r="AX913" s="305"/>
      <c r="AY913" s="305"/>
      <c r="AZ913" s="305"/>
      <c r="BA913" s="305"/>
      <c r="BB913" s="305"/>
      <c r="BC913" s="305"/>
      <c r="BD913" s="305"/>
      <c r="BE913" s="305"/>
      <c r="BF913" s="305"/>
      <c r="BG913" s="305"/>
      <c r="BH913" s="305"/>
      <c r="BI913" s="305"/>
      <c r="BJ913" s="305"/>
      <c r="BK913" s="305"/>
      <c r="BL913" s="305"/>
      <c r="BM913" s="305"/>
      <c r="BN913" s="305"/>
      <c r="BO913" s="305"/>
      <c r="BP913" s="305"/>
      <c r="BQ913" s="305"/>
      <c r="BR913" s="305"/>
    </row>
    <row r="914" spans="1:70" s="121" customFormat="1" x14ac:dyDescent="0.25">
      <c r="A914" s="22" t="s">
        <v>453</v>
      </c>
      <c r="B914" s="46" t="s">
        <v>454</v>
      </c>
      <c r="C914" s="46" t="s">
        <v>420</v>
      </c>
      <c r="D914" s="44"/>
      <c r="E914" s="159">
        <f>3*3/100</f>
        <v>0.09</v>
      </c>
      <c r="F914" s="44"/>
      <c r="G914" s="45"/>
      <c r="H914" s="45"/>
      <c r="I914" s="106"/>
      <c r="J914" s="45"/>
      <c r="K914" s="45"/>
      <c r="L914" s="44"/>
      <c r="M914" s="306"/>
      <c r="N914" s="306"/>
      <c r="O914" s="306"/>
      <c r="P914" s="306"/>
      <c r="Q914" s="306"/>
      <c r="R914" s="306"/>
      <c r="S914" s="306"/>
      <c r="T914" s="306"/>
      <c r="U914" s="306"/>
      <c r="V914" s="306"/>
      <c r="W914" s="306"/>
      <c r="X914" s="306"/>
      <c r="Y914" s="306"/>
      <c r="Z914" s="306"/>
      <c r="AA914" s="306"/>
      <c r="AB914" s="306"/>
      <c r="AC914" s="306"/>
      <c r="AD914" s="306"/>
      <c r="AE914" s="306"/>
      <c r="AF914" s="306"/>
      <c r="AG914" s="306"/>
      <c r="AH914" s="306"/>
      <c r="AI914" s="306"/>
      <c r="AJ914" s="306"/>
      <c r="AK914" s="306"/>
      <c r="AL914" s="306"/>
      <c r="AM914" s="306"/>
      <c r="AN914" s="306"/>
      <c r="AO914" s="306"/>
      <c r="AP914" s="306"/>
      <c r="AQ914" s="306"/>
      <c r="AR914" s="306"/>
      <c r="AS914" s="306"/>
      <c r="AT914" s="306"/>
      <c r="AU914" s="306"/>
      <c r="AV914" s="306"/>
      <c r="AW914" s="306"/>
      <c r="AX914" s="306"/>
      <c r="AY914" s="306"/>
      <c r="AZ914" s="306"/>
      <c r="BA914" s="306"/>
      <c r="BB914" s="306"/>
      <c r="BC914" s="306"/>
      <c r="BD914" s="306"/>
      <c r="BE914" s="306"/>
      <c r="BF914" s="306"/>
      <c r="BG914" s="306"/>
      <c r="BH914" s="306"/>
      <c r="BI914" s="306"/>
      <c r="BJ914" s="306"/>
      <c r="BK914" s="306"/>
      <c r="BL914" s="306"/>
      <c r="BM914" s="306"/>
      <c r="BN914" s="306"/>
      <c r="BO914" s="306"/>
      <c r="BP914" s="306"/>
      <c r="BQ914" s="306"/>
      <c r="BR914" s="306"/>
    </row>
    <row r="915" spans="1:70" s="122" customFormat="1" x14ac:dyDescent="0.25">
      <c r="A915" s="47">
        <f>A914+0.1</f>
        <v>17.100000000000001</v>
      </c>
      <c r="B915" s="47" t="s">
        <v>356</v>
      </c>
      <c r="C915" s="47" t="s">
        <v>24</v>
      </c>
      <c r="D915" s="45">
        <v>22.79</v>
      </c>
      <c r="E915" s="106">
        <f>D915*E914</f>
        <v>2.0510999999999999</v>
      </c>
      <c r="F915" s="45"/>
      <c r="G915" s="45"/>
      <c r="H915" s="45"/>
      <c r="I915" s="106">
        <f>H915*E915</f>
        <v>0</v>
      </c>
      <c r="J915" s="45"/>
      <c r="K915" s="45"/>
      <c r="L915" s="45">
        <f>K915+I915+G915</f>
        <v>0</v>
      </c>
      <c r="M915" s="307"/>
      <c r="N915" s="307"/>
      <c r="O915" s="307"/>
      <c r="P915" s="307"/>
      <c r="Q915" s="307"/>
      <c r="R915" s="307"/>
      <c r="S915" s="307"/>
      <c r="T915" s="307"/>
      <c r="U915" s="307"/>
      <c r="V915" s="307"/>
      <c r="W915" s="307"/>
      <c r="X915" s="307"/>
      <c r="Y915" s="307"/>
      <c r="Z915" s="307"/>
      <c r="AA915" s="307"/>
      <c r="AB915" s="307"/>
      <c r="AC915" s="307"/>
      <c r="AD915" s="307"/>
      <c r="AE915" s="307"/>
      <c r="AF915" s="307"/>
      <c r="AG915" s="307"/>
      <c r="AH915" s="307"/>
      <c r="AI915" s="307"/>
      <c r="AJ915" s="307"/>
      <c r="AK915" s="307"/>
      <c r="AL915" s="307"/>
      <c r="AM915" s="307"/>
      <c r="AN915" s="307"/>
      <c r="AO915" s="307"/>
      <c r="AP915" s="307"/>
      <c r="AQ915" s="307"/>
      <c r="AR915" s="307"/>
      <c r="AS915" s="307"/>
      <c r="AT915" s="307"/>
      <c r="AU915" s="307"/>
      <c r="AV915" s="307"/>
      <c r="AW915" s="307"/>
      <c r="AX915" s="307"/>
      <c r="AY915" s="307"/>
      <c r="AZ915" s="307"/>
      <c r="BA915" s="307"/>
      <c r="BB915" s="307"/>
      <c r="BC915" s="307"/>
      <c r="BD915" s="307"/>
      <c r="BE915" s="307"/>
      <c r="BF915" s="307"/>
      <c r="BG915" s="307"/>
      <c r="BH915" s="307"/>
      <c r="BI915" s="307"/>
      <c r="BJ915" s="307"/>
      <c r="BK915" s="307"/>
      <c r="BL915" s="307"/>
      <c r="BM915" s="307"/>
      <c r="BN915" s="307"/>
      <c r="BO915" s="307"/>
      <c r="BP915" s="307"/>
      <c r="BQ915" s="307"/>
      <c r="BR915" s="307"/>
    </row>
    <row r="916" spans="1:70" s="122" customFormat="1" x14ac:dyDescent="0.25">
      <c r="A916" s="47">
        <f>A915+0.1</f>
        <v>17.200000000000003</v>
      </c>
      <c r="B916" s="47" t="s">
        <v>412</v>
      </c>
      <c r="C916" s="47" t="s">
        <v>15</v>
      </c>
      <c r="D916" s="45">
        <v>1.89</v>
      </c>
      <c r="E916" s="106">
        <f>D916*E914</f>
        <v>0.17009999999999997</v>
      </c>
      <c r="F916" s="45"/>
      <c r="G916" s="45"/>
      <c r="H916" s="45"/>
      <c r="I916" s="106"/>
      <c r="J916" s="45"/>
      <c r="K916" s="45">
        <f>J916*E916</f>
        <v>0</v>
      </c>
      <c r="L916" s="45">
        <f>K916+I916+G916</f>
        <v>0</v>
      </c>
      <c r="M916" s="307"/>
      <c r="N916" s="307"/>
      <c r="O916" s="307"/>
      <c r="P916" s="307"/>
      <c r="Q916" s="307"/>
      <c r="R916" s="307"/>
      <c r="S916" s="307"/>
      <c r="T916" s="307"/>
      <c r="U916" s="307"/>
      <c r="V916" s="307"/>
      <c r="W916" s="307"/>
      <c r="X916" s="307"/>
      <c r="Y916" s="307"/>
      <c r="Z916" s="307"/>
      <c r="AA916" s="307"/>
      <c r="AB916" s="307"/>
      <c r="AC916" s="307"/>
      <c r="AD916" s="307"/>
      <c r="AE916" s="307"/>
      <c r="AF916" s="307"/>
      <c r="AG916" s="307"/>
      <c r="AH916" s="307"/>
      <c r="AI916" s="307"/>
      <c r="AJ916" s="307"/>
      <c r="AK916" s="307"/>
      <c r="AL916" s="307"/>
      <c r="AM916" s="307"/>
      <c r="AN916" s="307"/>
      <c r="AO916" s="307"/>
      <c r="AP916" s="307"/>
      <c r="AQ916" s="307"/>
      <c r="AR916" s="307"/>
      <c r="AS916" s="307"/>
      <c r="AT916" s="307"/>
      <c r="AU916" s="307"/>
      <c r="AV916" s="307"/>
      <c r="AW916" s="307"/>
      <c r="AX916" s="307"/>
      <c r="AY916" s="307"/>
      <c r="AZ916" s="307"/>
      <c r="BA916" s="307"/>
      <c r="BB916" s="307"/>
      <c r="BC916" s="307"/>
      <c r="BD916" s="307"/>
      <c r="BE916" s="307"/>
      <c r="BF916" s="307"/>
      <c r="BG916" s="307"/>
      <c r="BH916" s="307"/>
      <c r="BI916" s="307"/>
      <c r="BJ916" s="307"/>
      <c r="BK916" s="307"/>
      <c r="BL916" s="307"/>
      <c r="BM916" s="307"/>
      <c r="BN916" s="307"/>
      <c r="BO916" s="307"/>
      <c r="BP916" s="307"/>
      <c r="BQ916" s="307"/>
      <c r="BR916" s="307"/>
    </row>
    <row r="917" spans="1:70" s="104" customFormat="1" x14ac:dyDescent="0.25">
      <c r="A917" s="47">
        <f>A916+0.1</f>
        <v>17.300000000000004</v>
      </c>
      <c r="B917" s="47" t="s">
        <v>455</v>
      </c>
      <c r="C917" s="47" t="s">
        <v>47</v>
      </c>
      <c r="D917" s="45">
        <v>3.57</v>
      </c>
      <c r="E917" s="106">
        <f>D917*E914</f>
        <v>0.32129999999999997</v>
      </c>
      <c r="F917" s="45"/>
      <c r="G917" s="45">
        <f>F917*E917</f>
        <v>0</v>
      </c>
      <c r="H917" s="45"/>
      <c r="I917" s="106"/>
      <c r="J917" s="45"/>
      <c r="K917" s="45"/>
      <c r="L917" s="45">
        <f>K917+I917+G917</f>
        <v>0</v>
      </c>
      <c r="M917" s="305"/>
      <c r="N917" s="305"/>
      <c r="O917" s="305"/>
      <c r="P917" s="305"/>
      <c r="Q917" s="305"/>
      <c r="R917" s="305"/>
      <c r="S917" s="305"/>
      <c r="T917" s="305"/>
      <c r="U917" s="305"/>
      <c r="V917" s="305"/>
      <c r="W917" s="305"/>
      <c r="X917" s="305"/>
      <c r="Y917" s="305"/>
      <c r="Z917" s="305"/>
      <c r="AA917" s="305"/>
      <c r="AB917" s="305"/>
      <c r="AC917" s="305"/>
      <c r="AD917" s="305"/>
      <c r="AE917" s="305"/>
      <c r="AF917" s="305"/>
      <c r="AG917" s="305"/>
      <c r="AH917" s="305"/>
      <c r="AI917" s="305"/>
      <c r="AJ917" s="305"/>
      <c r="AK917" s="305"/>
      <c r="AL917" s="305"/>
      <c r="AM917" s="305"/>
      <c r="AN917" s="305"/>
      <c r="AO917" s="305"/>
      <c r="AP917" s="305"/>
      <c r="AQ917" s="305"/>
      <c r="AR917" s="305"/>
      <c r="AS917" s="305"/>
      <c r="AT917" s="305"/>
      <c r="AU917" s="305"/>
      <c r="AV917" s="305"/>
      <c r="AW917" s="305"/>
      <c r="AX917" s="305"/>
      <c r="AY917" s="305"/>
      <c r="AZ917" s="305"/>
      <c r="BA917" s="305"/>
      <c r="BB917" s="305"/>
      <c r="BC917" s="305"/>
      <c r="BD917" s="305"/>
      <c r="BE917" s="305"/>
      <c r="BF917" s="305"/>
      <c r="BG917" s="305"/>
      <c r="BH917" s="305"/>
      <c r="BI917" s="305"/>
      <c r="BJ917" s="305"/>
      <c r="BK917" s="305"/>
      <c r="BL917" s="305"/>
      <c r="BM917" s="305"/>
      <c r="BN917" s="305"/>
      <c r="BO917" s="305"/>
      <c r="BP917" s="305"/>
      <c r="BQ917" s="305"/>
      <c r="BR917" s="305"/>
    </row>
    <row r="918" spans="1:70" s="104" customFormat="1" x14ac:dyDescent="0.25">
      <c r="A918" s="47">
        <f>A917+0.1</f>
        <v>17.400000000000006</v>
      </c>
      <c r="B918" s="47" t="s">
        <v>418</v>
      </c>
      <c r="C918" s="47" t="s">
        <v>4</v>
      </c>
      <c r="D918" s="45">
        <v>6.36</v>
      </c>
      <c r="E918" s="106">
        <f>D918*E914</f>
        <v>0.57240000000000002</v>
      </c>
      <c r="F918" s="45"/>
      <c r="G918" s="45">
        <f>F918*E918</f>
        <v>0</v>
      </c>
      <c r="H918" s="45"/>
      <c r="I918" s="106"/>
      <c r="J918" s="45"/>
      <c r="K918" s="45"/>
      <c r="L918" s="45">
        <f>K918+I918+G918</f>
        <v>0</v>
      </c>
      <c r="M918" s="305"/>
      <c r="N918" s="305"/>
      <c r="O918" s="305"/>
      <c r="P918" s="305"/>
      <c r="Q918" s="305"/>
      <c r="R918" s="305"/>
      <c r="S918" s="305"/>
      <c r="T918" s="305"/>
      <c r="U918" s="305"/>
      <c r="V918" s="305"/>
      <c r="W918" s="305"/>
      <c r="X918" s="305"/>
      <c r="Y918" s="305"/>
      <c r="Z918" s="305"/>
      <c r="AA918" s="305"/>
      <c r="AB918" s="305"/>
      <c r="AC918" s="305"/>
      <c r="AD918" s="305"/>
      <c r="AE918" s="305"/>
      <c r="AF918" s="305"/>
      <c r="AG918" s="305"/>
      <c r="AH918" s="305"/>
      <c r="AI918" s="305"/>
      <c r="AJ918" s="305"/>
      <c r="AK918" s="305"/>
      <c r="AL918" s="305"/>
      <c r="AM918" s="305"/>
      <c r="AN918" s="305"/>
      <c r="AO918" s="305"/>
      <c r="AP918" s="305"/>
      <c r="AQ918" s="305"/>
      <c r="AR918" s="305"/>
      <c r="AS918" s="305"/>
      <c r="AT918" s="305"/>
      <c r="AU918" s="305"/>
      <c r="AV918" s="305"/>
      <c r="AW918" s="305"/>
      <c r="AX918" s="305"/>
      <c r="AY918" s="305"/>
      <c r="AZ918" s="305"/>
      <c r="BA918" s="305"/>
      <c r="BB918" s="305"/>
      <c r="BC918" s="305"/>
      <c r="BD918" s="305"/>
      <c r="BE918" s="305"/>
      <c r="BF918" s="305"/>
      <c r="BG918" s="305"/>
      <c r="BH918" s="305"/>
      <c r="BI918" s="305"/>
      <c r="BJ918" s="305"/>
      <c r="BK918" s="305"/>
      <c r="BL918" s="305"/>
      <c r="BM918" s="305"/>
      <c r="BN918" s="305"/>
      <c r="BO918" s="305"/>
      <c r="BP918" s="305"/>
      <c r="BQ918" s="305"/>
      <c r="BR918" s="305"/>
    </row>
    <row r="919" spans="1:70" s="104" customFormat="1" x14ac:dyDescent="0.25">
      <c r="A919" s="22" t="s">
        <v>456</v>
      </c>
      <c r="B919" s="46" t="s">
        <v>457</v>
      </c>
      <c r="C919" s="46" t="s">
        <v>420</v>
      </c>
      <c r="D919" s="44"/>
      <c r="E919" s="159">
        <v>0.09</v>
      </c>
      <c r="F919" s="44"/>
      <c r="G919" s="45"/>
      <c r="H919" s="45"/>
      <c r="I919" s="106"/>
      <c r="J919" s="45"/>
      <c r="K919" s="45"/>
      <c r="L919" s="44"/>
      <c r="M919" s="305"/>
      <c r="N919" s="305"/>
      <c r="O919" s="305"/>
      <c r="P919" s="305"/>
      <c r="Q919" s="305"/>
      <c r="R919" s="305"/>
      <c r="S919" s="305"/>
      <c r="T919" s="305"/>
      <c r="U919" s="305"/>
      <c r="V919" s="305"/>
      <c r="W919" s="305"/>
      <c r="X919" s="305"/>
      <c r="Y919" s="305"/>
      <c r="Z919" s="305"/>
      <c r="AA919" s="305"/>
      <c r="AB919" s="305"/>
      <c r="AC919" s="305"/>
      <c r="AD919" s="305"/>
      <c r="AE919" s="305"/>
      <c r="AF919" s="305"/>
      <c r="AG919" s="305"/>
      <c r="AH919" s="305"/>
      <c r="AI919" s="305"/>
      <c r="AJ919" s="305"/>
      <c r="AK919" s="305"/>
      <c r="AL919" s="305"/>
      <c r="AM919" s="305"/>
      <c r="AN919" s="305"/>
      <c r="AO919" s="305"/>
      <c r="AP919" s="305"/>
      <c r="AQ919" s="305"/>
      <c r="AR919" s="305"/>
      <c r="AS919" s="305"/>
      <c r="AT919" s="305"/>
      <c r="AU919" s="305"/>
      <c r="AV919" s="305"/>
      <c r="AW919" s="305"/>
      <c r="AX919" s="305"/>
      <c r="AY919" s="305"/>
      <c r="AZ919" s="305"/>
      <c r="BA919" s="305"/>
      <c r="BB919" s="305"/>
      <c r="BC919" s="305"/>
      <c r="BD919" s="305"/>
      <c r="BE919" s="305"/>
      <c r="BF919" s="305"/>
      <c r="BG919" s="305"/>
      <c r="BH919" s="305"/>
      <c r="BI919" s="305"/>
      <c r="BJ919" s="305"/>
      <c r="BK919" s="305"/>
      <c r="BL919" s="305"/>
      <c r="BM919" s="305"/>
      <c r="BN919" s="305"/>
      <c r="BO919" s="305"/>
      <c r="BP919" s="305"/>
      <c r="BQ919" s="305"/>
      <c r="BR919" s="305"/>
    </row>
    <row r="920" spans="1:70" s="104" customFormat="1" x14ac:dyDescent="0.25">
      <c r="A920" s="47">
        <f>A919+0.1</f>
        <v>18.100000000000001</v>
      </c>
      <c r="B920" s="47" t="s">
        <v>356</v>
      </c>
      <c r="C920" s="47" t="s">
        <v>24</v>
      </c>
      <c r="D920" s="45">
        <v>108</v>
      </c>
      <c r="E920" s="106">
        <f>D920*E919</f>
        <v>9.7199999999999989</v>
      </c>
      <c r="F920" s="45"/>
      <c r="G920" s="45"/>
      <c r="H920" s="45"/>
      <c r="I920" s="106">
        <f>H920*E920</f>
        <v>0</v>
      </c>
      <c r="J920" s="45"/>
      <c r="K920" s="45"/>
      <c r="L920" s="45">
        <f>K920+I920+G920</f>
        <v>0</v>
      </c>
      <c r="M920" s="305"/>
      <c r="N920" s="305"/>
      <c r="O920" s="305"/>
      <c r="P920" s="305"/>
      <c r="Q920" s="305"/>
      <c r="R920" s="305"/>
      <c r="S920" s="305"/>
      <c r="T920" s="305"/>
      <c r="U920" s="305"/>
      <c r="V920" s="305"/>
      <c r="W920" s="305"/>
      <c r="X920" s="305"/>
      <c r="Y920" s="305"/>
      <c r="Z920" s="305"/>
      <c r="AA920" s="305"/>
      <c r="AB920" s="305"/>
      <c r="AC920" s="305"/>
      <c r="AD920" s="305"/>
      <c r="AE920" s="305"/>
      <c r="AF920" s="305"/>
      <c r="AG920" s="305"/>
      <c r="AH920" s="305"/>
      <c r="AI920" s="305"/>
      <c r="AJ920" s="305"/>
      <c r="AK920" s="305"/>
      <c r="AL920" s="305"/>
      <c r="AM920" s="305"/>
      <c r="AN920" s="305"/>
      <c r="AO920" s="305"/>
      <c r="AP920" s="305"/>
      <c r="AQ920" s="305"/>
      <c r="AR920" s="305"/>
      <c r="AS920" s="305"/>
      <c r="AT920" s="305"/>
      <c r="AU920" s="305"/>
      <c r="AV920" s="305"/>
      <c r="AW920" s="305"/>
      <c r="AX920" s="305"/>
      <c r="AY920" s="305"/>
      <c r="AZ920" s="305"/>
      <c r="BA920" s="305"/>
      <c r="BB920" s="305"/>
      <c r="BC920" s="305"/>
      <c r="BD920" s="305"/>
      <c r="BE920" s="305"/>
      <c r="BF920" s="305"/>
      <c r="BG920" s="305"/>
      <c r="BH920" s="305"/>
      <c r="BI920" s="305"/>
      <c r="BJ920" s="305"/>
      <c r="BK920" s="305"/>
      <c r="BL920" s="305"/>
      <c r="BM920" s="305"/>
      <c r="BN920" s="305"/>
      <c r="BO920" s="305"/>
      <c r="BP920" s="305"/>
      <c r="BQ920" s="305"/>
      <c r="BR920" s="305"/>
    </row>
    <row r="921" spans="1:70" s="121" customFormat="1" x14ac:dyDescent="0.25">
      <c r="A921" s="47">
        <f>A920+0.1</f>
        <v>18.200000000000003</v>
      </c>
      <c r="B921" s="47" t="s">
        <v>412</v>
      </c>
      <c r="C921" s="47" t="s">
        <v>15</v>
      </c>
      <c r="D921" s="45">
        <v>4.5199999999999996</v>
      </c>
      <c r="E921" s="106">
        <f>D921*E919</f>
        <v>0.40679999999999994</v>
      </c>
      <c r="F921" s="45"/>
      <c r="G921" s="45"/>
      <c r="H921" s="45"/>
      <c r="I921" s="106"/>
      <c r="J921" s="45"/>
      <c r="K921" s="45">
        <f>J921*E921</f>
        <v>0</v>
      </c>
      <c r="L921" s="45">
        <f>K921+I921+G921</f>
        <v>0</v>
      </c>
      <c r="M921" s="306"/>
      <c r="N921" s="306"/>
      <c r="O921" s="306"/>
      <c r="P921" s="306"/>
      <c r="Q921" s="306"/>
      <c r="R921" s="306"/>
      <c r="S921" s="306"/>
      <c r="T921" s="306"/>
      <c r="U921" s="306"/>
      <c r="V921" s="306"/>
      <c r="W921" s="306"/>
      <c r="X921" s="306"/>
      <c r="Y921" s="306"/>
      <c r="Z921" s="306"/>
      <c r="AA921" s="306"/>
      <c r="AB921" s="306"/>
      <c r="AC921" s="306"/>
      <c r="AD921" s="306"/>
      <c r="AE921" s="306"/>
      <c r="AF921" s="306"/>
      <c r="AG921" s="306"/>
      <c r="AH921" s="306"/>
      <c r="AI921" s="306"/>
      <c r="AJ921" s="306"/>
      <c r="AK921" s="306"/>
      <c r="AL921" s="306"/>
      <c r="AM921" s="306"/>
      <c r="AN921" s="306"/>
      <c r="AO921" s="306"/>
      <c r="AP921" s="306"/>
      <c r="AQ921" s="306"/>
      <c r="AR921" s="306"/>
      <c r="AS921" s="306"/>
      <c r="AT921" s="306"/>
      <c r="AU921" s="306"/>
      <c r="AV921" s="306"/>
      <c r="AW921" s="306"/>
      <c r="AX921" s="306"/>
      <c r="AY921" s="306"/>
      <c r="AZ921" s="306"/>
      <c r="BA921" s="306"/>
      <c r="BB921" s="306"/>
      <c r="BC921" s="306"/>
      <c r="BD921" s="306"/>
      <c r="BE921" s="306"/>
      <c r="BF921" s="306"/>
      <c r="BG921" s="306"/>
      <c r="BH921" s="306"/>
      <c r="BI921" s="306"/>
      <c r="BJ921" s="306"/>
      <c r="BK921" s="306"/>
      <c r="BL921" s="306"/>
      <c r="BM921" s="306"/>
      <c r="BN921" s="306"/>
      <c r="BO921" s="306"/>
      <c r="BP921" s="306"/>
      <c r="BQ921" s="306"/>
      <c r="BR921" s="306"/>
    </row>
    <row r="922" spans="1:70" s="122" customFormat="1" x14ac:dyDescent="0.25">
      <c r="A922" s="47">
        <f>A921+0.1</f>
        <v>18.300000000000004</v>
      </c>
      <c r="B922" s="47" t="s">
        <v>458</v>
      </c>
      <c r="C922" s="47" t="s">
        <v>7</v>
      </c>
      <c r="D922" s="45">
        <v>102</v>
      </c>
      <c r="E922" s="106">
        <f>D922*E919</f>
        <v>9.18</v>
      </c>
      <c r="F922" s="45"/>
      <c r="G922" s="45">
        <f>F922*E922</f>
        <v>0</v>
      </c>
      <c r="H922" s="45"/>
      <c r="I922" s="106"/>
      <c r="J922" s="45"/>
      <c r="K922" s="45"/>
      <c r="L922" s="45">
        <f>K922+I922+G922</f>
        <v>0</v>
      </c>
      <c r="M922" s="307"/>
      <c r="N922" s="307"/>
      <c r="O922" s="307"/>
      <c r="P922" s="307"/>
      <c r="Q922" s="307"/>
      <c r="R922" s="307"/>
      <c r="S922" s="307"/>
      <c r="T922" s="307"/>
      <c r="U922" s="307"/>
      <c r="V922" s="307"/>
      <c r="W922" s="307"/>
      <c r="X922" s="307"/>
      <c r="Y922" s="307"/>
      <c r="Z922" s="307"/>
      <c r="AA922" s="307"/>
      <c r="AB922" s="307"/>
      <c r="AC922" s="307"/>
      <c r="AD922" s="307"/>
      <c r="AE922" s="307"/>
      <c r="AF922" s="307"/>
      <c r="AG922" s="307"/>
      <c r="AH922" s="307"/>
      <c r="AI922" s="307"/>
      <c r="AJ922" s="307"/>
      <c r="AK922" s="307"/>
      <c r="AL922" s="307"/>
      <c r="AM922" s="307"/>
      <c r="AN922" s="307"/>
      <c r="AO922" s="307"/>
      <c r="AP922" s="307"/>
      <c r="AQ922" s="307"/>
      <c r="AR922" s="307"/>
      <c r="AS922" s="307"/>
      <c r="AT922" s="307"/>
      <c r="AU922" s="307"/>
      <c r="AV922" s="307"/>
      <c r="AW922" s="307"/>
      <c r="AX922" s="307"/>
      <c r="AY922" s="307"/>
      <c r="AZ922" s="307"/>
      <c r="BA922" s="307"/>
      <c r="BB922" s="307"/>
      <c r="BC922" s="307"/>
      <c r="BD922" s="307"/>
      <c r="BE922" s="307"/>
      <c r="BF922" s="307"/>
      <c r="BG922" s="307"/>
      <c r="BH922" s="307"/>
      <c r="BI922" s="307"/>
      <c r="BJ922" s="307"/>
      <c r="BK922" s="307"/>
      <c r="BL922" s="307"/>
      <c r="BM922" s="307"/>
      <c r="BN922" s="307"/>
      <c r="BO922" s="307"/>
      <c r="BP922" s="307"/>
      <c r="BQ922" s="307"/>
      <c r="BR922" s="307"/>
    </row>
    <row r="923" spans="1:70" s="104" customFormat="1" x14ac:dyDescent="0.25">
      <c r="A923" s="47">
        <f>A922+0.1</f>
        <v>18.400000000000006</v>
      </c>
      <c r="B923" s="47" t="s">
        <v>421</v>
      </c>
      <c r="C923" s="47" t="s">
        <v>47</v>
      </c>
      <c r="D923" s="45">
        <v>2.23</v>
      </c>
      <c r="E923" s="106">
        <f>D923*E919</f>
        <v>0.20069999999999999</v>
      </c>
      <c r="F923" s="45"/>
      <c r="G923" s="45">
        <f>F923*E923</f>
        <v>0</v>
      </c>
      <c r="H923" s="45"/>
      <c r="I923" s="106"/>
      <c r="J923" s="45"/>
      <c r="K923" s="45"/>
      <c r="L923" s="45">
        <f>K923+I923+G923</f>
        <v>0</v>
      </c>
      <c r="M923" s="305"/>
      <c r="N923" s="305"/>
      <c r="O923" s="305"/>
      <c r="P923" s="305"/>
      <c r="Q923" s="305"/>
      <c r="R923" s="305"/>
      <c r="S923" s="305"/>
      <c r="T923" s="305"/>
      <c r="U923" s="305"/>
      <c r="V923" s="305"/>
      <c r="W923" s="305"/>
      <c r="X923" s="305"/>
      <c r="Y923" s="305"/>
      <c r="Z923" s="305"/>
      <c r="AA923" s="305"/>
      <c r="AB923" s="305"/>
      <c r="AC923" s="305"/>
      <c r="AD923" s="305"/>
      <c r="AE923" s="305"/>
      <c r="AF923" s="305"/>
      <c r="AG923" s="305"/>
      <c r="AH923" s="305"/>
      <c r="AI923" s="305"/>
      <c r="AJ923" s="305"/>
      <c r="AK923" s="305"/>
      <c r="AL923" s="305"/>
      <c r="AM923" s="305"/>
      <c r="AN923" s="305"/>
      <c r="AO923" s="305"/>
      <c r="AP923" s="305"/>
      <c r="AQ923" s="305"/>
      <c r="AR923" s="305"/>
      <c r="AS923" s="305"/>
      <c r="AT923" s="305"/>
      <c r="AU923" s="305"/>
      <c r="AV923" s="305"/>
      <c r="AW923" s="305"/>
      <c r="AX923" s="305"/>
      <c r="AY923" s="305"/>
      <c r="AZ923" s="305"/>
      <c r="BA923" s="305"/>
      <c r="BB923" s="305"/>
      <c r="BC923" s="305"/>
      <c r="BD923" s="305"/>
      <c r="BE923" s="305"/>
      <c r="BF923" s="305"/>
      <c r="BG923" s="305"/>
      <c r="BH923" s="305"/>
      <c r="BI923" s="305"/>
      <c r="BJ923" s="305"/>
      <c r="BK923" s="305"/>
      <c r="BL923" s="305"/>
      <c r="BM923" s="305"/>
      <c r="BN923" s="305"/>
      <c r="BO923" s="305"/>
      <c r="BP923" s="305"/>
      <c r="BQ923" s="305"/>
      <c r="BR923" s="305"/>
    </row>
    <row r="924" spans="1:70" s="104" customFormat="1" x14ac:dyDescent="0.25">
      <c r="A924" s="47">
        <f>A923+0.1</f>
        <v>18.500000000000007</v>
      </c>
      <c r="B924" s="47" t="s">
        <v>418</v>
      </c>
      <c r="C924" s="47" t="s">
        <v>4</v>
      </c>
      <c r="D924" s="45">
        <v>4.66</v>
      </c>
      <c r="E924" s="106">
        <f>D924*E919</f>
        <v>0.4194</v>
      </c>
      <c r="F924" s="45"/>
      <c r="G924" s="45">
        <f>F924*E924</f>
        <v>0</v>
      </c>
      <c r="H924" s="45"/>
      <c r="I924" s="106"/>
      <c r="J924" s="45"/>
      <c r="K924" s="45"/>
      <c r="L924" s="45">
        <f>K924+I924+G924</f>
        <v>0</v>
      </c>
      <c r="M924" s="305"/>
      <c r="N924" s="305"/>
      <c r="O924" s="305"/>
      <c r="P924" s="305"/>
      <c r="Q924" s="305"/>
      <c r="R924" s="305"/>
      <c r="S924" s="305"/>
      <c r="T924" s="305"/>
      <c r="U924" s="305"/>
      <c r="V924" s="305"/>
      <c r="W924" s="305"/>
      <c r="X924" s="305"/>
      <c r="Y924" s="305"/>
      <c r="Z924" s="305"/>
      <c r="AA924" s="305"/>
      <c r="AB924" s="305"/>
      <c r="AC924" s="305"/>
      <c r="AD924" s="305"/>
      <c r="AE924" s="305"/>
      <c r="AF924" s="305"/>
      <c r="AG924" s="305"/>
      <c r="AH924" s="305"/>
      <c r="AI924" s="305"/>
      <c r="AJ924" s="305"/>
      <c r="AK924" s="305"/>
      <c r="AL924" s="305"/>
      <c r="AM924" s="305"/>
      <c r="AN924" s="305"/>
      <c r="AO924" s="305"/>
      <c r="AP924" s="305"/>
      <c r="AQ924" s="305"/>
      <c r="AR924" s="305"/>
      <c r="AS924" s="305"/>
      <c r="AT924" s="305"/>
      <c r="AU924" s="305"/>
      <c r="AV924" s="305"/>
      <c r="AW924" s="305"/>
      <c r="AX924" s="305"/>
      <c r="AY924" s="305"/>
      <c r="AZ924" s="305"/>
      <c r="BA924" s="305"/>
      <c r="BB924" s="305"/>
      <c r="BC924" s="305"/>
      <c r="BD924" s="305"/>
      <c r="BE924" s="305"/>
      <c r="BF924" s="305"/>
      <c r="BG924" s="305"/>
      <c r="BH924" s="305"/>
      <c r="BI924" s="305"/>
      <c r="BJ924" s="305"/>
      <c r="BK924" s="305"/>
      <c r="BL924" s="305"/>
      <c r="BM924" s="305"/>
      <c r="BN924" s="305"/>
      <c r="BO924" s="305"/>
      <c r="BP924" s="305"/>
      <c r="BQ924" s="305"/>
      <c r="BR924" s="305"/>
    </row>
    <row r="925" spans="1:70" s="104" customFormat="1" ht="30" x14ac:dyDescent="0.25">
      <c r="A925" s="22" t="s">
        <v>459</v>
      </c>
      <c r="B925" s="46" t="s">
        <v>460</v>
      </c>
      <c r="C925" s="46" t="s">
        <v>151</v>
      </c>
      <c r="D925" s="44"/>
      <c r="E925" s="159">
        <f>(2.2+2.2+1.38+0.8+0.8+0.6+0.6)/100</f>
        <v>8.5800000000000001E-2</v>
      </c>
      <c r="F925" s="44"/>
      <c r="G925" s="45"/>
      <c r="H925" s="45"/>
      <c r="I925" s="106"/>
      <c r="J925" s="45"/>
      <c r="K925" s="45"/>
      <c r="L925" s="44"/>
      <c r="M925" s="305"/>
      <c r="N925" s="305"/>
      <c r="O925" s="305"/>
      <c r="P925" s="305"/>
      <c r="Q925" s="305"/>
      <c r="R925" s="305"/>
      <c r="S925" s="305"/>
      <c r="T925" s="305"/>
      <c r="U925" s="305"/>
      <c r="V925" s="305"/>
      <c r="W925" s="305"/>
      <c r="X925" s="305"/>
      <c r="Y925" s="305"/>
      <c r="Z925" s="305"/>
      <c r="AA925" s="305"/>
      <c r="AB925" s="305"/>
      <c r="AC925" s="305"/>
      <c r="AD925" s="305"/>
      <c r="AE925" s="305"/>
      <c r="AF925" s="305"/>
      <c r="AG925" s="305"/>
      <c r="AH925" s="305"/>
      <c r="AI925" s="305"/>
      <c r="AJ925" s="305"/>
      <c r="AK925" s="305"/>
      <c r="AL925" s="305"/>
      <c r="AM925" s="305"/>
      <c r="AN925" s="305"/>
      <c r="AO925" s="305"/>
      <c r="AP925" s="305"/>
      <c r="AQ925" s="305"/>
      <c r="AR925" s="305"/>
      <c r="AS925" s="305"/>
      <c r="AT925" s="305"/>
      <c r="AU925" s="305"/>
      <c r="AV925" s="305"/>
      <c r="AW925" s="305"/>
      <c r="AX925" s="305"/>
      <c r="AY925" s="305"/>
      <c r="AZ925" s="305"/>
      <c r="BA925" s="305"/>
      <c r="BB925" s="305"/>
      <c r="BC925" s="305"/>
      <c r="BD925" s="305"/>
      <c r="BE925" s="305"/>
      <c r="BF925" s="305"/>
      <c r="BG925" s="305"/>
      <c r="BH925" s="305"/>
      <c r="BI925" s="305"/>
      <c r="BJ925" s="305"/>
      <c r="BK925" s="305"/>
      <c r="BL925" s="305"/>
      <c r="BM925" s="305"/>
      <c r="BN925" s="305"/>
      <c r="BO925" s="305"/>
      <c r="BP925" s="305"/>
      <c r="BQ925" s="305"/>
      <c r="BR925" s="305"/>
    </row>
    <row r="926" spans="1:70" s="104" customFormat="1" x14ac:dyDescent="0.25">
      <c r="A926" s="47">
        <f>A925+0.1</f>
        <v>19.100000000000001</v>
      </c>
      <c r="B926" s="47" t="s">
        <v>356</v>
      </c>
      <c r="C926" s="47" t="s">
        <v>24</v>
      </c>
      <c r="D926" s="45">
        <v>49</v>
      </c>
      <c r="E926" s="106">
        <f>D926*E925</f>
        <v>4.2042000000000002</v>
      </c>
      <c r="F926" s="45"/>
      <c r="G926" s="45"/>
      <c r="H926" s="45"/>
      <c r="I926" s="106">
        <f>H926*E926</f>
        <v>0</v>
      </c>
      <c r="J926" s="45"/>
      <c r="K926" s="45"/>
      <c r="L926" s="45">
        <f>K926+I926+G926</f>
        <v>0</v>
      </c>
      <c r="M926" s="305"/>
      <c r="N926" s="305"/>
      <c r="O926" s="305"/>
      <c r="P926" s="305"/>
      <c r="Q926" s="305"/>
      <c r="R926" s="305"/>
      <c r="S926" s="305"/>
      <c r="T926" s="305"/>
      <c r="U926" s="305"/>
      <c r="V926" s="305"/>
      <c r="W926" s="305"/>
      <c r="X926" s="305"/>
      <c r="Y926" s="305"/>
      <c r="Z926" s="305"/>
      <c r="AA926" s="305"/>
      <c r="AB926" s="305"/>
      <c r="AC926" s="305"/>
      <c r="AD926" s="305"/>
      <c r="AE926" s="305"/>
      <c r="AF926" s="305"/>
      <c r="AG926" s="305"/>
      <c r="AH926" s="305"/>
      <c r="AI926" s="305"/>
      <c r="AJ926" s="305"/>
      <c r="AK926" s="305"/>
      <c r="AL926" s="305"/>
      <c r="AM926" s="305"/>
      <c r="AN926" s="305"/>
      <c r="AO926" s="305"/>
      <c r="AP926" s="305"/>
      <c r="AQ926" s="305"/>
      <c r="AR926" s="305"/>
      <c r="AS926" s="305"/>
      <c r="AT926" s="305"/>
      <c r="AU926" s="305"/>
      <c r="AV926" s="305"/>
      <c r="AW926" s="305"/>
      <c r="AX926" s="305"/>
      <c r="AY926" s="305"/>
      <c r="AZ926" s="305"/>
      <c r="BA926" s="305"/>
      <c r="BB926" s="305"/>
      <c r="BC926" s="305"/>
      <c r="BD926" s="305"/>
      <c r="BE926" s="305"/>
      <c r="BF926" s="305"/>
      <c r="BG926" s="305"/>
      <c r="BH926" s="305"/>
      <c r="BI926" s="305"/>
      <c r="BJ926" s="305"/>
      <c r="BK926" s="305"/>
      <c r="BL926" s="305"/>
      <c r="BM926" s="305"/>
      <c r="BN926" s="305"/>
      <c r="BO926" s="305"/>
      <c r="BP926" s="305"/>
      <c r="BQ926" s="305"/>
      <c r="BR926" s="305"/>
    </row>
    <row r="927" spans="1:70" s="121" customFormat="1" x14ac:dyDescent="0.25">
      <c r="A927" s="47">
        <f>A926+0.1</f>
        <v>19.200000000000003</v>
      </c>
      <c r="B927" s="47" t="s">
        <v>412</v>
      </c>
      <c r="C927" s="47" t="s">
        <v>15</v>
      </c>
      <c r="D927" s="45">
        <v>1.8</v>
      </c>
      <c r="E927" s="106">
        <f>D927*E925</f>
        <v>0.15443999999999999</v>
      </c>
      <c r="F927" s="45"/>
      <c r="G927" s="45"/>
      <c r="H927" s="45"/>
      <c r="I927" s="106"/>
      <c r="J927" s="45"/>
      <c r="K927" s="45">
        <f>J927*E927</f>
        <v>0</v>
      </c>
      <c r="L927" s="45">
        <f>K927+I927+G927</f>
        <v>0</v>
      </c>
      <c r="M927" s="306"/>
      <c r="N927" s="306"/>
      <c r="O927" s="306"/>
      <c r="P927" s="306"/>
      <c r="Q927" s="306"/>
      <c r="R927" s="306"/>
      <c r="S927" s="306"/>
      <c r="T927" s="306"/>
      <c r="U927" s="306"/>
      <c r="V927" s="306"/>
      <c r="W927" s="306"/>
      <c r="X927" s="306"/>
      <c r="Y927" s="306"/>
      <c r="Z927" s="306"/>
      <c r="AA927" s="306"/>
      <c r="AB927" s="306"/>
      <c r="AC927" s="306"/>
      <c r="AD927" s="306"/>
      <c r="AE927" s="306"/>
      <c r="AF927" s="306"/>
      <c r="AG927" s="306"/>
      <c r="AH927" s="306"/>
      <c r="AI927" s="306"/>
      <c r="AJ927" s="306"/>
      <c r="AK927" s="306"/>
      <c r="AL927" s="306"/>
      <c r="AM927" s="306"/>
      <c r="AN927" s="306"/>
      <c r="AO927" s="306"/>
      <c r="AP927" s="306"/>
      <c r="AQ927" s="306"/>
      <c r="AR927" s="306"/>
      <c r="AS927" s="306"/>
      <c r="AT927" s="306"/>
      <c r="AU927" s="306"/>
      <c r="AV927" s="306"/>
      <c r="AW927" s="306"/>
      <c r="AX927" s="306"/>
      <c r="AY927" s="306"/>
      <c r="AZ927" s="306"/>
      <c r="BA927" s="306"/>
      <c r="BB927" s="306"/>
      <c r="BC927" s="306"/>
      <c r="BD927" s="306"/>
      <c r="BE927" s="306"/>
      <c r="BF927" s="306"/>
      <c r="BG927" s="306"/>
      <c r="BH927" s="306"/>
      <c r="BI927" s="306"/>
      <c r="BJ927" s="306"/>
      <c r="BK927" s="306"/>
      <c r="BL927" s="306"/>
      <c r="BM927" s="306"/>
      <c r="BN927" s="306"/>
      <c r="BO927" s="306"/>
      <c r="BP927" s="306"/>
      <c r="BQ927" s="306"/>
      <c r="BR927" s="306"/>
    </row>
    <row r="928" spans="1:70" s="122" customFormat="1" x14ac:dyDescent="0.25">
      <c r="A928" s="47">
        <f>A927+0.1</f>
        <v>19.300000000000004</v>
      </c>
      <c r="B928" s="47" t="s">
        <v>421</v>
      </c>
      <c r="C928" s="47" t="s">
        <v>47</v>
      </c>
      <c r="D928" s="45">
        <v>1.06</v>
      </c>
      <c r="E928" s="106">
        <f>D928*E925</f>
        <v>9.0948000000000001E-2</v>
      </c>
      <c r="F928" s="45"/>
      <c r="G928" s="45">
        <f>F928*E928</f>
        <v>0</v>
      </c>
      <c r="H928" s="45"/>
      <c r="I928" s="106"/>
      <c r="J928" s="45"/>
      <c r="K928" s="45"/>
      <c r="L928" s="45">
        <f>K928+I928+G928</f>
        <v>0</v>
      </c>
      <c r="M928" s="307"/>
      <c r="N928" s="307"/>
      <c r="O928" s="307"/>
      <c r="P928" s="307"/>
      <c r="Q928" s="307"/>
      <c r="R928" s="307"/>
      <c r="S928" s="307"/>
      <c r="T928" s="307"/>
      <c r="U928" s="307"/>
      <c r="V928" s="307"/>
      <c r="W928" s="307"/>
      <c r="X928" s="307"/>
      <c r="Y928" s="307"/>
      <c r="Z928" s="307"/>
      <c r="AA928" s="307"/>
      <c r="AB928" s="307"/>
      <c r="AC928" s="307"/>
      <c r="AD928" s="307"/>
      <c r="AE928" s="307"/>
      <c r="AF928" s="307"/>
      <c r="AG928" s="307"/>
      <c r="AH928" s="307"/>
      <c r="AI928" s="307"/>
      <c r="AJ928" s="307"/>
      <c r="AK928" s="307"/>
      <c r="AL928" s="307"/>
      <c r="AM928" s="307"/>
      <c r="AN928" s="307"/>
      <c r="AO928" s="307"/>
      <c r="AP928" s="307"/>
      <c r="AQ928" s="307"/>
      <c r="AR928" s="307"/>
      <c r="AS928" s="307"/>
      <c r="AT928" s="307"/>
      <c r="AU928" s="307"/>
      <c r="AV928" s="307"/>
      <c r="AW928" s="307"/>
      <c r="AX928" s="307"/>
      <c r="AY928" s="307"/>
      <c r="AZ928" s="307"/>
      <c r="BA928" s="307"/>
      <c r="BB928" s="307"/>
      <c r="BC928" s="307"/>
      <c r="BD928" s="307"/>
      <c r="BE928" s="307"/>
      <c r="BF928" s="307"/>
      <c r="BG928" s="307"/>
      <c r="BH928" s="307"/>
      <c r="BI928" s="307"/>
      <c r="BJ928" s="307"/>
      <c r="BK928" s="307"/>
      <c r="BL928" s="307"/>
      <c r="BM928" s="307"/>
      <c r="BN928" s="307"/>
      <c r="BO928" s="307"/>
      <c r="BP928" s="307"/>
      <c r="BQ928" s="307"/>
      <c r="BR928" s="307"/>
    </row>
    <row r="929" spans="1:70" s="104" customFormat="1" ht="30" x14ac:dyDescent="0.25">
      <c r="A929" s="22" t="s">
        <v>461</v>
      </c>
      <c r="B929" s="46" t="s">
        <v>462</v>
      </c>
      <c r="C929" s="46" t="s">
        <v>420</v>
      </c>
      <c r="D929" s="44"/>
      <c r="E929" s="159">
        <f>(3+3+3+1.7)*2.7/100</f>
        <v>0.28889999999999999</v>
      </c>
      <c r="F929" s="44"/>
      <c r="G929" s="45"/>
      <c r="H929" s="45"/>
      <c r="I929" s="106"/>
      <c r="J929" s="45"/>
      <c r="K929" s="45"/>
      <c r="L929" s="44"/>
      <c r="M929" s="305"/>
      <c r="N929" s="305"/>
      <c r="O929" s="305"/>
      <c r="P929" s="305"/>
      <c r="Q929" s="305"/>
      <c r="R929" s="305"/>
      <c r="S929" s="305"/>
      <c r="T929" s="305"/>
      <c r="U929" s="305"/>
      <c r="V929" s="305"/>
      <c r="W929" s="305"/>
      <c r="X929" s="305"/>
      <c r="Y929" s="305"/>
      <c r="Z929" s="305"/>
      <c r="AA929" s="305"/>
      <c r="AB929" s="305"/>
      <c r="AC929" s="305"/>
      <c r="AD929" s="305"/>
      <c r="AE929" s="305"/>
      <c r="AF929" s="305"/>
      <c r="AG929" s="305"/>
      <c r="AH929" s="305"/>
      <c r="AI929" s="305"/>
      <c r="AJ929" s="305"/>
      <c r="AK929" s="305"/>
      <c r="AL929" s="305"/>
      <c r="AM929" s="305"/>
      <c r="AN929" s="305"/>
      <c r="AO929" s="305"/>
      <c r="AP929" s="305"/>
      <c r="AQ929" s="305"/>
      <c r="AR929" s="305"/>
      <c r="AS929" s="305"/>
      <c r="AT929" s="305"/>
      <c r="AU929" s="305"/>
      <c r="AV929" s="305"/>
      <c r="AW929" s="305"/>
      <c r="AX929" s="305"/>
      <c r="AY929" s="305"/>
      <c r="AZ929" s="305"/>
      <c r="BA929" s="305"/>
      <c r="BB929" s="305"/>
      <c r="BC929" s="305"/>
      <c r="BD929" s="305"/>
      <c r="BE929" s="305"/>
      <c r="BF929" s="305"/>
      <c r="BG929" s="305"/>
      <c r="BH929" s="305"/>
      <c r="BI929" s="305"/>
      <c r="BJ929" s="305"/>
      <c r="BK929" s="305"/>
      <c r="BL929" s="305"/>
      <c r="BM929" s="305"/>
      <c r="BN929" s="305"/>
      <c r="BO929" s="305"/>
      <c r="BP929" s="305"/>
      <c r="BQ929" s="305"/>
      <c r="BR929" s="305"/>
    </row>
    <row r="930" spans="1:70" s="104" customFormat="1" x14ac:dyDescent="0.25">
      <c r="A930" s="47">
        <f t="shared" ref="A930:A935" si="241">A929+0.1</f>
        <v>20.100000000000001</v>
      </c>
      <c r="B930" s="47" t="s">
        <v>356</v>
      </c>
      <c r="C930" s="47" t="s">
        <v>24</v>
      </c>
      <c r="D930" s="45">
        <f>65</f>
        <v>65</v>
      </c>
      <c r="E930" s="106">
        <f>D930*E929</f>
        <v>18.778500000000001</v>
      </c>
      <c r="F930" s="45"/>
      <c r="G930" s="45"/>
      <c r="H930" s="45"/>
      <c r="I930" s="106">
        <f>H930*E930</f>
        <v>0</v>
      </c>
      <c r="J930" s="45"/>
      <c r="K930" s="45"/>
      <c r="L930" s="45">
        <f t="shared" ref="L930:L935" si="242">K930+I930+G930</f>
        <v>0</v>
      </c>
      <c r="M930" s="305"/>
      <c r="N930" s="305"/>
      <c r="O930" s="305"/>
      <c r="P930" s="305"/>
      <c r="Q930" s="305"/>
      <c r="R930" s="305"/>
      <c r="S930" s="305"/>
      <c r="T930" s="305"/>
      <c r="U930" s="305"/>
      <c r="V930" s="305"/>
      <c r="W930" s="305"/>
      <c r="X930" s="305"/>
      <c r="Y930" s="305"/>
      <c r="Z930" s="305"/>
      <c r="AA930" s="305"/>
      <c r="AB930" s="305"/>
      <c r="AC930" s="305"/>
      <c r="AD930" s="305"/>
      <c r="AE930" s="305"/>
      <c r="AF930" s="305"/>
      <c r="AG930" s="305"/>
      <c r="AH930" s="305"/>
      <c r="AI930" s="305"/>
      <c r="AJ930" s="305"/>
      <c r="AK930" s="305"/>
      <c r="AL930" s="305"/>
      <c r="AM930" s="305"/>
      <c r="AN930" s="305"/>
      <c r="AO930" s="305"/>
      <c r="AP930" s="305"/>
      <c r="AQ930" s="305"/>
      <c r="AR930" s="305"/>
      <c r="AS930" s="305"/>
      <c r="AT930" s="305"/>
      <c r="AU930" s="305"/>
      <c r="AV930" s="305"/>
      <c r="AW930" s="305"/>
      <c r="AX930" s="305"/>
      <c r="AY930" s="305"/>
      <c r="AZ930" s="305"/>
      <c r="BA930" s="305"/>
      <c r="BB930" s="305"/>
      <c r="BC930" s="305"/>
      <c r="BD930" s="305"/>
      <c r="BE930" s="305"/>
      <c r="BF930" s="305"/>
      <c r="BG930" s="305"/>
      <c r="BH930" s="305"/>
      <c r="BI930" s="305"/>
      <c r="BJ930" s="305"/>
      <c r="BK930" s="305"/>
      <c r="BL930" s="305"/>
      <c r="BM930" s="305"/>
      <c r="BN930" s="305"/>
      <c r="BO930" s="305"/>
      <c r="BP930" s="305"/>
      <c r="BQ930" s="305"/>
      <c r="BR930" s="305"/>
    </row>
    <row r="931" spans="1:70" s="104" customFormat="1" x14ac:dyDescent="0.25">
      <c r="A931" s="47">
        <f t="shared" si="241"/>
        <v>20.200000000000003</v>
      </c>
      <c r="B931" s="47" t="s">
        <v>463</v>
      </c>
      <c r="C931" s="47" t="s">
        <v>15</v>
      </c>
      <c r="D931" s="45">
        <v>4.72</v>
      </c>
      <c r="E931" s="106">
        <f>D931*E929</f>
        <v>1.3636079999999999</v>
      </c>
      <c r="F931" s="45"/>
      <c r="G931" s="45"/>
      <c r="H931" s="45"/>
      <c r="I931" s="106"/>
      <c r="J931" s="45"/>
      <c r="K931" s="45">
        <f>J931*E931</f>
        <v>0</v>
      </c>
      <c r="L931" s="45">
        <f t="shared" si="242"/>
        <v>0</v>
      </c>
      <c r="M931" s="305"/>
      <c r="N931" s="305"/>
      <c r="O931" s="305"/>
      <c r="P931" s="305"/>
      <c r="Q931" s="305"/>
      <c r="R931" s="305"/>
      <c r="S931" s="305"/>
      <c r="T931" s="305"/>
      <c r="U931" s="305"/>
      <c r="V931" s="305"/>
      <c r="W931" s="305"/>
      <c r="X931" s="305"/>
      <c r="Y931" s="305"/>
      <c r="Z931" s="305"/>
      <c r="AA931" s="305"/>
      <c r="AB931" s="305"/>
      <c r="AC931" s="305"/>
      <c r="AD931" s="305"/>
      <c r="AE931" s="305"/>
      <c r="AF931" s="305"/>
      <c r="AG931" s="305"/>
      <c r="AH931" s="305"/>
      <c r="AI931" s="305"/>
      <c r="AJ931" s="305"/>
      <c r="AK931" s="305"/>
      <c r="AL931" s="305"/>
      <c r="AM931" s="305"/>
      <c r="AN931" s="305"/>
      <c r="AO931" s="305"/>
      <c r="AP931" s="305"/>
      <c r="AQ931" s="305"/>
      <c r="AR931" s="305"/>
      <c r="AS931" s="305"/>
      <c r="AT931" s="305"/>
      <c r="AU931" s="305"/>
      <c r="AV931" s="305"/>
      <c r="AW931" s="305"/>
      <c r="AX931" s="305"/>
      <c r="AY931" s="305"/>
      <c r="AZ931" s="305"/>
      <c r="BA931" s="305"/>
      <c r="BB931" s="305"/>
      <c r="BC931" s="305"/>
      <c r="BD931" s="305"/>
      <c r="BE931" s="305"/>
      <c r="BF931" s="305"/>
      <c r="BG931" s="305"/>
      <c r="BH931" s="305"/>
      <c r="BI931" s="305"/>
      <c r="BJ931" s="305"/>
      <c r="BK931" s="305"/>
      <c r="BL931" s="305"/>
      <c r="BM931" s="305"/>
      <c r="BN931" s="305"/>
      <c r="BO931" s="305"/>
      <c r="BP931" s="305"/>
      <c r="BQ931" s="305"/>
      <c r="BR931" s="305"/>
    </row>
    <row r="932" spans="1:70" s="104" customFormat="1" x14ac:dyDescent="0.25">
      <c r="A932" s="47">
        <f t="shared" si="241"/>
        <v>20.300000000000004</v>
      </c>
      <c r="B932" s="47" t="s">
        <v>412</v>
      </c>
      <c r="C932" s="47" t="s">
        <v>15</v>
      </c>
      <c r="D932" s="45">
        <f>1.15*2.1</f>
        <v>2.415</v>
      </c>
      <c r="E932" s="106">
        <f>D932*E929</f>
        <v>0.69769349999999997</v>
      </c>
      <c r="F932" s="45"/>
      <c r="G932" s="45"/>
      <c r="H932" s="45"/>
      <c r="I932" s="106"/>
      <c r="J932" s="45"/>
      <c r="K932" s="45">
        <f>J932*E932</f>
        <v>0</v>
      </c>
      <c r="L932" s="45">
        <f t="shared" si="242"/>
        <v>0</v>
      </c>
      <c r="M932" s="305"/>
      <c r="N932" s="305"/>
      <c r="O932" s="305"/>
      <c r="P932" s="305"/>
      <c r="Q932" s="305"/>
      <c r="R932" s="305"/>
      <c r="S932" s="305"/>
      <c r="T932" s="305"/>
      <c r="U932" s="305"/>
      <c r="V932" s="305"/>
      <c r="W932" s="305"/>
      <c r="X932" s="305"/>
      <c r="Y932" s="305"/>
      <c r="Z932" s="305"/>
      <c r="AA932" s="305"/>
      <c r="AB932" s="305"/>
      <c r="AC932" s="305"/>
      <c r="AD932" s="305"/>
      <c r="AE932" s="305"/>
      <c r="AF932" s="305"/>
      <c r="AG932" s="305"/>
      <c r="AH932" s="305"/>
      <c r="AI932" s="305"/>
      <c r="AJ932" s="305"/>
      <c r="AK932" s="305"/>
      <c r="AL932" s="305"/>
      <c r="AM932" s="305"/>
      <c r="AN932" s="305"/>
      <c r="AO932" s="305"/>
      <c r="AP932" s="305"/>
      <c r="AQ932" s="305"/>
      <c r="AR932" s="305"/>
      <c r="AS932" s="305"/>
      <c r="AT932" s="305"/>
      <c r="AU932" s="305"/>
      <c r="AV932" s="305"/>
      <c r="AW932" s="305"/>
      <c r="AX932" s="305"/>
      <c r="AY932" s="305"/>
      <c r="AZ932" s="305"/>
      <c r="BA932" s="305"/>
      <c r="BB932" s="305"/>
      <c r="BC932" s="305"/>
      <c r="BD932" s="305"/>
      <c r="BE932" s="305"/>
      <c r="BF932" s="305"/>
      <c r="BG932" s="305"/>
      <c r="BH932" s="305"/>
      <c r="BI932" s="305"/>
      <c r="BJ932" s="305"/>
      <c r="BK932" s="305"/>
      <c r="BL932" s="305"/>
      <c r="BM932" s="305"/>
      <c r="BN932" s="305"/>
      <c r="BO932" s="305"/>
      <c r="BP932" s="305"/>
      <c r="BQ932" s="305"/>
      <c r="BR932" s="305"/>
    </row>
    <row r="933" spans="1:70" s="121" customFormat="1" x14ac:dyDescent="0.25">
      <c r="A933" s="47">
        <f t="shared" si="241"/>
        <v>20.400000000000006</v>
      </c>
      <c r="B933" s="47" t="s">
        <v>421</v>
      </c>
      <c r="C933" s="47" t="s">
        <v>47</v>
      </c>
      <c r="D933" s="45">
        <v>2.82</v>
      </c>
      <c r="E933" s="106">
        <f>D933*E929</f>
        <v>0.81469799999999992</v>
      </c>
      <c r="F933" s="45"/>
      <c r="G933" s="45">
        <f>F933*E933</f>
        <v>0</v>
      </c>
      <c r="H933" s="45"/>
      <c r="I933" s="106"/>
      <c r="J933" s="45"/>
      <c r="K933" s="45"/>
      <c r="L933" s="45">
        <f t="shared" si="242"/>
        <v>0</v>
      </c>
      <c r="M933" s="306"/>
      <c r="N933" s="306"/>
      <c r="O933" s="306"/>
      <c r="P933" s="306"/>
      <c r="Q933" s="306"/>
      <c r="R933" s="306"/>
      <c r="S933" s="306"/>
      <c r="T933" s="306"/>
      <c r="U933" s="306"/>
      <c r="V933" s="306"/>
      <c r="W933" s="306"/>
      <c r="X933" s="306"/>
      <c r="Y933" s="306"/>
      <c r="Z933" s="306"/>
      <c r="AA933" s="306"/>
      <c r="AB933" s="306"/>
      <c r="AC933" s="306"/>
      <c r="AD933" s="306"/>
      <c r="AE933" s="306"/>
      <c r="AF933" s="306"/>
      <c r="AG933" s="306"/>
      <c r="AH933" s="306"/>
      <c r="AI933" s="306"/>
      <c r="AJ933" s="306"/>
      <c r="AK933" s="306"/>
      <c r="AL933" s="306"/>
      <c r="AM933" s="306"/>
      <c r="AN933" s="306"/>
      <c r="AO933" s="306"/>
      <c r="AP933" s="306"/>
      <c r="AQ933" s="306"/>
      <c r="AR933" s="306"/>
      <c r="AS933" s="306"/>
      <c r="AT933" s="306"/>
      <c r="AU933" s="306"/>
      <c r="AV933" s="306"/>
      <c r="AW933" s="306"/>
      <c r="AX933" s="306"/>
      <c r="AY933" s="306"/>
      <c r="AZ933" s="306"/>
      <c r="BA933" s="306"/>
      <c r="BB933" s="306"/>
      <c r="BC933" s="306"/>
      <c r="BD933" s="306"/>
      <c r="BE933" s="306"/>
      <c r="BF933" s="306"/>
      <c r="BG933" s="306"/>
      <c r="BH933" s="306"/>
      <c r="BI933" s="306"/>
      <c r="BJ933" s="306"/>
      <c r="BK933" s="306"/>
      <c r="BL933" s="306"/>
      <c r="BM933" s="306"/>
      <c r="BN933" s="306"/>
      <c r="BO933" s="306"/>
      <c r="BP933" s="306"/>
      <c r="BQ933" s="306"/>
      <c r="BR933" s="306"/>
    </row>
    <row r="934" spans="1:70" s="122" customFormat="1" x14ac:dyDescent="0.25">
      <c r="A934" s="47">
        <f t="shared" si="241"/>
        <v>20.500000000000007</v>
      </c>
      <c r="B934" s="47" t="s">
        <v>464</v>
      </c>
      <c r="C934" s="47" t="s">
        <v>7</v>
      </c>
      <c r="D934" s="45">
        <v>5.28</v>
      </c>
      <c r="E934" s="106">
        <f>D934*E929</f>
        <v>1.5253920000000001</v>
      </c>
      <c r="F934" s="45"/>
      <c r="G934" s="45">
        <f>F934*E934</f>
        <v>0</v>
      </c>
      <c r="H934" s="45"/>
      <c r="I934" s="106"/>
      <c r="J934" s="45"/>
      <c r="K934" s="45"/>
      <c r="L934" s="45">
        <f t="shared" si="242"/>
        <v>0</v>
      </c>
      <c r="M934" s="307"/>
      <c r="N934" s="307"/>
      <c r="O934" s="307"/>
      <c r="P934" s="307"/>
      <c r="Q934" s="307"/>
      <c r="R934" s="307"/>
      <c r="S934" s="307"/>
      <c r="T934" s="307"/>
      <c r="U934" s="307"/>
      <c r="V934" s="307"/>
      <c r="W934" s="307"/>
      <c r="X934" s="307"/>
      <c r="Y934" s="307"/>
      <c r="Z934" s="307"/>
      <c r="AA934" s="307"/>
      <c r="AB934" s="307"/>
      <c r="AC934" s="307"/>
      <c r="AD934" s="307"/>
      <c r="AE934" s="307"/>
      <c r="AF934" s="307"/>
      <c r="AG934" s="307"/>
      <c r="AH934" s="307"/>
      <c r="AI934" s="307"/>
      <c r="AJ934" s="307"/>
      <c r="AK934" s="307"/>
      <c r="AL934" s="307"/>
      <c r="AM934" s="307"/>
      <c r="AN934" s="307"/>
      <c r="AO934" s="307"/>
      <c r="AP934" s="307"/>
      <c r="AQ934" s="307"/>
      <c r="AR934" s="307"/>
      <c r="AS934" s="307"/>
      <c r="AT934" s="307"/>
      <c r="AU934" s="307"/>
      <c r="AV934" s="307"/>
      <c r="AW934" s="307"/>
      <c r="AX934" s="307"/>
      <c r="AY934" s="307"/>
      <c r="AZ934" s="307"/>
      <c r="BA934" s="307"/>
      <c r="BB934" s="307"/>
      <c r="BC934" s="307"/>
      <c r="BD934" s="307"/>
      <c r="BE934" s="307"/>
      <c r="BF934" s="307"/>
      <c r="BG934" s="307"/>
      <c r="BH934" s="307"/>
      <c r="BI934" s="307"/>
      <c r="BJ934" s="307"/>
      <c r="BK934" s="307"/>
      <c r="BL934" s="307"/>
      <c r="BM934" s="307"/>
      <c r="BN934" s="307"/>
      <c r="BO934" s="307"/>
      <c r="BP934" s="307"/>
      <c r="BQ934" s="307"/>
      <c r="BR934" s="307"/>
    </row>
    <row r="935" spans="1:70" s="104" customFormat="1" x14ac:dyDescent="0.25">
      <c r="A935" s="47">
        <f t="shared" si="241"/>
        <v>20.600000000000009</v>
      </c>
      <c r="B935" s="47" t="s">
        <v>418</v>
      </c>
      <c r="C935" s="47" t="s">
        <v>4</v>
      </c>
      <c r="D935" s="45">
        <v>0.2</v>
      </c>
      <c r="E935" s="106">
        <f>D935*E929</f>
        <v>5.7779999999999998E-2</v>
      </c>
      <c r="F935" s="45"/>
      <c r="G935" s="45">
        <f>F935*E935</f>
        <v>0</v>
      </c>
      <c r="H935" s="45"/>
      <c r="I935" s="106"/>
      <c r="J935" s="45"/>
      <c r="K935" s="45"/>
      <c r="L935" s="45">
        <f t="shared" si="242"/>
        <v>0</v>
      </c>
      <c r="M935" s="305"/>
      <c r="N935" s="305"/>
      <c r="O935" s="305"/>
      <c r="P935" s="305"/>
      <c r="Q935" s="305"/>
      <c r="R935" s="305"/>
      <c r="S935" s="305"/>
      <c r="T935" s="305"/>
      <c r="U935" s="305"/>
      <c r="V935" s="305"/>
      <c r="W935" s="305"/>
      <c r="X935" s="305"/>
      <c r="Y935" s="305"/>
      <c r="Z935" s="305"/>
      <c r="AA935" s="305"/>
      <c r="AB935" s="305"/>
      <c r="AC935" s="305"/>
      <c r="AD935" s="305"/>
      <c r="AE935" s="305"/>
      <c r="AF935" s="305"/>
      <c r="AG935" s="305"/>
      <c r="AH935" s="305"/>
      <c r="AI935" s="305"/>
      <c r="AJ935" s="305"/>
      <c r="AK935" s="305"/>
      <c r="AL935" s="305"/>
      <c r="AM935" s="305"/>
      <c r="AN935" s="305"/>
      <c r="AO935" s="305"/>
      <c r="AP935" s="305"/>
      <c r="AQ935" s="305"/>
      <c r="AR935" s="305"/>
      <c r="AS935" s="305"/>
      <c r="AT935" s="305"/>
      <c r="AU935" s="305"/>
      <c r="AV935" s="305"/>
      <c r="AW935" s="305"/>
      <c r="AX935" s="305"/>
      <c r="AY935" s="305"/>
      <c r="AZ935" s="305"/>
      <c r="BA935" s="305"/>
      <c r="BB935" s="305"/>
      <c r="BC935" s="305"/>
      <c r="BD935" s="305"/>
      <c r="BE935" s="305"/>
      <c r="BF935" s="305"/>
      <c r="BG935" s="305"/>
      <c r="BH935" s="305"/>
      <c r="BI935" s="305"/>
      <c r="BJ935" s="305"/>
      <c r="BK935" s="305"/>
      <c r="BL935" s="305"/>
      <c r="BM935" s="305"/>
      <c r="BN935" s="305"/>
      <c r="BO935" s="305"/>
      <c r="BP935" s="305"/>
      <c r="BQ935" s="305"/>
      <c r="BR935" s="305"/>
    </row>
    <row r="936" spans="1:70" s="104" customFormat="1" ht="30" x14ac:dyDescent="0.25">
      <c r="A936" s="22" t="s">
        <v>465</v>
      </c>
      <c r="B936" s="46" t="s">
        <v>466</v>
      </c>
      <c r="C936" s="46" t="s">
        <v>420</v>
      </c>
      <c r="D936" s="44"/>
      <c r="E936" s="159">
        <f>E929</f>
        <v>0.28889999999999999</v>
      </c>
      <c r="F936" s="44"/>
      <c r="G936" s="45"/>
      <c r="H936" s="45"/>
      <c r="I936" s="106"/>
      <c r="J936" s="45"/>
      <c r="K936" s="45"/>
      <c r="L936" s="44"/>
      <c r="M936" s="305"/>
      <c r="N936" s="305"/>
      <c r="O936" s="305"/>
      <c r="P936" s="305"/>
      <c r="Q936" s="305"/>
      <c r="R936" s="305"/>
      <c r="S936" s="305"/>
      <c r="T936" s="305"/>
      <c r="U936" s="305"/>
      <c r="V936" s="305"/>
      <c r="W936" s="305"/>
      <c r="X936" s="305"/>
      <c r="Y936" s="305"/>
      <c r="Z936" s="305"/>
      <c r="AA936" s="305"/>
      <c r="AB936" s="305"/>
      <c r="AC936" s="305"/>
      <c r="AD936" s="305"/>
      <c r="AE936" s="305"/>
      <c r="AF936" s="305"/>
      <c r="AG936" s="305"/>
      <c r="AH936" s="305"/>
      <c r="AI936" s="305"/>
      <c r="AJ936" s="305"/>
      <c r="AK936" s="305"/>
      <c r="AL936" s="305"/>
      <c r="AM936" s="305"/>
      <c r="AN936" s="305"/>
      <c r="AO936" s="305"/>
      <c r="AP936" s="305"/>
      <c r="AQ936" s="305"/>
      <c r="AR936" s="305"/>
      <c r="AS936" s="305"/>
      <c r="AT936" s="305"/>
      <c r="AU936" s="305"/>
      <c r="AV936" s="305"/>
      <c r="AW936" s="305"/>
      <c r="AX936" s="305"/>
      <c r="AY936" s="305"/>
      <c r="AZ936" s="305"/>
      <c r="BA936" s="305"/>
      <c r="BB936" s="305"/>
      <c r="BC936" s="305"/>
      <c r="BD936" s="305"/>
      <c r="BE936" s="305"/>
      <c r="BF936" s="305"/>
      <c r="BG936" s="305"/>
      <c r="BH936" s="305"/>
      <c r="BI936" s="305"/>
      <c r="BJ936" s="305"/>
      <c r="BK936" s="305"/>
      <c r="BL936" s="305"/>
      <c r="BM936" s="305"/>
      <c r="BN936" s="305"/>
      <c r="BO936" s="305"/>
      <c r="BP936" s="305"/>
      <c r="BQ936" s="305"/>
      <c r="BR936" s="305"/>
    </row>
    <row r="937" spans="1:70" s="121" customFormat="1" x14ac:dyDescent="0.25">
      <c r="A937" s="47">
        <f>A936+0.1</f>
        <v>21.1</v>
      </c>
      <c r="B937" s="47" t="s">
        <v>356</v>
      </c>
      <c r="C937" s="47" t="s">
        <v>24</v>
      </c>
      <c r="D937" s="45">
        <f>16.2</f>
        <v>16.2</v>
      </c>
      <c r="E937" s="106">
        <f>D937*E936</f>
        <v>4.68018</v>
      </c>
      <c r="F937" s="45"/>
      <c r="G937" s="45"/>
      <c r="H937" s="45"/>
      <c r="I937" s="106">
        <f>E937*H937</f>
        <v>0</v>
      </c>
      <c r="J937" s="45"/>
      <c r="K937" s="45"/>
      <c r="L937" s="45">
        <f>K937+I937+G937</f>
        <v>0</v>
      </c>
      <c r="M937" s="306"/>
      <c r="N937" s="306"/>
      <c r="O937" s="306"/>
      <c r="P937" s="306"/>
      <c r="Q937" s="306"/>
      <c r="R937" s="306"/>
      <c r="S937" s="306"/>
      <c r="T937" s="306"/>
      <c r="U937" s="306"/>
      <c r="V937" s="306"/>
      <c r="W937" s="306"/>
      <c r="X937" s="306"/>
      <c r="Y937" s="306"/>
      <c r="Z937" s="306"/>
      <c r="AA937" s="306"/>
      <c r="AB937" s="306"/>
      <c r="AC937" s="306"/>
      <c r="AD937" s="306"/>
      <c r="AE937" s="306"/>
      <c r="AF937" s="306"/>
      <c r="AG937" s="306"/>
      <c r="AH937" s="306"/>
      <c r="AI937" s="306"/>
      <c r="AJ937" s="306"/>
      <c r="AK937" s="306"/>
      <c r="AL937" s="306"/>
      <c r="AM937" s="306"/>
      <c r="AN937" s="306"/>
      <c r="AO937" s="306"/>
      <c r="AP937" s="306"/>
      <c r="AQ937" s="306"/>
      <c r="AR937" s="306"/>
      <c r="AS937" s="306"/>
      <c r="AT937" s="306"/>
      <c r="AU937" s="306"/>
      <c r="AV937" s="306"/>
      <c r="AW937" s="306"/>
      <c r="AX937" s="306"/>
      <c r="AY937" s="306"/>
      <c r="AZ937" s="306"/>
      <c r="BA937" s="306"/>
      <c r="BB937" s="306"/>
      <c r="BC937" s="306"/>
      <c r="BD937" s="306"/>
      <c r="BE937" s="306"/>
      <c r="BF937" s="306"/>
      <c r="BG937" s="306"/>
      <c r="BH937" s="306"/>
      <c r="BI937" s="306"/>
      <c r="BJ937" s="306"/>
      <c r="BK937" s="306"/>
      <c r="BL937" s="306"/>
      <c r="BM937" s="306"/>
      <c r="BN937" s="306"/>
      <c r="BO937" s="306"/>
      <c r="BP937" s="306"/>
      <c r="BQ937" s="306"/>
      <c r="BR937" s="306"/>
    </row>
    <row r="938" spans="1:70" s="122" customFormat="1" x14ac:dyDescent="0.25">
      <c r="A938" s="47">
        <f>A937+0.1</f>
        <v>21.200000000000003</v>
      </c>
      <c r="B938" s="47" t="s">
        <v>412</v>
      </c>
      <c r="C938" s="47" t="s">
        <v>15</v>
      </c>
      <c r="D938" s="45">
        <f>1.15*0.7</f>
        <v>0.80499999999999994</v>
      </c>
      <c r="E938" s="106">
        <f>D938*E936</f>
        <v>0.23256449999999998</v>
      </c>
      <c r="F938" s="45"/>
      <c r="G938" s="45"/>
      <c r="H938" s="45"/>
      <c r="I938" s="106"/>
      <c r="J938" s="45"/>
      <c r="K938" s="45">
        <f>E938*J938</f>
        <v>0</v>
      </c>
      <c r="L938" s="45">
        <f>K938+I938+G938</f>
        <v>0</v>
      </c>
      <c r="M938" s="307"/>
      <c r="N938" s="307"/>
      <c r="O938" s="307"/>
      <c r="P938" s="307"/>
      <c r="Q938" s="307"/>
      <c r="R938" s="307"/>
      <c r="S938" s="307"/>
      <c r="T938" s="307"/>
      <c r="U938" s="307"/>
      <c r="V938" s="307"/>
      <c r="W938" s="307"/>
      <c r="X938" s="307"/>
      <c r="Y938" s="307"/>
      <c r="Z938" s="307"/>
      <c r="AA938" s="307"/>
      <c r="AB938" s="307"/>
      <c r="AC938" s="307"/>
      <c r="AD938" s="307"/>
      <c r="AE938" s="307"/>
      <c r="AF938" s="307"/>
      <c r="AG938" s="307"/>
      <c r="AH938" s="307"/>
      <c r="AI938" s="307"/>
      <c r="AJ938" s="307"/>
      <c r="AK938" s="307"/>
      <c r="AL938" s="307"/>
      <c r="AM938" s="307"/>
      <c r="AN938" s="307"/>
      <c r="AO938" s="307"/>
      <c r="AP938" s="307"/>
      <c r="AQ938" s="307"/>
      <c r="AR938" s="307"/>
      <c r="AS938" s="307"/>
      <c r="AT938" s="307"/>
      <c r="AU938" s="307"/>
      <c r="AV938" s="307"/>
      <c r="AW938" s="307"/>
      <c r="AX938" s="307"/>
      <c r="AY938" s="307"/>
      <c r="AZ938" s="307"/>
      <c r="BA938" s="307"/>
      <c r="BB938" s="307"/>
      <c r="BC938" s="307"/>
      <c r="BD938" s="307"/>
      <c r="BE938" s="307"/>
      <c r="BF938" s="307"/>
      <c r="BG938" s="307"/>
      <c r="BH938" s="307"/>
      <c r="BI938" s="307"/>
      <c r="BJ938" s="307"/>
      <c r="BK938" s="307"/>
      <c r="BL938" s="307"/>
      <c r="BM938" s="307"/>
      <c r="BN938" s="307"/>
      <c r="BO938" s="307"/>
      <c r="BP938" s="307"/>
      <c r="BQ938" s="307"/>
      <c r="BR938" s="307"/>
    </row>
    <row r="939" spans="1:70" s="104" customFormat="1" x14ac:dyDescent="0.25">
      <c r="A939" s="47">
        <f>A938+0.1</f>
        <v>21.300000000000004</v>
      </c>
      <c r="B939" s="47" t="s">
        <v>467</v>
      </c>
      <c r="C939" s="47" t="s">
        <v>90</v>
      </c>
      <c r="D939" s="45">
        <v>5.5</v>
      </c>
      <c r="E939" s="106">
        <f>D939*E936</f>
        <v>1.5889499999999999</v>
      </c>
      <c r="F939" s="45"/>
      <c r="G939" s="45">
        <f>E939*F939</f>
        <v>0</v>
      </c>
      <c r="H939" s="45"/>
      <c r="I939" s="106"/>
      <c r="J939" s="45"/>
      <c r="K939" s="45"/>
      <c r="L939" s="45">
        <f>K939+I939+G939</f>
        <v>0</v>
      </c>
      <c r="M939" s="305"/>
      <c r="N939" s="305"/>
      <c r="O939" s="305"/>
      <c r="P939" s="305"/>
      <c r="Q939" s="305"/>
      <c r="R939" s="305"/>
      <c r="S939" s="305"/>
      <c r="T939" s="305"/>
      <c r="U939" s="305"/>
      <c r="V939" s="305"/>
      <c r="W939" s="305"/>
      <c r="X939" s="305"/>
      <c r="Y939" s="305"/>
      <c r="Z939" s="305"/>
      <c r="AA939" s="305"/>
      <c r="AB939" s="305"/>
      <c r="AC939" s="305"/>
      <c r="AD939" s="305"/>
      <c r="AE939" s="305"/>
      <c r="AF939" s="305"/>
      <c r="AG939" s="305"/>
      <c r="AH939" s="305"/>
      <c r="AI939" s="305"/>
      <c r="AJ939" s="305"/>
      <c r="AK939" s="305"/>
      <c r="AL939" s="305"/>
      <c r="AM939" s="305"/>
      <c r="AN939" s="305"/>
      <c r="AO939" s="305"/>
      <c r="AP939" s="305"/>
      <c r="AQ939" s="305"/>
      <c r="AR939" s="305"/>
      <c r="AS939" s="305"/>
      <c r="AT939" s="305"/>
      <c r="AU939" s="305"/>
      <c r="AV939" s="305"/>
      <c r="AW939" s="305"/>
      <c r="AX939" s="305"/>
      <c r="AY939" s="305"/>
      <c r="AZ939" s="305"/>
      <c r="BA939" s="305"/>
      <c r="BB939" s="305"/>
      <c r="BC939" s="305"/>
      <c r="BD939" s="305"/>
      <c r="BE939" s="305"/>
      <c r="BF939" s="305"/>
      <c r="BG939" s="305"/>
      <c r="BH939" s="305"/>
      <c r="BI939" s="305"/>
      <c r="BJ939" s="305"/>
      <c r="BK939" s="305"/>
      <c r="BL939" s="305"/>
      <c r="BM939" s="305"/>
      <c r="BN939" s="305"/>
      <c r="BO939" s="305"/>
      <c r="BP939" s="305"/>
      <c r="BQ939" s="305"/>
      <c r="BR939" s="305"/>
    </row>
    <row r="940" spans="1:70" s="104" customFormat="1" x14ac:dyDescent="0.25">
      <c r="A940" s="47">
        <f>A939+0.1</f>
        <v>21.400000000000006</v>
      </c>
      <c r="B940" s="47" t="s">
        <v>468</v>
      </c>
      <c r="C940" s="47" t="s">
        <v>90</v>
      </c>
      <c r="D940" s="45">
        <v>52</v>
      </c>
      <c r="E940" s="106">
        <f>D940*E936</f>
        <v>15.0228</v>
      </c>
      <c r="F940" s="45"/>
      <c r="G940" s="45">
        <f>F940*E940</f>
        <v>0</v>
      </c>
      <c r="H940" s="45"/>
      <c r="I940" s="106"/>
      <c r="J940" s="45"/>
      <c r="K940" s="45"/>
      <c r="L940" s="45">
        <f>K940+I940+G940</f>
        <v>0</v>
      </c>
      <c r="M940" s="305"/>
      <c r="N940" s="305"/>
      <c r="O940" s="305"/>
      <c r="P940" s="305"/>
      <c r="Q940" s="305"/>
      <c r="R940" s="305"/>
      <c r="S940" s="305"/>
      <c r="T940" s="305"/>
      <c r="U940" s="305"/>
      <c r="V940" s="305"/>
      <c r="W940" s="305"/>
      <c r="X940" s="305"/>
      <c r="Y940" s="305"/>
      <c r="Z940" s="305"/>
      <c r="AA940" s="305"/>
      <c r="AB940" s="305"/>
      <c r="AC940" s="305"/>
      <c r="AD940" s="305"/>
      <c r="AE940" s="305"/>
      <c r="AF940" s="305"/>
      <c r="AG940" s="305"/>
      <c r="AH940" s="305"/>
      <c r="AI940" s="305"/>
      <c r="AJ940" s="305"/>
      <c r="AK940" s="305"/>
      <c r="AL940" s="305"/>
      <c r="AM940" s="305"/>
      <c r="AN940" s="305"/>
      <c r="AO940" s="305"/>
      <c r="AP940" s="305"/>
      <c r="AQ940" s="305"/>
      <c r="AR940" s="305"/>
      <c r="AS940" s="305"/>
      <c r="AT940" s="305"/>
      <c r="AU940" s="305"/>
      <c r="AV940" s="305"/>
      <c r="AW940" s="305"/>
      <c r="AX940" s="305"/>
      <c r="AY940" s="305"/>
      <c r="AZ940" s="305"/>
      <c r="BA940" s="305"/>
      <c r="BB940" s="305"/>
      <c r="BC940" s="305"/>
      <c r="BD940" s="305"/>
      <c r="BE940" s="305"/>
      <c r="BF940" s="305"/>
      <c r="BG940" s="305"/>
      <c r="BH940" s="305"/>
      <c r="BI940" s="305"/>
      <c r="BJ940" s="305"/>
      <c r="BK940" s="305"/>
      <c r="BL940" s="305"/>
      <c r="BM940" s="305"/>
      <c r="BN940" s="305"/>
      <c r="BO940" s="305"/>
      <c r="BP940" s="305"/>
      <c r="BQ940" s="305"/>
      <c r="BR940" s="305"/>
    </row>
    <row r="941" spans="1:70" s="104" customFormat="1" x14ac:dyDescent="0.25">
      <c r="A941" s="47">
        <f>A940+0.1</f>
        <v>21.500000000000007</v>
      </c>
      <c r="B941" s="47" t="s">
        <v>418</v>
      </c>
      <c r="C941" s="47" t="s">
        <v>4</v>
      </c>
      <c r="D941" s="45">
        <v>0.14000000000000001</v>
      </c>
      <c r="E941" s="106">
        <f>D941*E936</f>
        <v>4.0446000000000003E-2</v>
      </c>
      <c r="F941" s="45"/>
      <c r="G941" s="45">
        <f>F941*E941</f>
        <v>0</v>
      </c>
      <c r="H941" s="45"/>
      <c r="I941" s="106"/>
      <c r="J941" s="45"/>
      <c r="K941" s="45"/>
      <c r="L941" s="45">
        <f>K941+I941+G941</f>
        <v>0</v>
      </c>
      <c r="M941" s="305"/>
      <c r="N941" s="305"/>
      <c r="O941" s="305"/>
      <c r="P941" s="305"/>
      <c r="Q941" s="305"/>
      <c r="R941" s="305"/>
      <c r="S941" s="305"/>
      <c r="T941" s="305"/>
      <c r="U941" s="305"/>
      <c r="V941" s="305"/>
      <c r="W941" s="305"/>
      <c r="X941" s="305"/>
      <c r="Y941" s="305"/>
      <c r="Z941" s="305"/>
      <c r="AA941" s="305"/>
      <c r="AB941" s="305"/>
      <c r="AC941" s="305"/>
      <c r="AD941" s="305"/>
      <c r="AE941" s="305"/>
      <c r="AF941" s="305"/>
      <c r="AG941" s="305"/>
      <c r="AH941" s="305"/>
      <c r="AI941" s="305"/>
      <c r="AJ941" s="305"/>
      <c r="AK941" s="305"/>
      <c r="AL941" s="305"/>
      <c r="AM941" s="305"/>
      <c r="AN941" s="305"/>
      <c r="AO941" s="305"/>
      <c r="AP941" s="305"/>
      <c r="AQ941" s="305"/>
      <c r="AR941" s="305"/>
      <c r="AS941" s="305"/>
      <c r="AT941" s="305"/>
      <c r="AU941" s="305"/>
      <c r="AV941" s="305"/>
      <c r="AW941" s="305"/>
      <c r="AX941" s="305"/>
      <c r="AY941" s="305"/>
      <c r="AZ941" s="305"/>
      <c r="BA941" s="305"/>
      <c r="BB941" s="305"/>
      <c r="BC941" s="305"/>
      <c r="BD941" s="305"/>
      <c r="BE941" s="305"/>
      <c r="BF941" s="305"/>
      <c r="BG941" s="305"/>
      <c r="BH941" s="305"/>
      <c r="BI941" s="305"/>
      <c r="BJ941" s="305"/>
      <c r="BK941" s="305"/>
      <c r="BL941" s="305"/>
      <c r="BM941" s="305"/>
      <c r="BN941" s="305"/>
      <c r="BO941" s="305"/>
      <c r="BP941" s="305"/>
      <c r="BQ941" s="305"/>
      <c r="BR941" s="305"/>
    </row>
    <row r="942" spans="1:70" s="104" customFormat="1" ht="23.25" customHeight="1" x14ac:dyDescent="0.25">
      <c r="A942" s="22" t="s">
        <v>469</v>
      </c>
      <c r="B942" s="46" t="s">
        <v>470</v>
      </c>
      <c r="C942" s="46" t="s">
        <v>420</v>
      </c>
      <c r="D942" s="44"/>
      <c r="E942" s="159">
        <f>E911*2/100</f>
        <v>6.2800000000000009E-2</v>
      </c>
      <c r="F942" s="44"/>
      <c r="G942" s="45"/>
      <c r="H942" s="45"/>
      <c r="I942" s="106"/>
      <c r="J942" s="45"/>
      <c r="K942" s="45"/>
      <c r="L942" s="44"/>
      <c r="M942" s="305"/>
      <c r="N942" s="305"/>
      <c r="O942" s="305"/>
      <c r="P942" s="305"/>
      <c r="Q942" s="305"/>
      <c r="R942" s="305"/>
      <c r="S942" s="305"/>
      <c r="T942" s="305"/>
      <c r="U942" s="305"/>
      <c r="V942" s="305"/>
      <c r="W942" s="305"/>
      <c r="X942" s="305"/>
      <c r="Y942" s="305"/>
      <c r="Z942" s="305"/>
      <c r="AA942" s="305"/>
      <c r="AB942" s="305"/>
      <c r="AC942" s="305"/>
      <c r="AD942" s="305"/>
      <c r="AE942" s="305"/>
      <c r="AF942" s="305"/>
      <c r="AG942" s="305"/>
      <c r="AH942" s="305"/>
      <c r="AI942" s="305"/>
      <c r="AJ942" s="305"/>
      <c r="AK942" s="305"/>
      <c r="AL942" s="305"/>
      <c r="AM942" s="305"/>
      <c r="AN942" s="305"/>
      <c r="AO942" s="305"/>
      <c r="AP942" s="305"/>
      <c r="AQ942" s="305"/>
      <c r="AR942" s="305"/>
      <c r="AS942" s="305"/>
      <c r="AT942" s="305"/>
      <c r="AU942" s="305"/>
      <c r="AV942" s="305"/>
      <c r="AW942" s="305"/>
      <c r="AX942" s="305"/>
      <c r="AY942" s="305"/>
      <c r="AZ942" s="305"/>
      <c r="BA942" s="305"/>
      <c r="BB942" s="305"/>
      <c r="BC942" s="305"/>
      <c r="BD942" s="305"/>
      <c r="BE942" s="305"/>
      <c r="BF942" s="305"/>
      <c r="BG942" s="305"/>
      <c r="BH942" s="305"/>
      <c r="BI942" s="305"/>
      <c r="BJ942" s="305"/>
      <c r="BK942" s="305"/>
      <c r="BL942" s="305"/>
      <c r="BM942" s="305"/>
      <c r="BN942" s="305"/>
      <c r="BO942" s="305"/>
      <c r="BP942" s="305"/>
      <c r="BQ942" s="305"/>
      <c r="BR942" s="305"/>
    </row>
    <row r="943" spans="1:70" s="104" customFormat="1" x14ac:dyDescent="0.25">
      <c r="A943" s="47">
        <f>A942+0.1</f>
        <v>22.1</v>
      </c>
      <c r="B943" s="47" t="s">
        <v>356</v>
      </c>
      <c r="C943" s="47" t="s">
        <v>24</v>
      </c>
      <c r="D943" s="45">
        <v>78.2</v>
      </c>
      <c r="E943" s="106">
        <f>D943*E942</f>
        <v>4.9109600000000011</v>
      </c>
      <c r="F943" s="45"/>
      <c r="G943" s="45"/>
      <c r="H943" s="45"/>
      <c r="I943" s="106">
        <f>H943*E943</f>
        <v>0</v>
      </c>
      <c r="J943" s="45"/>
      <c r="K943" s="45"/>
      <c r="L943" s="45">
        <f>K943+I943+G943</f>
        <v>0</v>
      </c>
      <c r="M943" s="305"/>
      <c r="N943" s="305"/>
      <c r="O943" s="305"/>
      <c r="P943" s="305"/>
      <c r="Q943" s="305"/>
      <c r="R943" s="305"/>
      <c r="S943" s="305"/>
      <c r="T943" s="305"/>
      <c r="U943" s="305"/>
      <c r="V943" s="305"/>
      <c r="W943" s="305"/>
      <c r="X943" s="305"/>
      <c r="Y943" s="305"/>
      <c r="Z943" s="305"/>
      <c r="AA943" s="305"/>
      <c r="AB943" s="305"/>
      <c r="AC943" s="305"/>
      <c r="AD943" s="305"/>
      <c r="AE943" s="305"/>
      <c r="AF943" s="305"/>
      <c r="AG943" s="305"/>
      <c r="AH943" s="305"/>
      <c r="AI943" s="305"/>
      <c r="AJ943" s="305"/>
      <c r="AK943" s="305"/>
      <c r="AL943" s="305"/>
      <c r="AM943" s="305"/>
      <c r="AN943" s="305"/>
      <c r="AO943" s="305"/>
      <c r="AP943" s="305"/>
      <c r="AQ943" s="305"/>
      <c r="AR943" s="305"/>
      <c r="AS943" s="305"/>
      <c r="AT943" s="305"/>
      <c r="AU943" s="305"/>
      <c r="AV943" s="305"/>
      <c r="AW943" s="305"/>
      <c r="AX943" s="305"/>
      <c r="AY943" s="305"/>
      <c r="AZ943" s="305"/>
      <c r="BA943" s="305"/>
      <c r="BB943" s="305"/>
      <c r="BC943" s="305"/>
      <c r="BD943" s="305"/>
      <c r="BE943" s="305"/>
      <c r="BF943" s="305"/>
      <c r="BG943" s="305"/>
      <c r="BH943" s="305"/>
      <c r="BI943" s="305"/>
      <c r="BJ943" s="305"/>
      <c r="BK943" s="305"/>
      <c r="BL943" s="305"/>
      <c r="BM943" s="305"/>
      <c r="BN943" s="305"/>
      <c r="BO943" s="305"/>
      <c r="BP943" s="305"/>
      <c r="BQ943" s="305"/>
      <c r="BR943" s="305"/>
    </row>
    <row r="944" spans="1:70" s="104" customFormat="1" x14ac:dyDescent="0.25">
      <c r="A944" s="47">
        <f>A943+0.1</f>
        <v>22.200000000000003</v>
      </c>
      <c r="B944" s="47" t="s">
        <v>412</v>
      </c>
      <c r="C944" s="47" t="s">
        <v>15</v>
      </c>
      <c r="D944" s="45">
        <v>0.03</v>
      </c>
      <c r="E944" s="106">
        <f>D944*E942</f>
        <v>1.8840000000000003E-3</v>
      </c>
      <c r="F944" s="45"/>
      <c r="G944" s="45"/>
      <c r="H944" s="45"/>
      <c r="I944" s="106"/>
      <c r="J944" s="45"/>
      <c r="K944" s="45">
        <f>J944*E944</f>
        <v>0</v>
      </c>
      <c r="L944" s="45">
        <f>K944+I944+G944</f>
        <v>0</v>
      </c>
      <c r="M944" s="305"/>
      <c r="N944" s="305"/>
      <c r="O944" s="305"/>
      <c r="P944" s="305"/>
      <c r="Q944" s="305"/>
      <c r="R944" s="305"/>
      <c r="S944" s="305"/>
      <c r="T944" s="305"/>
      <c r="U944" s="305"/>
      <c r="V944" s="305"/>
      <c r="W944" s="305"/>
      <c r="X944" s="305"/>
      <c r="Y944" s="305"/>
      <c r="Z944" s="305"/>
      <c r="AA944" s="305"/>
      <c r="AB944" s="305"/>
      <c r="AC944" s="305"/>
      <c r="AD944" s="305"/>
      <c r="AE944" s="305"/>
      <c r="AF944" s="305"/>
      <c r="AG944" s="305"/>
      <c r="AH944" s="305"/>
      <c r="AI944" s="305"/>
      <c r="AJ944" s="305"/>
      <c r="AK944" s="305"/>
      <c r="AL944" s="305"/>
      <c r="AM944" s="305"/>
      <c r="AN944" s="305"/>
      <c r="AO944" s="305"/>
      <c r="AP944" s="305"/>
      <c r="AQ944" s="305"/>
      <c r="AR944" s="305"/>
      <c r="AS944" s="305"/>
      <c r="AT944" s="305"/>
      <c r="AU944" s="305"/>
      <c r="AV944" s="305"/>
      <c r="AW944" s="305"/>
      <c r="AX944" s="305"/>
      <c r="AY944" s="305"/>
      <c r="AZ944" s="305"/>
      <c r="BA944" s="305"/>
      <c r="BB944" s="305"/>
      <c r="BC944" s="305"/>
      <c r="BD944" s="305"/>
      <c r="BE944" s="305"/>
      <c r="BF944" s="305"/>
      <c r="BG944" s="305"/>
      <c r="BH944" s="305"/>
      <c r="BI944" s="305"/>
      <c r="BJ944" s="305"/>
      <c r="BK944" s="305"/>
      <c r="BL944" s="305"/>
      <c r="BM944" s="305"/>
      <c r="BN944" s="305"/>
      <c r="BO944" s="305"/>
      <c r="BP944" s="305"/>
      <c r="BQ944" s="305"/>
      <c r="BR944" s="305"/>
    </row>
    <row r="945" spans="1:70" s="104" customFormat="1" x14ac:dyDescent="0.25">
      <c r="A945" s="47">
        <f>A944+0.1</f>
        <v>22.300000000000004</v>
      </c>
      <c r="B945" s="47" t="s">
        <v>471</v>
      </c>
      <c r="C945" s="47" t="s">
        <v>90</v>
      </c>
      <c r="D945" s="45">
        <v>24.6</v>
      </c>
      <c r="E945" s="106">
        <f>D945*E942</f>
        <v>1.5448800000000003</v>
      </c>
      <c r="F945" s="45"/>
      <c r="G945" s="45">
        <f>F945*E945</f>
        <v>0</v>
      </c>
      <c r="H945" s="45"/>
      <c r="I945" s="106"/>
      <c r="J945" s="45"/>
      <c r="K945" s="45"/>
      <c r="L945" s="45">
        <f>K945+I945+G945</f>
        <v>0</v>
      </c>
      <c r="M945" s="305"/>
      <c r="N945" s="305"/>
      <c r="O945" s="305"/>
      <c r="P945" s="305"/>
      <c r="Q945" s="305"/>
      <c r="R945" s="305"/>
      <c r="S945" s="305"/>
      <c r="T945" s="305"/>
      <c r="U945" s="305"/>
      <c r="V945" s="305"/>
      <c r="W945" s="305"/>
      <c r="X945" s="305"/>
      <c r="Y945" s="305"/>
      <c r="Z945" s="305"/>
      <c r="AA945" s="305"/>
      <c r="AB945" s="305"/>
      <c r="AC945" s="305"/>
      <c r="AD945" s="305"/>
      <c r="AE945" s="305"/>
      <c r="AF945" s="305"/>
      <c r="AG945" s="305"/>
      <c r="AH945" s="305"/>
      <c r="AI945" s="305"/>
      <c r="AJ945" s="305"/>
      <c r="AK945" s="305"/>
      <c r="AL945" s="305"/>
      <c r="AM945" s="305"/>
      <c r="AN945" s="305"/>
      <c r="AO945" s="305"/>
      <c r="AP945" s="305"/>
      <c r="AQ945" s="305"/>
      <c r="AR945" s="305"/>
      <c r="AS945" s="305"/>
      <c r="AT945" s="305"/>
      <c r="AU945" s="305"/>
      <c r="AV945" s="305"/>
      <c r="AW945" s="305"/>
      <c r="AX945" s="305"/>
      <c r="AY945" s="305"/>
      <c r="AZ945" s="305"/>
      <c r="BA945" s="305"/>
      <c r="BB945" s="305"/>
      <c r="BC945" s="305"/>
      <c r="BD945" s="305"/>
      <c r="BE945" s="305"/>
      <c r="BF945" s="305"/>
      <c r="BG945" s="305"/>
      <c r="BH945" s="305"/>
      <c r="BI945" s="305"/>
      <c r="BJ945" s="305"/>
      <c r="BK945" s="305"/>
      <c r="BL945" s="305"/>
      <c r="BM945" s="305"/>
      <c r="BN945" s="305"/>
      <c r="BO945" s="305"/>
      <c r="BP945" s="305"/>
      <c r="BQ945" s="305"/>
      <c r="BR945" s="305"/>
    </row>
    <row r="946" spans="1:70" s="104" customFormat="1" x14ac:dyDescent="0.25">
      <c r="A946" s="47">
        <f>A945+0.1</f>
        <v>22.400000000000006</v>
      </c>
      <c r="B946" s="47" t="s">
        <v>472</v>
      </c>
      <c r="C946" s="47" t="s">
        <v>90</v>
      </c>
      <c r="D946" s="45">
        <v>2.7</v>
      </c>
      <c r="E946" s="106">
        <f>D946*E942</f>
        <v>0.16956000000000004</v>
      </c>
      <c r="F946" s="45"/>
      <c r="G946" s="45">
        <f>F946*E946</f>
        <v>0</v>
      </c>
      <c r="H946" s="45"/>
      <c r="I946" s="106"/>
      <c r="J946" s="45"/>
      <c r="K946" s="45"/>
      <c r="L946" s="45">
        <f>K946+I946+G946</f>
        <v>0</v>
      </c>
      <c r="M946" s="305"/>
      <c r="N946" s="305"/>
      <c r="O946" s="305"/>
      <c r="P946" s="305"/>
      <c r="Q946" s="305"/>
      <c r="R946" s="305"/>
      <c r="S946" s="305"/>
      <c r="T946" s="305"/>
      <c r="U946" s="305"/>
      <c r="V946" s="305"/>
      <c r="W946" s="305"/>
      <c r="X946" s="305"/>
      <c r="Y946" s="305"/>
      <c r="Z946" s="305"/>
      <c r="AA946" s="305"/>
      <c r="AB946" s="305"/>
      <c r="AC946" s="305"/>
      <c r="AD946" s="305"/>
      <c r="AE946" s="305"/>
      <c r="AF946" s="305"/>
      <c r="AG946" s="305"/>
      <c r="AH946" s="305"/>
      <c r="AI946" s="305"/>
      <c r="AJ946" s="305"/>
      <c r="AK946" s="305"/>
      <c r="AL946" s="305"/>
      <c r="AM946" s="305"/>
      <c r="AN946" s="305"/>
      <c r="AO946" s="305"/>
      <c r="AP946" s="305"/>
      <c r="AQ946" s="305"/>
      <c r="AR946" s="305"/>
      <c r="AS946" s="305"/>
      <c r="AT946" s="305"/>
      <c r="AU946" s="305"/>
      <c r="AV946" s="305"/>
      <c r="AW946" s="305"/>
      <c r="AX946" s="305"/>
      <c r="AY946" s="305"/>
      <c r="AZ946" s="305"/>
      <c r="BA946" s="305"/>
      <c r="BB946" s="305"/>
      <c r="BC946" s="305"/>
      <c r="BD946" s="305"/>
      <c r="BE946" s="305"/>
      <c r="BF946" s="305"/>
      <c r="BG946" s="305"/>
      <c r="BH946" s="305"/>
      <c r="BI946" s="305"/>
      <c r="BJ946" s="305"/>
      <c r="BK946" s="305"/>
      <c r="BL946" s="305"/>
      <c r="BM946" s="305"/>
      <c r="BN946" s="305"/>
      <c r="BO946" s="305"/>
      <c r="BP946" s="305"/>
      <c r="BQ946" s="305"/>
      <c r="BR946" s="305"/>
    </row>
    <row r="947" spans="1:70" s="104" customFormat="1" x14ac:dyDescent="0.25">
      <c r="A947" s="47">
        <f>A946+0.1</f>
        <v>22.500000000000007</v>
      </c>
      <c r="B947" s="47" t="s">
        <v>418</v>
      </c>
      <c r="C947" s="47" t="s">
        <v>4</v>
      </c>
      <c r="D947" s="45">
        <v>0.19</v>
      </c>
      <c r="E947" s="106">
        <f>D947*E942</f>
        <v>1.1932000000000002E-2</v>
      </c>
      <c r="F947" s="45"/>
      <c r="G947" s="45">
        <f>F947*E947</f>
        <v>0</v>
      </c>
      <c r="H947" s="45"/>
      <c r="I947" s="106"/>
      <c r="J947" s="45"/>
      <c r="K947" s="45"/>
      <c r="L947" s="45">
        <f>K947+I947+G947</f>
        <v>0</v>
      </c>
      <c r="M947" s="305"/>
      <c r="N947" s="305"/>
      <c r="O947" s="305"/>
      <c r="P947" s="305"/>
      <c r="Q947" s="305"/>
      <c r="R947" s="305"/>
      <c r="S947" s="305"/>
      <c r="T947" s="305"/>
      <c r="U947" s="305"/>
      <c r="V947" s="305"/>
      <c r="W947" s="305"/>
      <c r="X947" s="305"/>
      <c r="Y947" s="305"/>
      <c r="Z947" s="305"/>
      <c r="AA947" s="305"/>
      <c r="AB947" s="305"/>
      <c r="AC947" s="305"/>
      <c r="AD947" s="305"/>
      <c r="AE947" s="305"/>
      <c r="AF947" s="305"/>
      <c r="AG947" s="305"/>
      <c r="AH947" s="305"/>
      <c r="AI947" s="305"/>
      <c r="AJ947" s="305"/>
      <c r="AK947" s="305"/>
      <c r="AL947" s="305"/>
      <c r="AM947" s="305"/>
      <c r="AN947" s="305"/>
      <c r="AO947" s="305"/>
      <c r="AP947" s="305"/>
      <c r="AQ947" s="305"/>
      <c r="AR947" s="305"/>
      <c r="AS947" s="305"/>
      <c r="AT947" s="305"/>
      <c r="AU947" s="305"/>
      <c r="AV947" s="305"/>
      <c r="AW947" s="305"/>
      <c r="AX947" s="305"/>
      <c r="AY947" s="305"/>
      <c r="AZ947" s="305"/>
      <c r="BA947" s="305"/>
      <c r="BB947" s="305"/>
      <c r="BC947" s="305"/>
      <c r="BD947" s="305"/>
      <c r="BE947" s="305"/>
      <c r="BF947" s="305"/>
      <c r="BG947" s="305"/>
      <c r="BH947" s="305"/>
      <c r="BI947" s="305"/>
      <c r="BJ947" s="305"/>
      <c r="BK947" s="305"/>
      <c r="BL947" s="305"/>
      <c r="BM947" s="305"/>
      <c r="BN947" s="305"/>
      <c r="BO947" s="305"/>
      <c r="BP947" s="305"/>
      <c r="BQ947" s="305"/>
      <c r="BR947" s="305"/>
    </row>
    <row r="948" spans="1:70" s="104" customFormat="1" ht="23.25" customHeight="1" x14ac:dyDescent="0.25">
      <c r="A948" s="22" t="s">
        <v>473</v>
      </c>
      <c r="B948" s="46" t="s">
        <v>474</v>
      </c>
      <c r="C948" s="46" t="s">
        <v>420</v>
      </c>
      <c r="D948" s="44"/>
      <c r="E948" s="159">
        <f>(3.4+3.4+3.4+2.1)*2.7/100</f>
        <v>0.33210000000000001</v>
      </c>
      <c r="F948" s="44"/>
      <c r="G948" s="45"/>
      <c r="H948" s="45"/>
      <c r="I948" s="106"/>
      <c r="J948" s="45"/>
      <c r="K948" s="45"/>
      <c r="L948" s="44"/>
      <c r="M948" s="305"/>
      <c r="N948" s="305"/>
      <c r="O948" s="305"/>
      <c r="P948" s="305"/>
      <c r="Q948" s="305"/>
      <c r="R948" s="305"/>
      <c r="S948" s="305"/>
      <c r="T948" s="305"/>
      <c r="U948" s="305"/>
      <c r="V948" s="305"/>
      <c r="W948" s="305"/>
      <c r="X948" s="305"/>
      <c r="Y948" s="305"/>
      <c r="Z948" s="305"/>
      <c r="AA948" s="305"/>
      <c r="AB948" s="305"/>
      <c r="AC948" s="305"/>
      <c r="AD948" s="305"/>
      <c r="AE948" s="305"/>
      <c r="AF948" s="305"/>
      <c r="AG948" s="305"/>
      <c r="AH948" s="305"/>
      <c r="AI948" s="305"/>
      <c r="AJ948" s="305"/>
      <c r="AK948" s="305"/>
      <c r="AL948" s="305"/>
      <c r="AM948" s="305"/>
      <c r="AN948" s="305"/>
      <c r="AO948" s="305"/>
      <c r="AP948" s="305"/>
      <c r="AQ948" s="305"/>
      <c r="AR948" s="305"/>
      <c r="AS948" s="305"/>
      <c r="AT948" s="305"/>
      <c r="AU948" s="305"/>
      <c r="AV948" s="305"/>
      <c r="AW948" s="305"/>
      <c r="AX948" s="305"/>
      <c r="AY948" s="305"/>
      <c r="AZ948" s="305"/>
      <c r="BA948" s="305"/>
      <c r="BB948" s="305"/>
      <c r="BC948" s="305"/>
      <c r="BD948" s="305"/>
      <c r="BE948" s="305"/>
      <c r="BF948" s="305"/>
      <c r="BG948" s="305"/>
      <c r="BH948" s="305"/>
      <c r="BI948" s="305"/>
      <c r="BJ948" s="305"/>
      <c r="BK948" s="305"/>
      <c r="BL948" s="305"/>
      <c r="BM948" s="305"/>
      <c r="BN948" s="305"/>
      <c r="BO948" s="305"/>
      <c r="BP948" s="305"/>
      <c r="BQ948" s="305"/>
      <c r="BR948" s="305"/>
    </row>
    <row r="949" spans="1:70" s="104" customFormat="1" x14ac:dyDescent="0.25">
      <c r="A949" s="47">
        <f>A948+0.1</f>
        <v>23.1</v>
      </c>
      <c r="B949" s="47" t="s">
        <v>356</v>
      </c>
      <c r="C949" s="47" t="s">
        <v>24</v>
      </c>
      <c r="D949" s="45">
        <f>106.95</f>
        <v>106.95</v>
      </c>
      <c r="E949" s="106">
        <f>D949*E948</f>
        <v>35.518095000000002</v>
      </c>
      <c r="F949" s="45"/>
      <c r="G949" s="45"/>
      <c r="H949" s="45"/>
      <c r="I949" s="106">
        <f>H949*E949</f>
        <v>0</v>
      </c>
      <c r="J949" s="45"/>
      <c r="K949" s="45"/>
      <c r="L949" s="45">
        <f>K949+I949+G949</f>
        <v>0</v>
      </c>
      <c r="M949" s="305"/>
      <c r="N949" s="305"/>
      <c r="O949" s="305"/>
      <c r="P949" s="305"/>
      <c r="Q949" s="305"/>
      <c r="R949" s="305"/>
      <c r="S949" s="305"/>
      <c r="T949" s="305"/>
      <c r="U949" s="305"/>
      <c r="V949" s="305"/>
      <c r="W949" s="305"/>
      <c r="X949" s="305"/>
      <c r="Y949" s="305"/>
      <c r="Z949" s="305"/>
      <c r="AA949" s="305"/>
      <c r="AB949" s="305"/>
      <c r="AC949" s="305"/>
      <c r="AD949" s="305"/>
      <c r="AE949" s="305"/>
      <c r="AF949" s="305"/>
      <c r="AG949" s="305"/>
      <c r="AH949" s="305"/>
      <c r="AI949" s="305"/>
      <c r="AJ949" s="305"/>
      <c r="AK949" s="305"/>
      <c r="AL949" s="305"/>
      <c r="AM949" s="305"/>
      <c r="AN949" s="305"/>
      <c r="AO949" s="305"/>
      <c r="AP949" s="305"/>
      <c r="AQ949" s="305"/>
      <c r="AR949" s="305"/>
      <c r="AS949" s="305"/>
      <c r="AT949" s="305"/>
      <c r="AU949" s="305"/>
      <c r="AV949" s="305"/>
      <c r="AW949" s="305"/>
      <c r="AX949" s="305"/>
      <c r="AY949" s="305"/>
      <c r="AZ949" s="305"/>
      <c r="BA949" s="305"/>
      <c r="BB949" s="305"/>
      <c r="BC949" s="305"/>
      <c r="BD949" s="305"/>
      <c r="BE949" s="305"/>
      <c r="BF949" s="305"/>
      <c r="BG949" s="305"/>
      <c r="BH949" s="305"/>
      <c r="BI949" s="305"/>
      <c r="BJ949" s="305"/>
      <c r="BK949" s="305"/>
      <c r="BL949" s="305"/>
      <c r="BM949" s="305"/>
      <c r="BN949" s="305"/>
      <c r="BO949" s="305"/>
      <c r="BP949" s="305"/>
      <c r="BQ949" s="305"/>
      <c r="BR949" s="305"/>
    </row>
    <row r="950" spans="1:70" s="104" customFormat="1" x14ac:dyDescent="0.25">
      <c r="A950" s="47">
        <f>A949+0.1</f>
        <v>23.200000000000003</v>
      </c>
      <c r="B950" s="47" t="s">
        <v>412</v>
      </c>
      <c r="C950" s="47" t="s">
        <v>15</v>
      </c>
      <c r="D950" s="45">
        <v>2.99</v>
      </c>
      <c r="E950" s="106">
        <f>D950*E948</f>
        <v>0.99297900000000006</v>
      </c>
      <c r="F950" s="45"/>
      <c r="G950" s="45"/>
      <c r="H950" s="45"/>
      <c r="I950" s="106"/>
      <c r="J950" s="45"/>
      <c r="K950" s="45">
        <f>J950*E950</f>
        <v>0</v>
      </c>
      <c r="L950" s="45">
        <f>K950+I950+G950</f>
        <v>0</v>
      </c>
      <c r="M950" s="305"/>
      <c r="N950" s="305"/>
      <c r="O950" s="305"/>
      <c r="P950" s="305"/>
      <c r="Q950" s="305"/>
      <c r="R950" s="305"/>
      <c r="S950" s="305"/>
      <c r="T950" s="305"/>
      <c r="U950" s="305"/>
      <c r="V950" s="305"/>
      <c r="W950" s="305"/>
      <c r="X950" s="305"/>
      <c r="Y950" s="305"/>
      <c r="Z950" s="305"/>
      <c r="AA950" s="305"/>
      <c r="AB950" s="305"/>
      <c r="AC950" s="305"/>
      <c r="AD950" s="305"/>
      <c r="AE950" s="305"/>
      <c r="AF950" s="305"/>
      <c r="AG950" s="305"/>
      <c r="AH950" s="305"/>
      <c r="AI950" s="305"/>
      <c r="AJ950" s="305"/>
      <c r="AK950" s="305"/>
      <c r="AL950" s="305"/>
      <c r="AM950" s="305"/>
      <c r="AN950" s="305"/>
      <c r="AO950" s="305"/>
      <c r="AP950" s="305"/>
      <c r="AQ950" s="305"/>
      <c r="AR950" s="305"/>
      <c r="AS950" s="305"/>
      <c r="AT950" s="305"/>
      <c r="AU950" s="305"/>
      <c r="AV950" s="305"/>
      <c r="AW950" s="305"/>
      <c r="AX950" s="305"/>
      <c r="AY950" s="305"/>
      <c r="AZ950" s="305"/>
      <c r="BA950" s="305"/>
      <c r="BB950" s="305"/>
      <c r="BC950" s="305"/>
      <c r="BD950" s="305"/>
      <c r="BE950" s="305"/>
      <c r="BF950" s="305"/>
      <c r="BG950" s="305"/>
      <c r="BH950" s="305"/>
      <c r="BI950" s="305"/>
      <c r="BJ950" s="305"/>
      <c r="BK950" s="305"/>
      <c r="BL950" s="305"/>
      <c r="BM950" s="305"/>
      <c r="BN950" s="305"/>
      <c r="BO950" s="305"/>
      <c r="BP950" s="305"/>
      <c r="BQ950" s="305"/>
      <c r="BR950" s="305"/>
    </row>
    <row r="951" spans="1:70" s="104" customFormat="1" x14ac:dyDescent="0.25">
      <c r="A951" s="47">
        <f>A950+0.1</f>
        <v>23.300000000000004</v>
      </c>
      <c r="B951" s="47" t="s">
        <v>421</v>
      </c>
      <c r="C951" s="47" t="s">
        <v>47</v>
      </c>
      <c r="D951" s="45">
        <v>2.5499999999999998</v>
      </c>
      <c r="E951" s="106">
        <f>D951*E948</f>
        <v>0.84685499999999991</v>
      </c>
      <c r="F951" s="45"/>
      <c r="G951" s="45">
        <f>F951*E951</f>
        <v>0</v>
      </c>
      <c r="H951" s="45"/>
      <c r="I951" s="106"/>
      <c r="J951" s="45"/>
      <c r="K951" s="45"/>
      <c r="L951" s="45">
        <f>K951+I951+G951</f>
        <v>0</v>
      </c>
      <c r="M951" s="305"/>
      <c r="N951" s="305"/>
      <c r="O951" s="305"/>
      <c r="P951" s="305"/>
      <c r="Q951" s="305"/>
      <c r="R951" s="305"/>
      <c r="S951" s="305"/>
      <c r="T951" s="305"/>
      <c r="U951" s="305"/>
      <c r="V951" s="305"/>
      <c r="W951" s="305"/>
      <c r="X951" s="305"/>
      <c r="Y951" s="305"/>
      <c r="Z951" s="305"/>
      <c r="AA951" s="305"/>
      <c r="AB951" s="305"/>
      <c r="AC951" s="305"/>
      <c r="AD951" s="305"/>
      <c r="AE951" s="305"/>
      <c r="AF951" s="305"/>
      <c r="AG951" s="305"/>
      <c r="AH951" s="305"/>
      <c r="AI951" s="305"/>
      <c r="AJ951" s="305"/>
      <c r="AK951" s="305"/>
      <c r="AL951" s="305"/>
      <c r="AM951" s="305"/>
      <c r="AN951" s="305"/>
      <c r="AO951" s="305"/>
      <c r="AP951" s="305"/>
      <c r="AQ951" s="305"/>
      <c r="AR951" s="305"/>
      <c r="AS951" s="305"/>
      <c r="AT951" s="305"/>
      <c r="AU951" s="305"/>
      <c r="AV951" s="305"/>
      <c r="AW951" s="305"/>
      <c r="AX951" s="305"/>
      <c r="AY951" s="305"/>
      <c r="AZ951" s="305"/>
      <c r="BA951" s="305"/>
      <c r="BB951" s="305"/>
      <c r="BC951" s="305"/>
      <c r="BD951" s="305"/>
      <c r="BE951" s="305"/>
      <c r="BF951" s="305"/>
      <c r="BG951" s="305"/>
      <c r="BH951" s="305"/>
      <c r="BI951" s="305"/>
      <c r="BJ951" s="305"/>
      <c r="BK951" s="305"/>
      <c r="BL951" s="305"/>
      <c r="BM951" s="305"/>
      <c r="BN951" s="305"/>
      <c r="BO951" s="305"/>
      <c r="BP951" s="305"/>
      <c r="BQ951" s="305"/>
      <c r="BR951" s="305"/>
    </row>
    <row r="952" spans="1:70" s="104" customFormat="1" ht="45" x14ac:dyDescent="0.25">
      <c r="A952" s="22" t="s">
        <v>475</v>
      </c>
      <c r="B952" s="46" t="s">
        <v>476</v>
      </c>
      <c r="C952" s="46" t="s">
        <v>47</v>
      </c>
      <c r="D952" s="45"/>
      <c r="E952" s="159">
        <f>3.6*4*0.1</f>
        <v>1.4400000000000002</v>
      </c>
      <c r="F952" s="45"/>
      <c r="G952" s="343"/>
      <c r="H952" s="100"/>
      <c r="I952" s="155"/>
      <c r="J952" s="343"/>
      <c r="K952" s="343"/>
      <c r="L952" s="44"/>
      <c r="M952" s="305"/>
      <c r="N952" s="305"/>
      <c r="O952" s="305"/>
      <c r="P952" s="305"/>
      <c r="Q952" s="305"/>
      <c r="R952" s="305"/>
      <c r="S952" s="305"/>
      <c r="T952" s="305"/>
      <c r="U952" s="305"/>
      <c r="V952" s="305"/>
      <c r="W952" s="305"/>
      <c r="X952" s="305"/>
      <c r="Y952" s="305"/>
      <c r="Z952" s="305"/>
      <c r="AA952" s="305"/>
      <c r="AB952" s="305"/>
      <c r="AC952" s="305"/>
      <c r="AD952" s="305"/>
      <c r="AE952" s="305"/>
      <c r="AF952" s="305"/>
      <c r="AG952" s="305"/>
      <c r="AH952" s="305"/>
      <c r="AI952" s="305"/>
      <c r="AJ952" s="305"/>
      <c r="AK952" s="305"/>
      <c r="AL952" s="305"/>
      <c r="AM952" s="305"/>
      <c r="AN952" s="305"/>
      <c r="AO952" s="305"/>
      <c r="AP952" s="305"/>
      <c r="AQ952" s="305"/>
      <c r="AR952" s="305"/>
      <c r="AS952" s="305"/>
      <c r="AT952" s="305"/>
      <c r="AU952" s="305"/>
      <c r="AV952" s="305"/>
      <c r="AW952" s="305"/>
      <c r="AX952" s="305"/>
      <c r="AY952" s="305"/>
      <c r="AZ952" s="305"/>
      <c r="BA952" s="305"/>
      <c r="BB952" s="305"/>
      <c r="BC952" s="305"/>
      <c r="BD952" s="305"/>
      <c r="BE952" s="305"/>
      <c r="BF952" s="305"/>
      <c r="BG952" s="305"/>
      <c r="BH952" s="305"/>
      <c r="BI952" s="305"/>
      <c r="BJ952" s="305"/>
      <c r="BK952" s="305"/>
      <c r="BL952" s="305"/>
      <c r="BM952" s="305"/>
      <c r="BN952" s="305"/>
      <c r="BO952" s="305"/>
      <c r="BP952" s="305"/>
      <c r="BQ952" s="305"/>
      <c r="BR952" s="305"/>
    </row>
    <row r="953" spans="1:70" s="104" customFormat="1" x14ac:dyDescent="0.25">
      <c r="A953" s="61">
        <f>A952+0.1</f>
        <v>24.1</v>
      </c>
      <c r="B953" s="47" t="s">
        <v>356</v>
      </c>
      <c r="C953" s="47" t="s">
        <v>24</v>
      </c>
      <c r="D953" s="45">
        <v>3.34</v>
      </c>
      <c r="E953" s="106">
        <f>D953*E952</f>
        <v>4.8096000000000005</v>
      </c>
      <c r="F953" s="343"/>
      <c r="G953" s="343"/>
      <c r="H953" s="45"/>
      <c r="I953" s="106">
        <f>H953*E953</f>
        <v>0</v>
      </c>
      <c r="J953" s="343"/>
      <c r="K953" s="343"/>
      <c r="L953" s="45">
        <f>K953+I953+G953</f>
        <v>0</v>
      </c>
      <c r="M953" s="305"/>
      <c r="N953" s="305"/>
      <c r="O953" s="305"/>
      <c r="P953" s="305"/>
      <c r="Q953" s="305"/>
      <c r="R953" s="305"/>
      <c r="S953" s="305"/>
      <c r="T953" s="305"/>
      <c r="U953" s="305"/>
      <c r="V953" s="305"/>
      <c r="W953" s="305"/>
      <c r="X953" s="305"/>
      <c r="Y953" s="305"/>
      <c r="Z953" s="305"/>
      <c r="AA953" s="305"/>
      <c r="AB953" s="305"/>
      <c r="AC953" s="305"/>
      <c r="AD953" s="305"/>
      <c r="AE953" s="305"/>
      <c r="AF953" s="305"/>
      <c r="AG953" s="305"/>
      <c r="AH953" s="305"/>
      <c r="AI953" s="305"/>
      <c r="AJ953" s="305"/>
      <c r="AK953" s="305"/>
      <c r="AL953" s="305"/>
      <c r="AM953" s="305"/>
      <c r="AN953" s="305"/>
      <c r="AO953" s="305"/>
      <c r="AP953" s="305"/>
      <c r="AQ953" s="305"/>
      <c r="AR953" s="305"/>
      <c r="AS953" s="305"/>
      <c r="AT953" s="305"/>
      <c r="AU953" s="305"/>
      <c r="AV953" s="305"/>
      <c r="AW953" s="305"/>
      <c r="AX953" s="305"/>
      <c r="AY953" s="305"/>
      <c r="AZ953" s="305"/>
      <c r="BA953" s="305"/>
      <c r="BB953" s="305"/>
      <c r="BC953" s="305"/>
      <c r="BD953" s="305"/>
      <c r="BE953" s="305"/>
      <c r="BF953" s="305"/>
      <c r="BG953" s="305"/>
      <c r="BH953" s="305"/>
      <c r="BI953" s="305"/>
      <c r="BJ953" s="305"/>
      <c r="BK953" s="305"/>
      <c r="BL953" s="305"/>
      <c r="BM953" s="305"/>
      <c r="BN953" s="305"/>
      <c r="BO953" s="305"/>
      <c r="BP953" s="305"/>
      <c r="BQ953" s="305"/>
      <c r="BR953" s="305"/>
    </row>
    <row r="954" spans="1:70" s="104" customFormat="1" x14ac:dyDescent="0.25">
      <c r="A954" s="61">
        <f>A953+0.1</f>
        <v>24.200000000000003</v>
      </c>
      <c r="B954" s="47" t="s">
        <v>477</v>
      </c>
      <c r="C954" s="47" t="s">
        <v>47</v>
      </c>
      <c r="D954" s="45">
        <v>1.02</v>
      </c>
      <c r="E954" s="106">
        <f>D954*E952</f>
        <v>1.4688000000000001</v>
      </c>
      <c r="F954" s="45"/>
      <c r="G954" s="45">
        <f>F954*E954</f>
        <v>0</v>
      </c>
      <c r="H954" s="100"/>
      <c r="I954" s="155"/>
      <c r="J954" s="343"/>
      <c r="K954" s="343"/>
      <c r="L954" s="45">
        <f>K954+I954+G954</f>
        <v>0</v>
      </c>
      <c r="M954" s="305"/>
      <c r="N954" s="305"/>
      <c r="O954" s="305"/>
      <c r="P954" s="305"/>
      <c r="Q954" s="305"/>
      <c r="R954" s="305"/>
      <c r="S954" s="305"/>
      <c r="T954" s="305"/>
      <c r="U954" s="305"/>
      <c r="V954" s="305"/>
      <c r="W954" s="305"/>
      <c r="X954" s="305"/>
      <c r="Y954" s="305"/>
      <c r="Z954" s="305"/>
      <c r="AA954" s="305"/>
      <c r="AB954" s="305"/>
      <c r="AC954" s="305"/>
      <c r="AD954" s="305"/>
      <c r="AE954" s="305"/>
      <c r="AF954" s="305"/>
      <c r="AG954" s="305"/>
      <c r="AH954" s="305"/>
      <c r="AI954" s="305"/>
      <c r="AJ954" s="305"/>
      <c r="AK954" s="305"/>
      <c r="AL954" s="305"/>
      <c r="AM954" s="305"/>
      <c r="AN954" s="305"/>
      <c r="AO954" s="305"/>
      <c r="AP954" s="305"/>
      <c r="AQ954" s="305"/>
      <c r="AR954" s="305"/>
      <c r="AS954" s="305"/>
      <c r="AT954" s="305"/>
      <c r="AU954" s="305"/>
      <c r="AV954" s="305"/>
      <c r="AW954" s="305"/>
      <c r="AX954" s="305"/>
      <c r="AY954" s="305"/>
      <c r="AZ954" s="305"/>
      <c r="BA954" s="305"/>
      <c r="BB954" s="305"/>
      <c r="BC954" s="305"/>
      <c r="BD954" s="305"/>
      <c r="BE954" s="305"/>
      <c r="BF954" s="305"/>
      <c r="BG954" s="305"/>
      <c r="BH954" s="305"/>
      <c r="BI954" s="305"/>
      <c r="BJ954" s="305"/>
      <c r="BK954" s="305"/>
      <c r="BL954" s="305"/>
      <c r="BM954" s="305"/>
      <c r="BN954" s="305"/>
      <c r="BO954" s="305"/>
      <c r="BP954" s="305"/>
      <c r="BQ954" s="305"/>
      <c r="BR954" s="305"/>
    </row>
    <row r="955" spans="1:70" s="104" customFormat="1" x14ac:dyDescent="0.25">
      <c r="A955" s="61">
        <f>A954+0.1</f>
        <v>24.300000000000004</v>
      </c>
      <c r="B955" s="47" t="s">
        <v>62</v>
      </c>
      <c r="C955" s="47" t="s">
        <v>47</v>
      </c>
      <c r="D955" s="45">
        <f>1*0.07*1.21*10</f>
        <v>0.84700000000000009</v>
      </c>
      <c r="E955" s="106">
        <f>D955*E952</f>
        <v>1.2196800000000003</v>
      </c>
      <c r="F955" s="19"/>
      <c r="G955" s="45">
        <f>F955*E955</f>
        <v>0</v>
      </c>
      <c r="H955" s="100"/>
      <c r="I955" s="155"/>
      <c r="J955" s="343"/>
      <c r="K955" s="343"/>
      <c r="L955" s="45">
        <f>K955+I955+G955</f>
        <v>0</v>
      </c>
      <c r="M955" s="305"/>
      <c r="N955" s="305"/>
      <c r="O955" s="305"/>
      <c r="P955" s="305"/>
      <c r="Q955" s="305"/>
      <c r="R955" s="305"/>
      <c r="S955" s="305"/>
      <c r="T955" s="305"/>
      <c r="U955" s="305"/>
      <c r="V955" s="305"/>
      <c r="W955" s="305"/>
      <c r="X955" s="305"/>
      <c r="Y955" s="305"/>
      <c r="Z955" s="305"/>
      <c r="AA955" s="305"/>
      <c r="AB955" s="305"/>
      <c r="AC955" s="305"/>
      <c r="AD955" s="305"/>
      <c r="AE955" s="305"/>
      <c r="AF955" s="305"/>
      <c r="AG955" s="305"/>
      <c r="AH955" s="305"/>
      <c r="AI955" s="305"/>
      <c r="AJ955" s="305"/>
      <c r="AK955" s="305"/>
      <c r="AL955" s="305"/>
      <c r="AM955" s="305"/>
      <c r="AN955" s="305"/>
      <c r="AO955" s="305"/>
      <c r="AP955" s="305"/>
      <c r="AQ955" s="305"/>
      <c r="AR955" s="305"/>
      <c r="AS955" s="305"/>
      <c r="AT955" s="305"/>
      <c r="AU955" s="305"/>
      <c r="AV955" s="305"/>
      <c r="AW955" s="305"/>
      <c r="AX955" s="305"/>
      <c r="AY955" s="305"/>
      <c r="AZ955" s="305"/>
      <c r="BA955" s="305"/>
      <c r="BB955" s="305"/>
      <c r="BC955" s="305"/>
      <c r="BD955" s="305"/>
      <c r="BE955" s="305"/>
      <c r="BF955" s="305"/>
      <c r="BG955" s="305"/>
      <c r="BH955" s="305"/>
      <c r="BI955" s="305"/>
      <c r="BJ955" s="305"/>
      <c r="BK955" s="305"/>
      <c r="BL955" s="305"/>
      <c r="BM955" s="305"/>
      <c r="BN955" s="305"/>
      <c r="BO955" s="305"/>
      <c r="BP955" s="305"/>
      <c r="BQ955" s="305"/>
      <c r="BR955" s="305"/>
    </row>
    <row r="956" spans="1:70" s="104" customFormat="1" x14ac:dyDescent="0.25">
      <c r="A956" s="47">
        <f>A955+0.1</f>
        <v>24.400000000000006</v>
      </c>
      <c r="B956" s="47" t="s">
        <v>418</v>
      </c>
      <c r="C956" s="47" t="s">
        <v>4</v>
      </c>
      <c r="D956" s="45">
        <v>0.88</v>
      </c>
      <c r="E956" s="106">
        <f>D956*E952</f>
        <v>1.2672000000000001</v>
      </c>
      <c r="F956" s="45"/>
      <c r="G956" s="45">
        <f>F956*E956</f>
        <v>0</v>
      </c>
      <c r="H956" s="100"/>
      <c r="I956" s="155"/>
      <c r="J956" s="343"/>
      <c r="K956" s="343"/>
      <c r="L956" s="45">
        <f>K956+I956+G956</f>
        <v>0</v>
      </c>
      <c r="M956" s="305"/>
      <c r="N956" s="305"/>
      <c r="O956" s="305"/>
      <c r="P956" s="305"/>
      <c r="Q956" s="305"/>
      <c r="R956" s="305"/>
      <c r="S956" s="305"/>
      <c r="T956" s="305"/>
      <c r="U956" s="305"/>
      <c r="V956" s="305"/>
      <c r="W956" s="305"/>
      <c r="X956" s="305"/>
      <c r="Y956" s="305"/>
      <c r="Z956" s="305"/>
      <c r="AA956" s="305"/>
      <c r="AB956" s="305"/>
      <c r="AC956" s="305"/>
      <c r="AD956" s="305"/>
      <c r="AE956" s="305"/>
      <c r="AF956" s="305"/>
      <c r="AG956" s="305"/>
      <c r="AH956" s="305"/>
      <c r="AI956" s="305"/>
      <c r="AJ956" s="305"/>
      <c r="AK956" s="305"/>
      <c r="AL956" s="305"/>
      <c r="AM956" s="305"/>
      <c r="AN956" s="305"/>
      <c r="AO956" s="305"/>
      <c r="AP956" s="305"/>
      <c r="AQ956" s="305"/>
      <c r="AR956" s="305"/>
      <c r="AS956" s="305"/>
      <c r="AT956" s="305"/>
      <c r="AU956" s="305"/>
      <c r="AV956" s="305"/>
      <c r="AW956" s="305"/>
      <c r="AX956" s="305"/>
      <c r="AY956" s="305"/>
      <c r="AZ956" s="305"/>
      <c r="BA956" s="305"/>
      <c r="BB956" s="305"/>
      <c r="BC956" s="305"/>
      <c r="BD956" s="305"/>
      <c r="BE956" s="305"/>
      <c r="BF956" s="305"/>
      <c r="BG956" s="305"/>
      <c r="BH956" s="305"/>
      <c r="BI956" s="305"/>
      <c r="BJ956" s="305"/>
      <c r="BK956" s="305"/>
      <c r="BL956" s="305"/>
      <c r="BM956" s="305"/>
      <c r="BN956" s="305"/>
      <c r="BO956" s="305"/>
      <c r="BP956" s="305"/>
      <c r="BQ956" s="305"/>
      <c r="BR956" s="305"/>
    </row>
    <row r="957" spans="1:70" s="104" customFormat="1" ht="33.75" customHeight="1" x14ac:dyDescent="0.25">
      <c r="A957" s="22" t="s">
        <v>478</v>
      </c>
      <c r="B957" s="46" t="s">
        <v>479</v>
      </c>
      <c r="C957" s="46" t="s">
        <v>420</v>
      </c>
      <c r="D957" s="44"/>
      <c r="E957" s="159">
        <f>E948</f>
        <v>0.33210000000000001</v>
      </c>
      <c r="F957" s="44"/>
      <c r="G957" s="45"/>
      <c r="H957" s="45"/>
      <c r="I957" s="106"/>
      <c r="J957" s="45"/>
      <c r="K957" s="45"/>
      <c r="L957" s="44"/>
      <c r="M957" s="305"/>
      <c r="N957" s="305"/>
      <c r="O957" s="305"/>
      <c r="P957" s="305"/>
      <c r="Q957" s="305"/>
      <c r="R957" s="305"/>
      <c r="S957" s="305"/>
      <c r="T957" s="305"/>
      <c r="U957" s="305"/>
      <c r="V957" s="305"/>
      <c r="W957" s="305"/>
      <c r="X957" s="305"/>
      <c r="Y957" s="305"/>
      <c r="Z957" s="305"/>
      <c r="AA957" s="305"/>
      <c r="AB957" s="305"/>
      <c r="AC957" s="305"/>
      <c r="AD957" s="305"/>
      <c r="AE957" s="305"/>
      <c r="AF957" s="305"/>
      <c r="AG957" s="305"/>
      <c r="AH957" s="305"/>
      <c r="AI957" s="305"/>
      <c r="AJ957" s="305"/>
      <c r="AK957" s="305"/>
      <c r="AL957" s="305"/>
      <c r="AM957" s="305"/>
      <c r="AN957" s="305"/>
      <c r="AO957" s="305"/>
      <c r="AP957" s="305"/>
      <c r="AQ957" s="305"/>
      <c r="AR957" s="305"/>
      <c r="AS957" s="305"/>
      <c r="AT957" s="305"/>
      <c r="AU957" s="305"/>
      <c r="AV957" s="305"/>
      <c r="AW957" s="305"/>
      <c r="AX957" s="305"/>
      <c r="AY957" s="305"/>
      <c r="AZ957" s="305"/>
      <c r="BA957" s="305"/>
      <c r="BB957" s="305"/>
      <c r="BC957" s="305"/>
      <c r="BD957" s="305"/>
      <c r="BE957" s="305"/>
      <c r="BF957" s="305"/>
      <c r="BG957" s="305"/>
      <c r="BH957" s="305"/>
      <c r="BI957" s="305"/>
      <c r="BJ957" s="305"/>
      <c r="BK957" s="305"/>
      <c r="BL957" s="305"/>
      <c r="BM957" s="305"/>
      <c r="BN957" s="305"/>
      <c r="BO957" s="305"/>
      <c r="BP957" s="305"/>
      <c r="BQ957" s="305"/>
      <c r="BR957" s="305"/>
    </row>
    <row r="958" spans="1:70" s="104" customFormat="1" x14ac:dyDescent="0.25">
      <c r="A958" s="47">
        <f>A957+0.1</f>
        <v>25.1</v>
      </c>
      <c r="B958" s="47" t="s">
        <v>356</v>
      </c>
      <c r="C958" s="47" t="s">
        <v>24</v>
      </c>
      <c r="D958" s="45">
        <v>9.3000000000000007</v>
      </c>
      <c r="E958" s="106">
        <f>D958*E957</f>
        <v>3.0885300000000004</v>
      </c>
      <c r="F958" s="45"/>
      <c r="G958" s="45"/>
      <c r="H958" s="45"/>
      <c r="I958" s="106">
        <f>H958*E958</f>
        <v>0</v>
      </c>
      <c r="J958" s="45"/>
      <c r="K958" s="45"/>
      <c r="L958" s="45">
        <f>K958+I958+G958</f>
        <v>0</v>
      </c>
      <c r="M958" s="305"/>
      <c r="N958" s="305"/>
      <c r="O958" s="305"/>
      <c r="P958" s="305"/>
      <c r="Q958" s="305"/>
      <c r="R958" s="305"/>
      <c r="S958" s="305"/>
      <c r="T958" s="305"/>
      <c r="U958" s="305"/>
      <c r="V958" s="305"/>
      <c r="W958" s="305"/>
      <c r="X958" s="305"/>
      <c r="Y958" s="305"/>
      <c r="Z958" s="305"/>
      <c r="AA958" s="305"/>
      <c r="AB958" s="305"/>
      <c r="AC958" s="305"/>
      <c r="AD958" s="305"/>
      <c r="AE958" s="305"/>
      <c r="AF958" s="305"/>
      <c r="AG958" s="305"/>
      <c r="AH958" s="305"/>
      <c r="AI958" s="305"/>
      <c r="AJ958" s="305"/>
      <c r="AK958" s="305"/>
      <c r="AL958" s="305"/>
      <c r="AM958" s="305"/>
      <c r="AN958" s="305"/>
      <c r="AO958" s="305"/>
      <c r="AP958" s="305"/>
      <c r="AQ958" s="305"/>
      <c r="AR958" s="305"/>
      <c r="AS958" s="305"/>
      <c r="AT958" s="305"/>
      <c r="AU958" s="305"/>
      <c r="AV958" s="305"/>
      <c r="AW958" s="305"/>
      <c r="AX958" s="305"/>
      <c r="AY958" s="305"/>
      <c r="AZ958" s="305"/>
      <c r="BA958" s="305"/>
      <c r="BB958" s="305"/>
      <c r="BC958" s="305"/>
      <c r="BD958" s="305"/>
      <c r="BE958" s="305"/>
      <c r="BF958" s="305"/>
      <c r="BG958" s="305"/>
      <c r="BH958" s="305"/>
      <c r="BI958" s="305"/>
      <c r="BJ958" s="305"/>
      <c r="BK958" s="305"/>
      <c r="BL958" s="305"/>
      <c r="BM958" s="305"/>
      <c r="BN958" s="305"/>
      <c r="BO958" s="305"/>
      <c r="BP958" s="305"/>
      <c r="BQ958" s="305"/>
      <c r="BR958" s="305"/>
    </row>
    <row r="959" spans="1:70" s="104" customFormat="1" x14ac:dyDescent="0.25">
      <c r="A959" s="47">
        <f>A958+0.1</f>
        <v>25.200000000000003</v>
      </c>
      <c r="B959" s="47" t="s">
        <v>412</v>
      </c>
      <c r="C959" s="47" t="s">
        <v>15</v>
      </c>
      <c r="D959" s="45">
        <v>0.7</v>
      </c>
      <c r="E959" s="106">
        <f>D959*E957</f>
        <v>0.23246999999999998</v>
      </c>
      <c r="F959" s="45"/>
      <c r="G959" s="45"/>
      <c r="H959" s="45"/>
      <c r="I959" s="106"/>
      <c r="J959" s="45"/>
      <c r="K959" s="45">
        <f>J959*E959</f>
        <v>0</v>
      </c>
      <c r="L959" s="45">
        <f>K959+I959+G959</f>
        <v>0</v>
      </c>
      <c r="M959" s="305"/>
      <c r="N959" s="305"/>
      <c r="O959" s="305"/>
      <c r="P959" s="305"/>
      <c r="Q959" s="305"/>
      <c r="R959" s="305"/>
      <c r="S959" s="305"/>
      <c r="T959" s="305"/>
      <c r="U959" s="305"/>
      <c r="V959" s="305"/>
      <c r="W959" s="305"/>
      <c r="X959" s="305"/>
      <c r="Y959" s="305"/>
      <c r="Z959" s="305"/>
      <c r="AA959" s="305"/>
      <c r="AB959" s="305"/>
      <c r="AC959" s="305"/>
      <c r="AD959" s="305"/>
      <c r="AE959" s="305"/>
      <c r="AF959" s="305"/>
      <c r="AG959" s="305"/>
      <c r="AH959" s="305"/>
      <c r="AI959" s="305"/>
      <c r="AJ959" s="305"/>
      <c r="AK959" s="305"/>
      <c r="AL959" s="305"/>
      <c r="AM959" s="305"/>
      <c r="AN959" s="305"/>
      <c r="AO959" s="305"/>
      <c r="AP959" s="305"/>
      <c r="AQ959" s="305"/>
      <c r="AR959" s="305"/>
      <c r="AS959" s="305"/>
      <c r="AT959" s="305"/>
      <c r="AU959" s="305"/>
      <c r="AV959" s="305"/>
      <c r="AW959" s="305"/>
      <c r="AX959" s="305"/>
      <c r="AY959" s="305"/>
      <c r="AZ959" s="305"/>
      <c r="BA959" s="305"/>
      <c r="BB959" s="305"/>
      <c r="BC959" s="305"/>
      <c r="BD959" s="305"/>
      <c r="BE959" s="305"/>
      <c r="BF959" s="305"/>
      <c r="BG959" s="305"/>
      <c r="BH959" s="305"/>
      <c r="BI959" s="305"/>
      <c r="BJ959" s="305"/>
      <c r="BK959" s="305"/>
      <c r="BL959" s="305"/>
      <c r="BM959" s="305"/>
      <c r="BN959" s="305"/>
      <c r="BO959" s="305"/>
      <c r="BP959" s="305"/>
      <c r="BQ959" s="305"/>
      <c r="BR959" s="305"/>
    </row>
    <row r="960" spans="1:70" s="104" customFormat="1" x14ac:dyDescent="0.25">
      <c r="A960" s="47">
        <f>A959+0.1</f>
        <v>25.300000000000004</v>
      </c>
      <c r="B960" s="47" t="s">
        <v>468</v>
      </c>
      <c r="C960" s="47" t="s">
        <v>90</v>
      </c>
      <c r="D960" s="45">
        <v>38</v>
      </c>
      <c r="E960" s="106">
        <f>D960*E957</f>
        <v>12.6198</v>
      </c>
      <c r="F960" s="45"/>
      <c r="G960" s="45">
        <f>F960*E960</f>
        <v>0</v>
      </c>
      <c r="H960" s="45"/>
      <c r="I960" s="106"/>
      <c r="J960" s="45"/>
      <c r="K960" s="45"/>
      <c r="L960" s="45">
        <f>K960+I960+G960</f>
        <v>0</v>
      </c>
      <c r="M960" s="305"/>
      <c r="N960" s="305"/>
      <c r="O960" s="305"/>
      <c r="P960" s="305"/>
      <c r="Q960" s="305"/>
      <c r="R960" s="305"/>
      <c r="S960" s="305"/>
      <c r="T960" s="305"/>
      <c r="U960" s="305"/>
      <c r="V960" s="305"/>
      <c r="W960" s="305"/>
      <c r="X960" s="305"/>
      <c r="Y960" s="305"/>
      <c r="Z960" s="305"/>
      <c r="AA960" s="305"/>
      <c r="AB960" s="305"/>
      <c r="AC960" s="305"/>
      <c r="AD960" s="305"/>
      <c r="AE960" s="305"/>
      <c r="AF960" s="305"/>
      <c r="AG960" s="305"/>
      <c r="AH960" s="305"/>
      <c r="AI960" s="305"/>
      <c r="AJ960" s="305"/>
      <c r="AK960" s="305"/>
      <c r="AL960" s="305"/>
      <c r="AM960" s="305"/>
      <c r="AN960" s="305"/>
      <c r="AO960" s="305"/>
      <c r="AP960" s="305"/>
      <c r="AQ960" s="305"/>
      <c r="AR960" s="305"/>
      <c r="AS960" s="305"/>
      <c r="AT960" s="305"/>
      <c r="AU960" s="305"/>
      <c r="AV960" s="305"/>
      <c r="AW960" s="305"/>
      <c r="AX960" s="305"/>
      <c r="AY960" s="305"/>
      <c r="AZ960" s="305"/>
      <c r="BA960" s="305"/>
      <c r="BB960" s="305"/>
      <c r="BC960" s="305"/>
      <c r="BD960" s="305"/>
      <c r="BE960" s="305"/>
      <c r="BF960" s="305"/>
      <c r="BG960" s="305"/>
      <c r="BH960" s="305"/>
      <c r="BI960" s="305"/>
      <c r="BJ960" s="305"/>
      <c r="BK960" s="305"/>
      <c r="BL960" s="305"/>
      <c r="BM960" s="305"/>
      <c r="BN960" s="305"/>
      <c r="BO960" s="305"/>
      <c r="BP960" s="305"/>
      <c r="BQ960" s="305"/>
      <c r="BR960" s="305"/>
    </row>
    <row r="961" spans="1:70" s="104" customFormat="1" x14ac:dyDescent="0.25">
      <c r="A961" s="47">
        <f>A960+0.1</f>
        <v>25.400000000000006</v>
      </c>
      <c r="B961" s="47" t="s">
        <v>472</v>
      </c>
      <c r="C961" s="47" t="s">
        <v>90</v>
      </c>
      <c r="D961" s="45">
        <v>0.6</v>
      </c>
      <c r="E961" s="106">
        <f>D961*E957</f>
        <v>0.19925999999999999</v>
      </c>
      <c r="F961" s="45"/>
      <c r="G961" s="45">
        <f>F961*E961</f>
        <v>0</v>
      </c>
      <c r="H961" s="45"/>
      <c r="I961" s="106"/>
      <c r="J961" s="45"/>
      <c r="K961" s="45"/>
      <c r="L961" s="45">
        <f>K961+I961+G961</f>
        <v>0</v>
      </c>
      <c r="M961" s="305"/>
      <c r="N961" s="305"/>
      <c r="O961" s="305"/>
      <c r="P961" s="305"/>
      <c r="Q961" s="305"/>
      <c r="R961" s="305"/>
      <c r="S961" s="305"/>
      <c r="T961" s="305"/>
      <c r="U961" s="305"/>
      <c r="V961" s="305"/>
      <c r="W961" s="305"/>
      <c r="X961" s="305"/>
      <c r="Y961" s="305"/>
      <c r="Z961" s="305"/>
      <c r="AA961" s="305"/>
      <c r="AB961" s="305"/>
      <c r="AC961" s="305"/>
      <c r="AD961" s="305"/>
      <c r="AE961" s="305"/>
      <c r="AF961" s="305"/>
      <c r="AG961" s="305"/>
      <c r="AH961" s="305"/>
      <c r="AI961" s="305"/>
      <c r="AJ961" s="305"/>
      <c r="AK961" s="305"/>
      <c r="AL961" s="305"/>
      <c r="AM961" s="305"/>
      <c r="AN961" s="305"/>
      <c r="AO961" s="305"/>
      <c r="AP961" s="305"/>
      <c r="AQ961" s="305"/>
      <c r="AR961" s="305"/>
      <c r="AS961" s="305"/>
      <c r="AT961" s="305"/>
      <c r="AU961" s="305"/>
      <c r="AV961" s="305"/>
      <c r="AW961" s="305"/>
      <c r="AX961" s="305"/>
      <c r="AY961" s="305"/>
      <c r="AZ961" s="305"/>
      <c r="BA961" s="305"/>
      <c r="BB961" s="305"/>
      <c r="BC961" s="305"/>
      <c r="BD961" s="305"/>
      <c r="BE961" s="305"/>
      <c r="BF961" s="305"/>
      <c r="BG961" s="305"/>
      <c r="BH961" s="305"/>
      <c r="BI961" s="305"/>
      <c r="BJ961" s="305"/>
      <c r="BK961" s="305"/>
      <c r="BL961" s="305"/>
      <c r="BM961" s="305"/>
      <c r="BN961" s="305"/>
      <c r="BO961" s="305"/>
      <c r="BP961" s="305"/>
      <c r="BQ961" s="305"/>
      <c r="BR961" s="305"/>
    </row>
    <row r="962" spans="1:70" s="104" customFormat="1" x14ac:dyDescent="0.25">
      <c r="A962" s="47">
        <f>A961+0.1</f>
        <v>25.500000000000007</v>
      </c>
      <c r="B962" s="47" t="s">
        <v>418</v>
      </c>
      <c r="C962" s="47" t="s">
        <v>4</v>
      </c>
      <c r="D962" s="45">
        <v>1.6</v>
      </c>
      <c r="E962" s="106">
        <f>D962*E957</f>
        <v>0.53136000000000005</v>
      </c>
      <c r="F962" s="45"/>
      <c r="G962" s="45">
        <f>F962*E962</f>
        <v>0</v>
      </c>
      <c r="H962" s="45"/>
      <c r="I962" s="106"/>
      <c r="J962" s="45"/>
      <c r="K962" s="45"/>
      <c r="L962" s="45">
        <f>K962+I962+G962</f>
        <v>0</v>
      </c>
      <c r="M962" s="305"/>
      <c r="N962" s="305"/>
      <c r="O962" s="305"/>
      <c r="P962" s="305"/>
      <c r="Q962" s="305"/>
      <c r="R962" s="305"/>
      <c r="S962" s="305"/>
      <c r="T962" s="305"/>
      <c r="U962" s="305"/>
      <c r="V962" s="305"/>
      <c r="W962" s="305"/>
      <c r="X962" s="305"/>
      <c r="Y962" s="305"/>
      <c r="Z962" s="305"/>
      <c r="AA962" s="305"/>
      <c r="AB962" s="305"/>
      <c r="AC962" s="305"/>
      <c r="AD962" s="305"/>
      <c r="AE962" s="305"/>
      <c r="AF962" s="305"/>
      <c r="AG962" s="305"/>
      <c r="AH962" s="305"/>
      <c r="AI962" s="305"/>
      <c r="AJ962" s="305"/>
      <c r="AK962" s="305"/>
      <c r="AL962" s="305"/>
      <c r="AM962" s="305"/>
      <c r="AN962" s="305"/>
      <c r="AO962" s="305"/>
      <c r="AP962" s="305"/>
      <c r="AQ962" s="305"/>
      <c r="AR962" s="305"/>
      <c r="AS962" s="305"/>
      <c r="AT962" s="305"/>
      <c r="AU962" s="305"/>
      <c r="AV962" s="305"/>
      <c r="AW962" s="305"/>
      <c r="AX962" s="305"/>
      <c r="AY962" s="305"/>
      <c r="AZ962" s="305"/>
      <c r="BA962" s="305"/>
      <c r="BB962" s="305"/>
      <c r="BC962" s="305"/>
      <c r="BD962" s="305"/>
      <c r="BE962" s="305"/>
      <c r="BF962" s="305"/>
      <c r="BG962" s="305"/>
      <c r="BH962" s="305"/>
      <c r="BI962" s="305"/>
      <c r="BJ962" s="305"/>
      <c r="BK962" s="305"/>
      <c r="BL962" s="305"/>
      <c r="BM962" s="305"/>
      <c r="BN962" s="305"/>
      <c r="BO962" s="305"/>
      <c r="BP962" s="305"/>
      <c r="BQ962" s="305"/>
      <c r="BR962" s="305"/>
    </row>
    <row r="963" spans="1:70" x14ac:dyDescent="0.25">
      <c r="A963" s="2"/>
      <c r="B963" s="359" t="s">
        <v>148</v>
      </c>
      <c r="C963" s="360"/>
      <c r="D963" s="360"/>
      <c r="E963" s="105"/>
      <c r="F963" s="2"/>
      <c r="G963" s="2"/>
      <c r="H963" s="2"/>
      <c r="I963" s="2"/>
      <c r="J963" s="3"/>
      <c r="K963" s="3"/>
      <c r="L963" s="45"/>
    </row>
    <row r="964" spans="1:70" x14ac:dyDescent="0.25">
      <c r="A964" s="60">
        <v>1</v>
      </c>
      <c r="B964" s="46" t="s">
        <v>67</v>
      </c>
      <c r="C964" s="46" t="s">
        <v>47</v>
      </c>
      <c r="D964" s="44"/>
      <c r="E964" s="159">
        <f>E981*0.5*0.4</f>
        <v>615.20000000000005</v>
      </c>
      <c r="F964" s="44"/>
      <c r="G964" s="46"/>
      <c r="H964" s="46"/>
      <c r="I964" s="207"/>
      <c r="J964" s="46"/>
      <c r="K964" s="46"/>
      <c r="L964" s="44"/>
    </row>
    <row r="965" spans="1:70" s="222" customFormat="1" x14ac:dyDescent="0.25">
      <c r="A965" s="47">
        <f>A964+0.1</f>
        <v>1.1000000000000001</v>
      </c>
      <c r="B965" s="47" t="s">
        <v>38</v>
      </c>
      <c r="C965" s="47" t="s">
        <v>24</v>
      </c>
      <c r="D965" s="45">
        <v>1.54</v>
      </c>
      <c r="E965" s="106">
        <f>E964*D965</f>
        <v>947.40800000000013</v>
      </c>
      <c r="F965" s="343"/>
      <c r="G965" s="100"/>
      <c r="H965" s="45"/>
      <c r="I965" s="106">
        <f>H965*E965</f>
        <v>0</v>
      </c>
      <c r="J965" s="343"/>
      <c r="K965" s="343"/>
      <c r="L965" s="45">
        <f>K965+I965+G965</f>
        <v>0</v>
      </c>
      <c r="M965" s="253"/>
      <c r="N965" s="253"/>
      <c r="O965" s="253"/>
      <c r="P965" s="253"/>
      <c r="Q965" s="253"/>
      <c r="R965" s="253"/>
      <c r="S965" s="253"/>
      <c r="T965" s="253"/>
      <c r="U965" s="253"/>
      <c r="V965" s="253"/>
      <c r="W965" s="253"/>
      <c r="X965" s="253"/>
      <c r="Y965" s="253"/>
      <c r="Z965" s="253"/>
      <c r="AA965" s="253"/>
      <c r="AB965" s="253"/>
      <c r="AC965" s="253"/>
      <c r="AD965" s="253"/>
      <c r="AE965" s="253"/>
      <c r="AF965" s="253"/>
      <c r="AG965" s="253"/>
      <c r="AH965" s="253"/>
      <c r="AI965" s="253"/>
      <c r="AJ965" s="253"/>
      <c r="AK965" s="253"/>
      <c r="AL965" s="253"/>
      <c r="AM965" s="253"/>
      <c r="AN965" s="253"/>
      <c r="AO965" s="253"/>
      <c r="AP965" s="253"/>
      <c r="AQ965" s="253"/>
      <c r="AR965" s="253"/>
      <c r="AS965" s="253"/>
      <c r="AT965" s="253"/>
      <c r="AU965" s="253"/>
      <c r="AV965" s="253"/>
      <c r="AW965" s="253"/>
      <c r="AX965" s="253"/>
      <c r="AY965" s="253"/>
      <c r="AZ965" s="253"/>
      <c r="BA965" s="253"/>
      <c r="BB965" s="253"/>
      <c r="BC965" s="253"/>
      <c r="BD965" s="253"/>
      <c r="BE965" s="253"/>
      <c r="BF965" s="253"/>
      <c r="BG965" s="253"/>
      <c r="BH965" s="253"/>
      <c r="BI965" s="253"/>
      <c r="BJ965" s="253"/>
      <c r="BK965" s="253"/>
      <c r="BL965" s="253"/>
      <c r="BM965" s="253"/>
      <c r="BN965" s="253"/>
      <c r="BO965" s="253"/>
      <c r="BP965" s="253"/>
      <c r="BQ965" s="253"/>
      <c r="BR965" s="253"/>
    </row>
    <row r="966" spans="1:70" x14ac:dyDescent="0.25">
      <c r="A966" s="128">
        <v>2</v>
      </c>
      <c r="B966" s="128" t="s">
        <v>136</v>
      </c>
      <c r="C966" s="128" t="s">
        <v>26</v>
      </c>
      <c r="D966" s="102"/>
      <c r="E966" s="194">
        <f>SUM(E968:E969)</f>
        <v>32</v>
      </c>
      <c r="F966" s="102"/>
      <c r="G966" s="100"/>
      <c r="H966" s="343"/>
      <c r="I966" s="155"/>
      <c r="J966" s="343"/>
      <c r="K966" s="343"/>
      <c r="L966" s="194"/>
    </row>
    <row r="967" spans="1:70" s="222" customFormat="1" x14ac:dyDescent="0.25">
      <c r="A967" s="163">
        <f>A966+0.1</f>
        <v>2.1</v>
      </c>
      <c r="B967" s="47" t="s">
        <v>38</v>
      </c>
      <c r="C967" s="163" t="s">
        <v>4</v>
      </c>
      <c r="D967" s="102">
        <v>1</v>
      </c>
      <c r="E967" s="102">
        <f>D967*E966</f>
        <v>32</v>
      </c>
      <c r="F967" s="343"/>
      <c r="G967" s="100"/>
      <c r="H967" s="102"/>
      <c r="I967" s="106">
        <f>H967*E967</f>
        <v>0</v>
      </c>
      <c r="J967" s="343"/>
      <c r="K967" s="343"/>
      <c r="L967" s="45">
        <f>I967</f>
        <v>0</v>
      </c>
      <c r="M967" s="253"/>
      <c r="N967" s="253"/>
      <c r="O967" s="253"/>
      <c r="P967" s="253"/>
      <c r="Q967" s="253"/>
      <c r="R967" s="253"/>
      <c r="S967" s="253"/>
      <c r="T967" s="253"/>
      <c r="U967" s="253"/>
      <c r="V967" s="253"/>
      <c r="W967" s="253"/>
      <c r="X967" s="253"/>
      <c r="Y967" s="253"/>
      <c r="Z967" s="253"/>
      <c r="AA967" s="253"/>
      <c r="AB967" s="253"/>
      <c r="AC967" s="253"/>
      <c r="AD967" s="253"/>
      <c r="AE967" s="253"/>
      <c r="AF967" s="253"/>
      <c r="AG967" s="253"/>
      <c r="AH967" s="253"/>
      <c r="AI967" s="253"/>
      <c r="AJ967" s="253"/>
      <c r="AK967" s="253"/>
      <c r="AL967" s="253"/>
      <c r="AM967" s="253"/>
      <c r="AN967" s="253"/>
      <c r="AO967" s="253"/>
      <c r="AP967" s="253"/>
      <c r="AQ967" s="253"/>
      <c r="AR967" s="253"/>
      <c r="AS967" s="253"/>
      <c r="AT967" s="253"/>
      <c r="AU967" s="253"/>
      <c r="AV967" s="253"/>
      <c r="AW967" s="253"/>
      <c r="AX967" s="253"/>
      <c r="AY967" s="253"/>
      <c r="AZ967" s="253"/>
      <c r="BA967" s="253"/>
      <c r="BB967" s="253"/>
      <c r="BC967" s="253"/>
      <c r="BD967" s="253"/>
      <c r="BE967" s="253"/>
      <c r="BF967" s="253"/>
      <c r="BG967" s="253"/>
      <c r="BH967" s="253"/>
      <c r="BI967" s="253"/>
      <c r="BJ967" s="253"/>
      <c r="BK967" s="253"/>
      <c r="BL967" s="253"/>
      <c r="BM967" s="253"/>
      <c r="BN967" s="253"/>
      <c r="BO967" s="253"/>
      <c r="BP967" s="253"/>
      <c r="BQ967" s="253"/>
      <c r="BR967" s="253"/>
    </row>
    <row r="968" spans="1:70" ht="45" x14ac:dyDescent="0.25">
      <c r="A968" s="163">
        <f>A967+0.1</f>
        <v>2.2000000000000002</v>
      </c>
      <c r="B968" s="47" t="s">
        <v>137</v>
      </c>
      <c r="C968" s="47" t="s">
        <v>123</v>
      </c>
      <c r="D968" s="47" t="s">
        <v>81</v>
      </c>
      <c r="E968" s="45">
        <v>1</v>
      </c>
      <c r="F968" s="45"/>
      <c r="G968" s="45">
        <f>E968*F968</f>
        <v>0</v>
      </c>
      <c r="H968" s="45"/>
      <c r="I968" s="106"/>
      <c r="J968" s="45"/>
      <c r="K968" s="45"/>
      <c r="L968" s="45">
        <f>G968+I968+K968</f>
        <v>0</v>
      </c>
    </row>
    <row r="969" spans="1:70" ht="30" x14ac:dyDescent="0.25">
      <c r="A969" s="163">
        <f>A968+0.1</f>
        <v>2.3000000000000003</v>
      </c>
      <c r="B969" s="47" t="s">
        <v>149</v>
      </c>
      <c r="C969" s="47" t="s">
        <v>123</v>
      </c>
      <c r="D969" s="47" t="s">
        <v>81</v>
      </c>
      <c r="E969" s="45">
        <v>31</v>
      </c>
      <c r="F969" s="45"/>
      <c r="G969" s="45">
        <f>E969*F969</f>
        <v>0</v>
      </c>
      <c r="H969" s="45"/>
      <c r="I969" s="106"/>
      <c r="J969" s="45"/>
      <c r="K969" s="45"/>
      <c r="L969" s="45">
        <f>G969+I969+K969</f>
        <v>0</v>
      </c>
    </row>
    <row r="970" spans="1:70" ht="30" customHeight="1" x14ac:dyDescent="0.25">
      <c r="A970" s="22" t="s">
        <v>1</v>
      </c>
      <c r="B970" s="46" t="s">
        <v>135</v>
      </c>
      <c r="C970" s="46" t="s">
        <v>47</v>
      </c>
      <c r="D970" s="44"/>
      <c r="E970" s="44">
        <f>E981*0.4*0.2</f>
        <v>246.08000000000004</v>
      </c>
      <c r="F970" s="44"/>
      <c r="G970" s="100"/>
      <c r="H970" s="343"/>
      <c r="I970" s="155"/>
      <c r="J970" s="343"/>
      <c r="K970" s="343"/>
      <c r="L970" s="44"/>
    </row>
    <row r="971" spans="1:70" s="222" customFormat="1" x14ac:dyDescent="0.25">
      <c r="A971" s="47">
        <f>A970+0.1</f>
        <v>3.1</v>
      </c>
      <c r="B971" s="47" t="s">
        <v>38</v>
      </c>
      <c r="C971" s="47" t="s">
        <v>24</v>
      </c>
      <c r="D971" s="45">
        <v>0.89</v>
      </c>
      <c r="E971" s="45">
        <f>D971*E970</f>
        <v>219.01120000000003</v>
      </c>
      <c r="F971" s="343"/>
      <c r="G971" s="100"/>
      <c r="H971" s="45"/>
      <c r="I971" s="106">
        <f>H971*E971</f>
        <v>0</v>
      </c>
      <c r="J971" s="343"/>
      <c r="K971" s="343"/>
      <c r="L971" s="45">
        <f>I971</f>
        <v>0</v>
      </c>
      <c r="M971" s="253"/>
      <c r="N971" s="253"/>
      <c r="O971" s="253"/>
      <c r="P971" s="253"/>
      <c r="Q971" s="253"/>
      <c r="R971" s="253"/>
      <c r="S971" s="253"/>
      <c r="T971" s="253"/>
      <c r="U971" s="253"/>
      <c r="V971" s="253"/>
      <c r="W971" s="253"/>
      <c r="X971" s="253"/>
      <c r="Y971" s="253"/>
      <c r="Z971" s="253"/>
      <c r="AA971" s="253"/>
      <c r="AB971" s="253"/>
      <c r="AC971" s="253"/>
      <c r="AD971" s="253"/>
      <c r="AE971" s="253"/>
      <c r="AF971" s="253"/>
      <c r="AG971" s="253"/>
      <c r="AH971" s="253"/>
      <c r="AI971" s="253"/>
      <c r="AJ971" s="253"/>
      <c r="AK971" s="253"/>
      <c r="AL971" s="253"/>
      <c r="AM971" s="253"/>
      <c r="AN971" s="253"/>
      <c r="AO971" s="253"/>
      <c r="AP971" s="253"/>
      <c r="AQ971" s="253"/>
      <c r="AR971" s="253"/>
      <c r="AS971" s="253"/>
      <c r="AT971" s="253"/>
      <c r="AU971" s="253"/>
      <c r="AV971" s="253"/>
      <c r="AW971" s="253"/>
      <c r="AX971" s="253"/>
      <c r="AY971" s="253"/>
      <c r="AZ971" s="253"/>
      <c r="BA971" s="253"/>
      <c r="BB971" s="253"/>
      <c r="BC971" s="253"/>
      <c r="BD971" s="253"/>
      <c r="BE971" s="253"/>
      <c r="BF971" s="253"/>
      <c r="BG971" s="253"/>
      <c r="BH971" s="253"/>
      <c r="BI971" s="253"/>
      <c r="BJ971" s="253"/>
      <c r="BK971" s="253"/>
      <c r="BL971" s="253"/>
      <c r="BM971" s="253"/>
      <c r="BN971" s="253"/>
      <c r="BO971" s="253"/>
      <c r="BP971" s="253"/>
      <c r="BQ971" s="253"/>
      <c r="BR971" s="253"/>
    </row>
    <row r="972" spans="1:70" s="66" customFormat="1" x14ac:dyDescent="0.25">
      <c r="A972" s="47">
        <f>A971+0.1</f>
        <v>3.2</v>
      </c>
      <c r="B972" s="47" t="s">
        <v>72</v>
      </c>
      <c r="C972" s="47" t="s">
        <v>15</v>
      </c>
      <c r="D972" s="45">
        <v>0.32</v>
      </c>
      <c r="E972" s="45">
        <f>D972*E970</f>
        <v>78.74560000000001</v>
      </c>
      <c r="F972" s="343"/>
      <c r="G972" s="100"/>
      <c r="H972" s="343"/>
      <c r="I972" s="155"/>
      <c r="J972" s="45"/>
      <c r="K972" s="45">
        <f>J972*E972</f>
        <v>0</v>
      </c>
      <c r="L972" s="45">
        <f>K972</f>
        <v>0</v>
      </c>
      <c r="M972" s="299"/>
      <c r="N972" s="299"/>
      <c r="O972" s="299"/>
      <c r="P972" s="299"/>
      <c r="Q972" s="299"/>
      <c r="R972" s="299"/>
      <c r="S972" s="299"/>
      <c r="T972" s="299"/>
      <c r="U972" s="299"/>
      <c r="V972" s="299"/>
      <c r="W972" s="299"/>
      <c r="X972" s="299"/>
      <c r="Y972" s="299"/>
      <c r="Z972" s="299"/>
      <c r="AA972" s="299"/>
      <c r="AB972" s="299"/>
      <c r="AC972" s="299"/>
      <c r="AD972" s="299"/>
      <c r="AE972" s="299"/>
      <c r="AF972" s="299"/>
      <c r="AG972" s="299"/>
      <c r="AH972" s="299"/>
      <c r="AI972" s="299"/>
      <c r="AJ972" s="299"/>
      <c r="AK972" s="299"/>
      <c r="AL972" s="299"/>
      <c r="AM972" s="299"/>
      <c r="AN972" s="299"/>
      <c r="AO972" s="299"/>
      <c r="AP972" s="299"/>
      <c r="AQ972" s="299"/>
      <c r="AR972" s="299"/>
      <c r="AS972" s="299"/>
      <c r="AT972" s="299"/>
      <c r="AU972" s="299"/>
      <c r="AV972" s="299"/>
      <c r="AW972" s="299"/>
      <c r="AX972" s="299"/>
      <c r="AY972" s="299"/>
      <c r="AZ972" s="299"/>
      <c r="BA972" s="299"/>
      <c r="BB972" s="299"/>
      <c r="BC972" s="299"/>
      <c r="BD972" s="299"/>
      <c r="BE972" s="299"/>
      <c r="BF972" s="299"/>
      <c r="BG972" s="299"/>
      <c r="BH972" s="299"/>
      <c r="BI972" s="299"/>
      <c r="BJ972" s="299"/>
      <c r="BK972" s="299"/>
      <c r="BL972" s="299"/>
      <c r="BM972" s="299"/>
      <c r="BN972" s="299"/>
      <c r="BO972" s="299"/>
      <c r="BP972" s="299"/>
      <c r="BQ972" s="299"/>
      <c r="BR972" s="299"/>
    </row>
    <row r="973" spans="1:70" x14ac:dyDescent="0.25">
      <c r="A973" s="47">
        <f>A972+0.1</f>
        <v>3.3000000000000003</v>
      </c>
      <c r="B973" s="47" t="s">
        <v>248</v>
      </c>
      <c r="C973" s="47" t="s">
        <v>47</v>
      </c>
      <c r="D973" s="45">
        <v>1.1499999999999999</v>
      </c>
      <c r="E973" s="45">
        <f>D973*E970</f>
        <v>282.99200000000002</v>
      </c>
      <c r="F973" s="45"/>
      <c r="G973" s="45">
        <f>F973*E973</f>
        <v>0</v>
      </c>
      <c r="H973" s="343"/>
      <c r="I973" s="155"/>
      <c r="J973" s="343"/>
      <c r="K973" s="343"/>
      <c r="L973" s="45">
        <f>G973</f>
        <v>0</v>
      </c>
    </row>
    <row r="974" spans="1:70" x14ac:dyDescent="0.25">
      <c r="A974" s="47">
        <f>A973+0.1</f>
        <v>3.4000000000000004</v>
      </c>
      <c r="B974" s="10" t="s">
        <v>66</v>
      </c>
      <c r="C974" s="47" t="s">
        <v>4</v>
      </c>
      <c r="D974" s="101">
        <v>0.02</v>
      </c>
      <c r="E974" s="45">
        <f>E970*D974</f>
        <v>4.9216000000000006</v>
      </c>
      <c r="F974" s="103"/>
      <c r="G974" s="45">
        <f>E974*F974</f>
        <v>0</v>
      </c>
      <c r="H974" s="343"/>
      <c r="I974" s="155"/>
      <c r="J974" s="343"/>
      <c r="K974" s="45"/>
      <c r="L974" s="45">
        <f>G974</f>
        <v>0</v>
      </c>
    </row>
    <row r="975" spans="1:70" x14ac:dyDescent="0.25">
      <c r="A975" s="22" t="s">
        <v>3</v>
      </c>
      <c r="B975" s="46" t="s">
        <v>150</v>
      </c>
      <c r="C975" s="46" t="s">
        <v>151</v>
      </c>
      <c r="D975" s="44"/>
      <c r="E975" s="44">
        <f>E979/100</f>
        <v>1.1000000000000001</v>
      </c>
      <c r="F975" s="44"/>
      <c r="G975" s="100"/>
      <c r="H975" s="343"/>
      <c r="I975" s="155"/>
      <c r="J975" s="343"/>
      <c r="K975" s="343"/>
      <c r="L975" s="44"/>
    </row>
    <row r="976" spans="1:70" s="222" customFormat="1" x14ac:dyDescent="0.25">
      <c r="A976" s="47">
        <f>A975+0.1</f>
        <v>4.0999999999999996</v>
      </c>
      <c r="B976" s="47" t="s">
        <v>38</v>
      </c>
      <c r="C976" s="47" t="s">
        <v>24</v>
      </c>
      <c r="D976" s="45">
        <v>68.3</v>
      </c>
      <c r="E976" s="45">
        <f>E975*D976</f>
        <v>75.13000000000001</v>
      </c>
      <c r="F976" s="343"/>
      <c r="G976" s="100"/>
      <c r="H976" s="45"/>
      <c r="I976" s="106">
        <f>H976*E976</f>
        <v>0</v>
      </c>
      <c r="J976" s="343"/>
      <c r="K976" s="343"/>
      <c r="L976" s="45">
        <f>K976+I976+G976</f>
        <v>0</v>
      </c>
      <c r="M976" s="253"/>
      <c r="N976" s="253"/>
      <c r="O976" s="253"/>
      <c r="P976" s="253"/>
      <c r="Q976" s="253"/>
      <c r="R976" s="253"/>
      <c r="S976" s="253"/>
      <c r="T976" s="253"/>
      <c r="U976" s="253"/>
      <c r="V976" s="253"/>
      <c r="W976" s="253"/>
      <c r="X976" s="253"/>
      <c r="Y976" s="253"/>
      <c r="Z976" s="253"/>
      <c r="AA976" s="253"/>
      <c r="AB976" s="253"/>
      <c r="AC976" s="253"/>
      <c r="AD976" s="253"/>
      <c r="AE976" s="253"/>
      <c r="AF976" s="253"/>
      <c r="AG976" s="253"/>
      <c r="AH976" s="253"/>
      <c r="AI976" s="253"/>
      <c r="AJ976" s="253"/>
      <c r="AK976" s="253"/>
      <c r="AL976" s="253"/>
      <c r="AM976" s="253"/>
      <c r="AN976" s="253"/>
      <c r="AO976" s="253"/>
      <c r="AP976" s="253"/>
      <c r="AQ976" s="253"/>
      <c r="AR976" s="253"/>
      <c r="AS976" s="253"/>
      <c r="AT976" s="253"/>
      <c r="AU976" s="253"/>
      <c r="AV976" s="253"/>
      <c r="AW976" s="253"/>
      <c r="AX976" s="253"/>
      <c r="AY976" s="253"/>
      <c r="AZ976" s="253"/>
      <c r="BA976" s="253"/>
      <c r="BB976" s="253"/>
      <c r="BC976" s="253"/>
      <c r="BD976" s="253"/>
      <c r="BE976" s="253"/>
      <c r="BF976" s="253"/>
      <c r="BG976" s="253"/>
      <c r="BH976" s="253"/>
      <c r="BI976" s="253"/>
      <c r="BJ976" s="253"/>
      <c r="BK976" s="253"/>
      <c r="BL976" s="253"/>
      <c r="BM976" s="253"/>
      <c r="BN976" s="253"/>
      <c r="BO976" s="253"/>
      <c r="BP976" s="253"/>
      <c r="BQ976" s="253"/>
      <c r="BR976" s="253"/>
    </row>
    <row r="977" spans="1:70" s="66" customFormat="1" x14ac:dyDescent="0.25">
      <c r="A977" s="47">
        <f>A976+0.1</f>
        <v>4.1999999999999993</v>
      </c>
      <c r="B977" s="47" t="s">
        <v>72</v>
      </c>
      <c r="C977" s="47" t="s">
        <v>15</v>
      </c>
      <c r="D977" s="45">
        <v>30.6</v>
      </c>
      <c r="E977" s="45">
        <f>E975*D977</f>
        <v>33.660000000000004</v>
      </c>
      <c r="F977" s="343"/>
      <c r="G977" s="100"/>
      <c r="H977" s="343"/>
      <c r="I977" s="155"/>
      <c r="J977" s="45"/>
      <c r="K977" s="45">
        <f>J977*E977</f>
        <v>0</v>
      </c>
      <c r="L977" s="45">
        <f>K977+I977+G977</f>
        <v>0</v>
      </c>
      <c r="M977" s="299"/>
      <c r="N977" s="299"/>
      <c r="O977" s="299"/>
      <c r="P977" s="299"/>
      <c r="Q977" s="299"/>
      <c r="R977" s="299"/>
      <c r="S977" s="299"/>
      <c r="T977" s="299"/>
      <c r="U977" s="299"/>
      <c r="V977" s="299"/>
      <c r="W977" s="299"/>
      <c r="X977" s="299"/>
      <c r="Y977" s="299"/>
      <c r="Z977" s="299"/>
      <c r="AA977" s="299"/>
      <c r="AB977" s="299"/>
      <c r="AC977" s="299"/>
      <c r="AD977" s="299"/>
      <c r="AE977" s="299"/>
      <c r="AF977" s="299"/>
      <c r="AG977" s="299"/>
      <c r="AH977" s="299"/>
      <c r="AI977" s="299"/>
      <c r="AJ977" s="299"/>
      <c r="AK977" s="299"/>
      <c r="AL977" s="299"/>
      <c r="AM977" s="299"/>
      <c r="AN977" s="299"/>
      <c r="AO977" s="299"/>
      <c r="AP977" s="299"/>
      <c r="AQ977" s="299"/>
      <c r="AR977" s="299"/>
      <c r="AS977" s="299"/>
      <c r="AT977" s="299"/>
      <c r="AU977" s="299"/>
      <c r="AV977" s="299"/>
      <c r="AW977" s="299"/>
      <c r="AX977" s="299"/>
      <c r="AY977" s="299"/>
      <c r="AZ977" s="299"/>
      <c r="BA977" s="299"/>
      <c r="BB977" s="299"/>
      <c r="BC977" s="299"/>
      <c r="BD977" s="299"/>
      <c r="BE977" s="299"/>
      <c r="BF977" s="299"/>
      <c r="BG977" s="299"/>
      <c r="BH977" s="299"/>
      <c r="BI977" s="299"/>
      <c r="BJ977" s="299"/>
      <c r="BK977" s="299"/>
      <c r="BL977" s="299"/>
      <c r="BM977" s="299"/>
      <c r="BN977" s="299"/>
      <c r="BO977" s="299"/>
      <c r="BP977" s="299"/>
      <c r="BQ977" s="299"/>
      <c r="BR977" s="299"/>
    </row>
    <row r="978" spans="1:70" s="66" customFormat="1" x14ac:dyDescent="0.25">
      <c r="A978" s="47">
        <f>A977+0.1</f>
        <v>4.2999999999999989</v>
      </c>
      <c r="B978" s="158" t="s">
        <v>152</v>
      </c>
      <c r="C978" s="47" t="s">
        <v>15</v>
      </c>
      <c r="D978" s="158">
        <v>42.1</v>
      </c>
      <c r="E978" s="157">
        <f>E975*D978</f>
        <v>46.31</v>
      </c>
      <c r="F978" s="158"/>
      <c r="G978" s="157"/>
      <c r="H978" s="158"/>
      <c r="I978" s="257"/>
      <c r="J978" s="334"/>
      <c r="K978" s="45">
        <f>J978*E978</f>
        <v>0</v>
      </c>
      <c r="L978" s="45">
        <f>K978+I978+G978</f>
        <v>0</v>
      </c>
      <c r="M978" s="299"/>
      <c r="N978" s="299"/>
      <c r="O978" s="299"/>
      <c r="P978" s="299"/>
      <c r="Q978" s="299"/>
      <c r="R978" s="299"/>
      <c r="S978" s="299"/>
      <c r="T978" s="299"/>
      <c r="U978" s="299"/>
      <c r="V978" s="299"/>
      <c r="W978" s="299"/>
      <c r="X978" s="299"/>
      <c r="Y978" s="299"/>
      <c r="Z978" s="299"/>
      <c r="AA978" s="299"/>
      <c r="AB978" s="299"/>
      <c r="AC978" s="299"/>
      <c r="AD978" s="299"/>
      <c r="AE978" s="299"/>
      <c r="AF978" s="299"/>
      <c r="AG978" s="299"/>
      <c r="AH978" s="299"/>
      <c r="AI978" s="299"/>
      <c r="AJ978" s="299"/>
      <c r="AK978" s="299"/>
      <c r="AL978" s="299"/>
      <c r="AM978" s="299"/>
      <c r="AN978" s="299"/>
      <c r="AO978" s="299"/>
      <c r="AP978" s="299"/>
      <c r="AQ978" s="299"/>
      <c r="AR978" s="299"/>
      <c r="AS978" s="299"/>
      <c r="AT978" s="299"/>
      <c r="AU978" s="299"/>
      <c r="AV978" s="299"/>
      <c r="AW978" s="299"/>
      <c r="AX978" s="299"/>
      <c r="AY978" s="299"/>
      <c r="AZ978" s="299"/>
      <c r="BA978" s="299"/>
      <c r="BB978" s="299"/>
      <c r="BC978" s="299"/>
      <c r="BD978" s="299"/>
      <c r="BE978" s="299"/>
      <c r="BF978" s="299"/>
      <c r="BG978" s="299"/>
      <c r="BH978" s="299"/>
      <c r="BI978" s="299"/>
      <c r="BJ978" s="299"/>
      <c r="BK978" s="299"/>
      <c r="BL978" s="299"/>
      <c r="BM978" s="299"/>
      <c r="BN978" s="299"/>
      <c r="BO978" s="299"/>
      <c r="BP978" s="299"/>
      <c r="BQ978" s="299"/>
      <c r="BR978" s="299"/>
    </row>
    <row r="979" spans="1:70" ht="45" x14ac:dyDescent="0.25">
      <c r="A979" s="47">
        <f t="shared" ref="A979:A980" si="243">A978+0.1</f>
        <v>4.3999999999999986</v>
      </c>
      <c r="B979" s="47" t="s">
        <v>200</v>
      </c>
      <c r="C979" s="47" t="s">
        <v>14</v>
      </c>
      <c r="D979" s="47" t="s">
        <v>81</v>
      </c>
      <c r="E979" s="45">
        <v>110</v>
      </c>
      <c r="F979" s="45"/>
      <c r="G979" s="45">
        <f>F979*E979</f>
        <v>0</v>
      </c>
      <c r="H979" s="45"/>
      <c r="I979" s="106"/>
      <c r="J979" s="45"/>
      <c r="K979" s="45"/>
      <c r="L979" s="45">
        <f>G979</f>
        <v>0</v>
      </c>
    </row>
    <row r="980" spans="1:70" x14ac:dyDescent="0.25">
      <c r="A980" s="47">
        <f t="shared" si="243"/>
        <v>4.4999999999999982</v>
      </c>
      <c r="B980" s="10" t="s">
        <v>66</v>
      </c>
      <c r="C980" s="47" t="s">
        <v>4</v>
      </c>
      <c r="D980" s="199">
        <v>28.2</v>
      </c>
      <c r="E980" s="199">
        <f>D980*E975</f>
        <v>31.020000000000003</v>
      </c>
      <c r="F980" s="199"/>
      <c r="G980" s="199">
        <f>F980*E980</f>
        <v>0</v>
      </c>
      <c r="H980" s="200"/>
      <c r="I980" s="277"/>
      <c r="J980" s="343"/>
      <c r="K980" s="45"/>
      <c r="L980" s="45">
        <f>K980+I980+G980</f>
        <v>0</v>
      </c>
    </row>
    <row r="981" spans="1:70" x14ac:dyDescent="0.25">
      <c r="A981" s="22" t="s">
        <v>2</v>
      </c>
      <c r="B981" s="46" t="s">
        <v>153</v>
      </c>
      <c r="C981" s="46" t="s">
        <v>14</v>
      </c>
      <c r="D981" s="44"/>
      <c r="E981" s="44">
        <f>SUM(E984:E990)</f>
        <v>3076</v>
      </c>
      <c r="F981" s="44"/>
      <c r="G981" s="100"/>
      <c r="H981" s="343"/>
      <c r="I981" s="155"/>
      <c r="J981" s="343"/>
      <c r="K981" s="343"/>
      <c r="L981" s="44"/>
    </row>
    <row r="982" spans="1:70" s="222" customFormat="1" x14ac:dyDescent="0.25">
      <c r="A982" s="47">
        <f>A981+0.1</f>
        <v>5.0999999999999996</v>
      </c>
      <c r="B982" s="47" t="s">
        <v>38</v>
      </c>
      <c r="C982" s="47" t="s">
        <v>24</v>
      </c>
      <c r="D982" s="45">
        <v>0.1</v>
      </c>
      <c r="E982" s="45">
        <f>D982*E981</f>
        <v>307.60000000000002</v>
      </c>
      <c r="F982" s="343"/>
      <c r="G982" s="100"/>
      <c r="H982" s="45"/>
      <c r="I982" s="106">
        <f>H982*E982</f>
        <v>0</v>
      </c>
      <c r="J982" s="343"/>
      <c r="K982" s="343"/>
      <c r="L982" s="45">
        <f>I982</f>
        <v>0</v>
      </c>
      <c r="M982" s="253"/>
      <c r="N982" s="253"/>
      <c r="O982" s="253"/>
      <c r="P982" s="253"/>
      <c r="Q982" s="253"/>
      <c r="R982" s="253"/>
      <c r="S982" s="253"/>
      <c r="T982" s="253"/>
      <c r="U982" s="253"/>
      <c r="V982" s="253"/>
      <c r="W982" s="253"/>
      <c r="X982" s="253"/>
      <c r="Y982" s="253"/>
      <c r="Z982" s="253"/>
      <c r="AA982" s="253"/>
      <c r="AB982" s="253"/>
      <c r="AC982" s="253"/>
      <c r="AD982" s="253"/>
      <c r="AE982" s="253"/>
      <c r="AF982" s="253"/>
      <c r="AG982" s="253"/>
      <c r="AH982" s="253"/>
      <c r="AI982" s="253"/>
      <c r="AJ982" s="253"/>
      <c r="AK982" s="253"/>
      <c r="AL982" s="253"/>
      <c r="AM982" s="253"/>
      <c r="AN982" s="253"/>
      <c r="AO982" s="253"/>
      <c r="AP982" s="253"/>
      <c r="AQ982" s="253"/>
      <c r="AR982" s="253"/>
      <c r="AS982" s="253"/>
      <c r="AT982" s="253"/>
      <c r="AU982" s="253"/>
      <c r="AV982" s="253"/>
      <c r="AW982" s="253"/>
      <c r="AX982" s="253"/>
      <c r="AY982" s="253"/>
      <c r="AZ982" s="253"/>
      <c r="BA982" s="253"/>
      <c r="BB982" s="253"/>
      <c r="BC982" s="253"/>
      <c r="BD982" s="253"/>
      <c r="BE982" s="253"/>
      <c r="BF982" s="253"/>
      <c r="BG982" s="253"/>
      <c r="BH982" s="253"/>
      <c r="BI982" s="253"/>
      <c r="BJ982" s="253"/>
      <c r="BK982" s="253"/>
      <c r="BL982" s="253"/>
      <c r="BM982" s="253"/>
      <c r="BN982" s="253"/>
      <c r="BO982" s="253"/>
      <c r="BP982" s="253"/>
      <c r="BQ982" s="253"/>
      <c r="BR982" s="253"/>
    </row>
    <row r="983" spans="1:70" s="66" customFormat="1" x14ac:dyDescent="0.25">
      <c r="A983" s="47">
        <f>A982+0.1</f>
        <v>5.1999999999999993</v>
      </c>
      <c r="B983" s="47" t="s">
        <v>72</v>
      </c>
      <c r="C983" s="47" t="s">
        <v>15</v>
      </c>
      <c r="D983" s="45">
        <v>0.05</v>
      </c>
      <c r="E983" s="45">
        <f>D983*E981</f>
        <v>153.80000000000001</v>
      </c>
      <c r="F983" s="343"/>
      <c r="G983" s="100"/>
      <c r="H983" s="343"/>
      <c r="I983" s="155"/>
      <c r="J983" s="45"/>
      <c r="K983" s="45">
        <f>J983*E983</f>
        <v>0</v>
      </c>
      <c r="L983" s="45">
        <f>K983</f>
        <v>0</v>
      </c>
      <c r="M983" s="299"/>
      <c r="N983" s="299"/>
      <c r="O983" s="299"/>
      <c r="P983" s="299"/>
      <c r="Q983" s="299"/>
      <c r="R983" s="299"/>
      <c r="S983" s="299"/>
      <c r="T983" s="299"/>
      <c r="U983" s="299"/>
      <c r="V983" s="299"/>
      <c r="W983" s="299"/>
      <c r="X983" s="299"/>
      <c r="Y983" s="299"/>
      <c r="Z983" s="299"/>
      <c r="AA983" s="299"/>
      <c r="AB983" s="299"/>
      <c r="AC983" s="299"/>
      <c r="AD983" s="299"/>
      <c r="AE983" s="299"/>
      <c r="AF983" s="299"/>
      <c r="AG983" s="299"/>
      <c r="AH983" s="299"/>
      <c r="AI983" s="299"/>
      <c r="AJ983" s="299"/>
      <c r="AK983" s="299"/>
      <c r="AL983" s="299"/>
      <c r="AM983" s="299"/>
      <c r="AN983" s="299"/>
      <c r="AO983" s="299"/>
      <c r="AP983" s="299"/>
      <c r="AQ983" s="299"/>
      <c r="AR983" s="299"/>
      <c r="AS983" s="299"/>
      <c r="AT983" s="299"/>
      <c r="AU983" s="299"/>
      <c r="AV983" s="299"/>
      <c r="AW983" s="299"/>
      <c r="AX983" s="299"/>
      <c r="AY983" s="299"/>
      <c r="AZ983" s="299"/>
      <c r="BA983" s="299"/>
      <c r="BB983" s="299"/>
      <c r="BC983" s="299"/>
      <c r="BD983" s="299"/>
      <c r="BE983" s="299"/>
      <c r="BF983" s="299"/>
      <c r="BG983" s="299"/>
      <c r="BH983" s="299"/>
      <c r="BI983" s="299"/>
      <c r="BJ983" s="299"/>
      <c r="BK983" s="299"/>
      <c r="BL983" s="299"/>
      <c r="BM983" s="299"/>
      <c r="BN983" s="299"/>
      <c r="BO983" s="299"/>
      <c r="BP983" s="299"/>
      <c r="BQ983" s="299"/>
      <c r="BR983" s="299"/>
    </row>
    <row r="984" spans="1:70" s="66" customFormat="1" ht="30" x14ac:dyDescent="0.25">
      <c r="A984" s="47">
        <f>A983+0.1</f>
        <v>5.2999999999999989</v>
      </c>
      <c r="B984" s="47" t="s">
        <v>302</v>
      </c>
      <c r="C984" s="47" t="s">
        <v>14</v>
      </c>
      <c r="D984" s="47" t="s">
        <v>81</v>
      </c>
      <c r="E984" s="45">
        <v>495</v>
      </c>
      <c r="F984" s="45"/>
      <c r="G984" s="45">
        <f t="shared" ref="G984:G991" si="244">F984*E984</f>
        <v>0</v>
      </c>
      <c r="H984" s="45"/>
      <c r="I984" s="106"/>
      <c r="J984" s="45"/>
      <c r="K984" s="45"/>
      <c r="L984" s="45">
        <f t="shared" ref="L984:L991" si="245">G984</f>
        <v>0</v>
      </c>
      <c r="M984" s="299"/>
      <c r="N984" s="299"/>
      <c r="O984" s="299"/>
      <c r="P984" s="299"/>
      <c r="Q984" s="299"/>
      <c r="R984" s="299"/>
      <c r="S984" s="299"/>
      <c r="T984" s="299"/>
      <c r="U984" s="299"/>
      <c r="V984" s="299"/>
      <c r="W984" s="299"/>
      <c r="X984" s="299"/>
      <c r="Y984" s="299"/>
      <c r="Z984" s="299"/>
      <c r="AA984" s="299"/>
      <c r="AB984" s="299"/>
      <c r="AC984" s="299"/>
      <c r="AD984" s="299"/>
      <c r="AE984" s="299"/>
      <c r="AF984" s="299"/>
      <c r="AG984" s="299"/>
      <c r="AH984" s="299"/>
      <c r="AI984" s="299"/>
      <c r="AJ984" s="299"/>
      <c r="AK984" s="299"/>
      <c r="AL984" s="299"/>
      <c r="AM984" s="299"/>
      <c r="AN984" s="299"/>
      <c r="AO984" s="299"/>
      <c r="AP984" s="299"/>
      <c r="AQ984" s="299"/>
      <c r="AR984" s="299"/>
      <c r="AS984" s="299"/>
      <c r="AT984" s="299"/>
      <c r="AU984" s="299"/>
      <c r="AV984" s="299"/>
      <c r="AW984" s="299"/>
      <c r="AX984" s="299"/>
      <c r="AY984" s="299"/>
      <c r="AZ984" s="299"/>
      <c r="BA984" s="299"/>
      <c r="BB984" s="299"/>
      <c r="BC984" s="299"/>
      <c r="BD984" s="299"/>
      <c r="BE984" s="299"/>
      <c r="BF984" s="299"/>
      <c r="BG984" s="299"/>
      <c r="BH984" s="299"/>
      <c r="BI984" s="299"/>
      <c r="BJ984" s="299"/>
      <c r="BK984" s="299"/>
      <c r="BL984" s="299"/>
      <c r="BM984" s="299"/>
      <c r="BN984" s="299"/>
      <c r="BO984" s="299"/>
      <c r="BP984" s="299"/>
      <c r="BQ984" s="299"/>
      <c r="BR984" s="299"/>
    </row>
    <row r="985" spans="1:70" s="66" customFormat="1" ht="30" x14ac:dyDescent="0.25">
      <c r="A985" s="47">
        <f t="shared" ref="A985:A990" si="246">A984+0.1</f>
        <v>5.3999999999999986</v>
      </c>
      <c r="B985" s="47" t="s">
        <v>154</v>
      </c>
      <c r="C985" s="47" t="s">
        <v>14</v>
      </c>
      <c r="D985" s="47" t="s">
        <v>81</v>
      </c>
      <c r="E985" s="45">
        <v>102</v>
      </c>
      <c r="F985" s="45"/>
      <c r="G985" s="45">
        <f t="shared" si="244"/>
        <v>0</v>
      </c>
      <c r="H985" s="45"/>
      <c r="I985" s="106"/>
      <c r="J985" s="45"/>
      <c r="K985" s="45"/>
      <c r="L985" s="45">
        <f t="shared" si="245"/>
        <v>0</v>
      </c>
      <c r="M985" s="299"/>
      <c r="N985" s="299"/>
      <c r="O985" s="299"/>
      <c r="P985" s="299"/>
      <c r="Q985" s="299"/>
      <c r="R985" s="299"/>
      <c r="S985" s="299"/>
      <c r="T985" s="299"/>
      <c r="U985" s="299"/>
      <c r="V985" s="299"/>
      <c r="W985" s="299"/>
      <c r="X985" s="299"/>
      <c r="Y985" s="299"/>
      <c r="Z985" s="299"/>
      <c r="AA985" s="299"/>
      <c r="AB985" s="299"/>
      <c r="AC985" s="299"/>
      <c r="AD985" s="299"/>
      <c r="AE985" s="299"/>
      <c r="AF985" s="299"/>
      <c r="AG985" s="299"/>
      <c r="AH985" s="299"/>
      <c r="AI985" s="299"/>
      <c r="AJ985" s="299"/>
      <c r="AK985" s="299"/>
      <c r="AL985" s="299"/>
      <c r="AM985" s="299"/>
      <c r="AN985" s="299"/>
      <c r="AO985" s="299"/>
      <c r="AP985" s="299"/>
      <c r="AQ985" s="299"/>
      <c r="AR985" s="299"/>
      <c r="AS985" s="299"/>
      <c r="AT985" s="299"/>
      <c r="AU985" s="299"/>
      <c r="AV985" s="299"/>
      <c r="AW985" s="299"/>
      <c r="AX985" s="299"/>
      <c r="AY985" s="299"/>
      <c r="AZ985" s="299"/>
      <c r="BA985" s="299"/>
      <c r="BB985" s="299"/>
      <c r="BC985" s="299"/>
      <c r="BD985" s="299"/>
      <c r="BE985" s="299"/>
      <c r="BF985" s="299"/>
      <c r="BG985" s="299"/>
      <c r="BH985" s="299"/>
      <c r="BI985" s="299"/>
      <c r="BJ985" s="299"/>
      <c r="BK985" s="299"/>
      <c r="BL985" s="299"/>
      <c r="BM985" s="299"/>
      <c r="BN985" s="299"/>
      <c r="BO985" s="299"/>
      <c r="BP985" s="299"/>
      <c r="BQ985" s="299"/>
      <c r="BR985" s="299"/>
    </row>
    <row r="986" spans="1:70" s="66" customFormat="1" ht="30" x14ac:dyDescent="0.25">
      <c r="A986" s="47">
        <f t="shared" si="246"/>
        <v>5.4999999999999982</v>
      </c>
      <c r="B986" s="47" t="s">
        <v>155</v>
      </c>
      <c r="C986" s="47" t="s">
        <v>14</v>
      </c>
      <c r="D986" s="47" t="s">
        <v>81</v>
      </c>
      <c r="E986" s="45">
        <v>10</v>
      </c>
      <c r="F986" s="45"/>
      <c r="G986" s="45">
        <f t="shared" si="244"/>
        <v>0</v>
      </c>
      <c r="H986" s="45"/>
      <c r="I986" s="106"/>
      <c r="J986" s="45"/>
      <c r="K986" s="45"/>
      <c r="L986" s="45">
        <f t="shared" si="245"/>
        <v>0</v>
      </c>
      <c r="M986" s="299"/>
      <c r="N986" s="299"/>
      <c r="O986" s="299"/>
      <c r="P986" s="299"/>
      <c r="Q986" s="299"/>
      <c r="R986" s="299"/>
      <c r="S986" s="299"/>
      <c r="T986" s="299"/>
      <c r="U986" s="299"/>
      <c r="V986" s="299"/>
      <c r="W986" s="299"/>
      <c r="X986" s="299"/>
      <c r="Y986" s="299"/>
      <c r="Z986" s="299"/>
      <c r="AA986" s="299"/>
      <c r="AB986" s="299"/>
      <c r="AC986" s="299"/>
      <c r="AD986" s="299"/>
      <c r="AE986" s="299"/>
      <c r="AF986" s="299"/>
      <c r="AG986" s="299"/>
      <c r="AH986" s="299"/>
      <c r="AI986" s="299"/>
      <c r="AJ986" s="299"/>
      <c r="AK986" s="299"/>
      <c r="AL986" s="299"/>
      <c r="AM986" s="299"/>
      <c r="AN986" s="299"/>
      <c r="AO986" s="299"/>
      <c r="AP986" s="299"/>
      <c r="AQ986" s="299"/>
      <c r="AR986" s="299"/>
      <c r="AS986" s="299"/>
      <c r="AT986" s="299"/>
      <c r="AU986" s="299"/>
      <c r="AV986" s="299"/>
      <c r="AW986" s="299"/>
      <c r="AX986" s="299"/>
      <c r="AY986" s="299"/>
      <c r="AZ986" s="299"/>
      <c r="BA986" s="299"/>
      <c r="BB986" s="299"/>
      <c r="BC986" s="299"/>
      <c r="BD986" s="299"/>
      <c r="BE986" s="299"/>
      <c r="BF986" s="299"/>
      <c r="BG986" s="299"/>
      <c r="BH986" s="299"/>
      <c r="BI986" s="299"/>
      <c r="BJ986" s="299"/>
      <c r="BK986" s="299"/>
      <c r="BL986" s="299"/>
      <c r="BM986" s="299"/>
      <c r="BN986" s="299"/>
      <c r="BO986" s="299"/>
      <c r="BP986" s="299"/>
      <c r="BQ986" s="299"/>
      <c r="BR986" s="299"/>
    </row>
    <row r="987" spans="1:70" ht="30" x14ac:dyDescent="0.25">
      <c r="A987" s="47">
        <f t="shared" si="246"/>
        <v>5.5999999999999979</v>
      </c>
      <c r="B987" s="47" t="s">
        <v>156</v>
      </c>
      <c r="C987" s="47" t="s">
        <v>14</v>
      </c>
      <c r="D987" s="47" t="s">
        <v>81</v>
      </c>
      <c r="E987" s="45">
        <v>1128</v>
      </c>
      <c r="F987" s="45"/>
      <c r="G987" s="45">
        <f t="shared" si="244"/>
        <v>0</v>
      </c>
      <c r="H987" s="45"/>
      <c r="I987" s="106"/>
      <c r="J987" s="45"/>
      <c r="K987" s="45"/>
      <c r="L987" s="45">
        <f t="shared" si="245"/>
        <v>0</v>
      </c>
    </row>
    <row r="988" spans="1:70" ht="30" x14ac:dyDescent="0.25">
      <c r="A988" s="47">
        <f t="shared" si="246"/>
        <v>5.6999999999999975</v>
      </c>
      <c r="B988" s="47" t="s">
        <v>157</v>
      </c>
      <c r="C988" s="47" t="s">
        <v>14</v>
      </c>
      <c r="D988" s="47" t="s">
        <v>81</v>
      </c>
      <c r="E988" s="45">
        <v>35</v>
      </c>
      <c r="F988" s="45"/>
      <c r="G988" s="45">
        <f t="shared" si="244"/>
        <v>0</v>
      </c>
      <c r="H988" s="45"/>
      <c r="I988" s="106"/>
      <c r="J988" s="45"/>
      <c r="K988" s="45"/>
      <c r="L988" s="45">
        <f t="shared" si="245"/>
        <v>0</v>
      </c>
    </row>
    <row r="989" spans="1:70" ht="30" x14ac:dyDescent="0.25">
      <c r="A989" s="47">
        <f t="shared" si="246"/>
        <v>5.7999999999999972</v>
      </c>
      <c r="B989" s="47" t="s">
        <v>158</v>
      </c>
      <c r="C989" s="47" t="s">
        <v>14</v>
      </c>
      <c r="D989" s="47" t="s">
        <v>81</v>
      </c>
      <c r="E989" s="45">
        <v>10</v>
      </c>
      <c r="F989" s="45"/>
      <c r="G989" s="45">
        <f t="shared" si="244"/>
        <v>0</v>
      </c>
      <c r="H989" s="45"/>
      <c r="I989" s="106"/>
      <c r="J989" s="45"/>
      <c r="K989" s="45"/>
      <c r="L989" s="45">
        <f t="shared" si="245"/>
        <v>0</v>
      </c>
    </row>
    <row r="990" spans="1:70" ht="30" x14ac:dyDescent="0.25">
      <c r="A990" s="47">
        <f t="shared" si="246"/>
        <v>5.8999999999999968</v>
      </c>
      <c r="B990" s="47" t="s">
        <v>159</v>
      </c>
      <c r="C990" s="47" t="s">
        <v>14</v>
      </c>
      <c r="D990" s="47" t="s">
        <v>81</v>
      </c>
      <c r="E990" s="45">
        <v>1296</v>
      </c>
      <c r="F990" s="45"/>
      <c r="G990" s="45">
        <f t="shared" si="244"/>
        <v>0</v>
      </c>
      <c r="H990" s="45"/>
      <c r="I990" s="106"/>
      <c r="J990" s="45"/>
      <c r="K990" s="45"/>
      <c r="L990" s="45">
        <f t="shared" si="245"/>
        <v>0</v>
      </c>
    </row>
    <row r="991" spans="1:70" x14ac:dyDescent="0.25">
      <c r="A991" s="45">
        <v>5.0999999999999996</v>
      </c>
      <c r="B991" s="10" t="s">
        <v>66</v>
      </c>
      <c r="C991" s="47" t="s">
        <v>4</v>
      </c>
      <c r="D991" s="103">
        <v>5.9999999999999995E-4</v>
      </c>
      <c r="E991" s="45">
        <f>D991*E981</f>
        <v>1.8455999999999999</v>
      </c>
      <c r="F991" s="45"/>
      <c r="G991" s="45">
        <f t="shared" si="244"/>
        <v>0</v>
      </c>
      <c r="H991" s="343"/>
      <c r="I991" s="155"/>
      <c r="J991" s="343"/>
      <c r="K991" s="343"/>
      <c r="L991" s="45">
        <f t="shared" si="245"/>
        <v>0</v>
      </c>
    </row>
    <row r="992" spans="1:70" x14ac:dyDescent="0.25">
      <c r="A992" s="22">
        <f>A981+1</f>
        <v>6</v>
      </c>
      <c r="B992" s="118" t="s">
        <v>160</v>
      </c>
      <c r="C992" s="119" t="s">
        <v>26</v>
      </c>
      <c r="D992" s="44"/>
      <c r="E992" s="44">
        <f>SUM(E995:E998)</f>
        <v>51</v>
      </c>
      <c r="F992" s="44"/>
      <c r="G992" s="343"/>
      <c r="H992" s="343"/>
      <c r="I992" s="155"/>
      <c r="J992" s="343"/>
      <c r="K992" s="343"/>
      <c r="L992" s="44"/>
    </row>
    <row r="993" spans="1:70" x14ac:dyDescent="0.25">
      <c r="A993" s="206">
        <f t="shared" ref="A993:A994" si="247">A992+0.1</f>
        <v>6.1</v>
      </c>
      <c r="B993" s="47" t="s">
        <v>38</v>
      </c>
      <c r="C993" s="195" t="s">
        <v>24</v>
      </c>
      <c r="D993" s="48">
        <v>1.51</v>
      </c>
      <c r="E993" s="48">
        <f>D993*E992</f>
        <v>77.010000000000005</v>
      </c>
      <c r="F993" s="343"/>
      <c r="G993" s="343"/>
      <c r="H993" s="45"/>
      <c r="I993" s="63">
        <f>H993*E993</f>
        <v>0</v>
      </c>
      <c r="J993" s="343"/>
      <c r="K993" s="343"/>
      <c r="L993" s="45">
        <f>I993</f>
        <v>0</v>
      </c>
    </row>
    <row r="994" spans="1:70" x14ac:dyDescent="0.25">
      <c r="A994" s="47">
        <f t="shared" si="247"/>
        <v>6.1999999999999993</v>
      </c>
      <c r="B994" s="47" t="s">
        <v>72</v>
      </c>
      <c r="C994" s="47" t="s">
        <v>15</v>
      </c>
      <c r="D994" s="48">
        <v>0.13</v>
      </c>
      <c r="E994" s="48">
        <f>D994*E992</f>
        <v>6.63</v>
      </c>
      <c r="F994" s="48"/>
      <c r="G994" s="48"/>
      <c r="H994" s="48"/>
      <c r="I994" s="63"/>
      <c r="J994" s="48"/>
      <c r="K994" s="48">
        <f>J994*E994</f>
        <v>0</v>
      </c>
      <c r="L994" s="48">
        <f>K994</f>
        <v>0</v>
      </c>
    </row>
    <row r="995" spans="1:70" x14ac:dyDescent="0.25">
      <c r="A995" s="61">
        <f>A994+0.1</f>
        <v>6.2999999999999989</v>
      </c>
      <c r="B995" s="120" t="s">
        <v>303</v>
      </c>
      <c r="C995" s="197" t="s">
        <v>146</v>
      </c>
      <c r="D995" s="47" t="s">
        <v>17</v>
      </c>
      <c r="E995" s="48">
        <v>2</v>
      </c>
      <c r="F995" s="48"/>
      <c r="G995" s="48">
        <f t="shared" ref="G995:G999" si="248">F995*E995</f>
        <v>0</v>
      </c>
      <c r="H995" s="343"/>
      <c r="I995" s="155"/>
      <c r="J995" s="343"/>
      <c r="K995" s="343"/>
      <c r="L995" s="45">
        <f t="shared" ref="L995:L999" si="249">G995</f>
        <v>0</v>
      </c>
    </row>
    <row r="996" spans="1:70" x14ac:dyDescent="0.25">
      <c r="A996" s="61">
        <f t="shared" ref="A996:A999" si="250">A995+0.1</f>
        <v>6.3999999999999986</v>
      </c>
      <c r="B996" s="120" t="s">
        <v>161</v>
      </c>
      <c r="C996" s="197" t="s">
        <v>146</v>
      </c>
      <c r="D996" s="47" t="s">
        <v>17</v>
      </c>
      <c r="E996" s="48">
        <v>8</v>
      </c>
      <c r="F996" s="48"/>
      <c r="G996" s="48">
        <f t="shared" si="248"/>
        <v>0</v>
      </c>
      <c r="H996" s="343"/>
      <c r="I996" s="155"/>
      <c r="J996" s="343"/>
      <c r="K996" s="343"/>
      <c r="L996" s="45">
        <f t="shared" si="249"/>
        <v>0</v>
      </c>
    </row>
    <row r="997" spans="1:70" x14ac:dyDescent="0.25">
      <c r="A997" s="61">
        <f t="shared" si="250"/>
        <v>6.4999999999999982</v>
      </c>
      <c r="B997" s="120" t="s">
        <v>145</v>
      </c>
      <c r="C997" s="197" t="s">
        <v>146</v>
      </c>
      <c r="D997" s="47" t="s">
        <v>17</v>
      </c>
      <c r="E997" s="48">
        <v>27</v>
      </c>
      <c r="F997" s="48"/>
      <c r="G997" s="48">
        <f t="shared" si="248"/>
        <v>0</v>
      </c>
      <c r="H997" s="343"/>
      <c r="I997" s="155"/>
      <c r="J997" s="343"/>
      <c r="K997" s="343"/>
      <c r="L997" s="45">
        <f t="shared" si="249"/>
        <v>0</v>
      </c>
    </row>
    <row r="998" spans="1:70" x14ac:dyDescent="0.25">
      <c r="A998" s="61">
        <f t="shared" si="250"/>
        <v>6.5999999999999979</v>
      </c>
      <c r="B998" s="120" t="s">
        <v>162</v>
      </c>
      <c r="C998" s="197" t="s">
        <v>146</v>
      </c>
      <c r="D998" s="47" t="s">
        <v>17</v>
      </c>
      <c r="E998" s="48">
        <v>14</v>
      </c>
      <c r="F998" s="48"/>
      <c r="G998" s="48">
        <f t="shared" si="248"/>
        <v>0</v>
      </c>
      <c r="H998" s="343"/>
      <c r="I998" s="155"/>
      <c r="J998" s="343"/>
      <c r="K998" s="343"/>
      <c r="L998" s="45">
        <f t="shared" si="249"/>
        <v>0</v>
      </c>
    </row>
    <row r="999" spans="1:70" x14ac:dyDescent="0.25">
      <c r="A999" s="61">
        <f t="shared" si="250"/>
        <v>6.6999999999999975</v>
      </c>
      <c r="B999" s="10" t="s">
        <v>66</v>
      </c>
      <c r="C999" s="47" t="s">
        <v>4</v>
      </c>
      <c r="D999" s="48">
        <v>2</v>
      </c>
      <c r="E999" s="48">
        <f>D999*E992</f>
        <v>102</v>
      </c>
      <c r="F999" s="48"/>
      <c r="G999" s="48">
        <f t="shared" si="248"/>
        <v>0</v>
      </c>
      <c r="H999" s="343"/>
      <c r="I999" s="155"/>
      <c r="J999" s="343"/>
      <c r="K999" s="343"/>
      <c r="L999" s="45">
        <f t="shared" si="249"/>
        <v>0</v>
      </c>
    </row>
    <row r="1000" spans="1:70" x14ac:dyDescent="0.25">
      <c r="A1000" s="60">
        <f>A992+1</f>
        <v>7</v>
      </c>
      <c r="B1000" s="118" t="s">
        <v>163</v>
      </c>
      <c r="C1000" s="119" t="s">
        <v>26</v>
      </c>
      <c r="D1000" s="44"/>
      <c r="E1000" s="44">
        <f>E1003</f>
        <v>406</v>
      </c>
      <c r="F1000" s="44"/>
      <c r="G1000" s="343"/>
      <c r="H1000" s="343"/>
      <c r="I1000" s="155"/>
      <c r="J1000" s="343"/>
      <c r="K1000" s="343"/>
      <c r="L1000" s="44"/>
    </row>
    <row r="1001" spans="1:70" x14ac:dyDescent="0.25">
      <c r="A1001" s="61">
        <v>6.1</v>
      </c>
      <c r="B1001" s="47" t="s">
        <v>38</v>
      </c>
      <c r="C1001" s="195" t="s">
        <v>24</v>
      </c>
      <c r="D1001" s="48">
        <v>1.38</v>
      </c>
      <c r="E1001" s="48">
        <f>D1001*E1000</f>
        <v>560.28</v>
      </c>
      <c r="F1001" s="343"/>
      <c r="G1001" s="343"/>
      <c r="H1001" s="45"/>
      <c r="I1001" s="63">
        <f>H1001*E1001</f>
        <v>0</v>
      </c>
      <c r="J1001" s="343"/>
      <c r="K1001" s="343"/>
      <c r="L1001" s="45">
        <f>I1001</f>
        <v>0</v>
      </c>
    </row>
    <row r="1002" spans="1:70" s="66" customFormat="1" x14ac:dyDescent="0.25">
      <c r="A1002" s="61">
        <v>6.1999999999999993</v>
      </c>
      <c r="B1002" s="47" t="s">
        <v>72</v>
      </c>
      <c r="C1002" s="47" t="s">
        <v>15</v>
      </c>
      <c r="D1002" s="48">
        <v>0.06</v>
      </c>
      <c r="E1002" s="48">
        <f>D1002*E1000</f>
        <v>24.36</v>
      </c>
      <c r="F1002" s="48"/>
      <c r="G1002" s="48"/>
      <c r="H1002" s="48"/>
      <c r="I1002" s="63"/>
      <c r="J1002" s="48"/>
      <c r="K1002" s="48">
        <f>J1002*E1002</f>
        <v>0</v>
      </c>
      <c r="L1002" s="48">
        <f>K1002</f>
        <v>0</v>
      </c>
      <c r="M1002" s="299"/>
      <c r="N1002" s="299"/>
      <c r="O1002" s="299"/>
      <c r="P1002" s="299"/>
      <c r="Q1002" s="299"/>
      <c r="R1002" s="299"/>
      <c r="S1002" s="299"/>
      <c r="T1002" s="299"/>
      <c r="U1002" s="299"/>
      <c r="V1002" s="299"/>
      <c r="W1002" s="299"/>
      <c r="X1002" s="299"/>
      <c r="Y1002" s="299"/>
      <c r="Z1002" s="299"/>
      <c r="AA1002" s="299"/>
      <c r="AB1002" s="299"/>
      <c r="AC1002" s="299"/>
      <c r="AD1002" s="299"/>
      <c r="AE1002" s="299"/>
      <c r="AF1002" s="299"/>
      <c r="AG1002" s="299"/>
      <c r="AH1002" s="299"/>
      <c r="AI1002" s="299"/>
      <c r="AJ1002" s="299"/>
      <c r="AK1002" s="299"/>
      <c r="AL1002" s="299"/>
      <c r="AM1002" s="299"/>
      <c r="AN1002" s="299"/>
      <c r="AO1002" s="299"/>
      <c r="AP1002" s="299"/>
      <c r="AQ1002" s="299"/>
      <c r="AR1002" s="299"/>
      <c r="AS1002" s="299"/>
      <c r="AT1002" s="299"/>
      <c r="AU1002" s="299"/>
      <c r="AV1002" s="299"/>
      <c r="AW1002" s="299"/>
      <c r="AX1002" s="299"/>
      <c r="AY1002" s="299"/>
      <c r="AZ1002" s="299"/>
      <c r="BA1002" s="299"/>
      <c r="BB1002" s="299"/>
      <c r="BC1002" s="299"/>
      <c r="BD1002" s="299"/>
      <c r="BE1002" s="299"/>
      <c r="BF1002" s="299"/>
      <c r="BG1002" s="299"/>
      <c r="BH1002" s="299"/>
      <c r="BI1002" s="299"/>
      <c r="BJ1002" s="299"/>
      <c r="BK1002" s="299"/>
      <c r="BL1002" s="299"/>
      <c r="BM1002" s="299"/>
      <c r="BN1002" s="299"/>
      <c r="BO1002" s="299"/>
      <c r="BP1002" s="299"/>
      <c r="BQ1002" s="299"/>
      <c r="BR1002" s="299"/>
    </row>
    <row r="1003" spans="1:70" x14ac:dyDescent="0.25">
      <c r="A1003" s="61">
        <v>6.2999999999999989</v>
      </c>
      <c r="B1003" s="47" t="s">
        <v>164</v>
      </c>
      <c r="C1003" s="47" t="s">
        <v>123</v>
      </c>
      <c r="D1003" s="47" t="s">
        <v>81</v>
      </c>
      <c r="E1003" s="45">
        <v>406</v>
      </c>
      <c r="F1003" s="45"/>
      <c r="G1003" s="45">
        <f>F1003*E1003</f>
        <v>0</v>
      </c>
      <c r="H1003" s="45"/>
      <c r="I1003" s="159"/>
      <c r="J1003" s="45"/>
      <c r="K1003" s="44"/>
      <c r="L1003" s="45">
        <f>G1003</f>
        <v>0</v>
      </c>
    </row>
    <row r="1004" spans="1:70" x14ac:dyDescent="0.25">
      <c r="A1004" s="61">
        <v>6.4999999999999982</v>
      </c>
      <c r="B1004" s="10" t="s">
        <v>66</v>
      </c>
      <c r="C1004" s="47" t="s">
        <v>4</v>
      </c>
      <c r="D1004" s="48">
        <v>0.38</v>
      </c>
      <c r="E1004" s="48">
        <f>D1004*E1000</f>
        <v>154.28</v>
      </c>
      <c r="F1004" s="48"/>
      <c r="G1004" s="48">
        <f>F1004*E1004</f>
        <v>0</v>
      </c>
      <c r="H1004" s="343"/>
      <c r="I1004" s="155"/>
      <c r="J1004" s="343"/>
      <c r="K1004" s="343"/>
      <c r="L1004" s="45">
        <f>G1004</f>
        <v>0</v>
      </c>
    </row>
    <row r="1005" spans="1:70" x14ac:dyDescent="0.25">
      <c r="A1005" s="60">
        <f>A1000+1</f>
        <v>8</v>
      </c>
      <c r="B1005" s="118" t="s">
        <v>165</v>
      </c>
      <c r="C1005" s="119" t="s">
        <v>26</v>
      </c>
      <c r="D1005" s="44"/>
      <c r="E1005" s="44">
        <v>14</v>
      </c>
      <c r="F1005" s="44"/>
      <c r="G1005" s="343"/>
      <c r="H1005" s="343"/>
      <c r="I1005" s="155"/>
      <c r="J1005" s="343"/>
      <c r="K1005" s="343"/>
      <c r="L1005" s="44"/>
    </row>
    <row r="1006" spans="1:70" x14ac:dyDescent="0.25">
      <c r="A1006" s="61">
        <f>A1005+0.1</f>
        <v>8.1</v>
      </c>
      <c r="B1006" s="47" t="s">
        <v>38</v>
      </c>
      <c r="C1006" s="195" t="s">
        <v>24</v>
      </c>
      <c r="D1006" s="48">
        <v>1.38</v>
      </c>
      <c r="E1006" s="48">
        <f>D1006*E1005</f>
        <v>19.32</v>
      </c>
      <c r="F1006" s="343"/>
      <c r="G1006" s="343"/>
      <c r="H1006" s="45"/>
      <c r="I1006" s="63">
        <f>H1006*E1006</f>
        <v>0</v>
      </c>
      <c r="J1006" s="343"/>
      <c r="K1006" s="343"/>
      <c r="L1006" s="45">
        <f>I1006</f>
        <v>0</v>
      </c>
    </row>
    <row r="1007" spans="1:70" s="66" customFormat="1" x14ac:dyDescent="0.25">
      <c r="A1007" s="61">
        <f>A1006+0.1</f>
        <v>8.1999999999999993</v>
      </c>
      <c r="B1007" s="47" t="s">
        <v>72</v>
      </c>
      <c r="C1007" s="47" t="s">
        <v>15</v>
      </c>
      <c r="D1007" s="48">
        <v>0.06</v>
      </c>
      <c r="E1007" s="48">
        <f>D1007*E1005</f>
        <v>0.84</v>
      </c>
      <c r="F1007" s="48"/>
      <c r="G1007" s="48"/>
      <c r="H1007" s="48"/>
      <c r="I1007" s="63"/>
      <c r="J1007" s="48"/>
      <c r="K1007" s="48">
        <f>J1007*E1007</f>
        <v>0</v>
      </c>
      <c r="L1007" s="48">
        <f>K1007</f>
        <v>0</v>
      </c>
      <c r="M1007" s="299"/>
      <c r="N1007" s="299"/>
      <c r="O1007" s="299"/>
      <c r="P1007" s="299"/>
      <c r="Q1007" s="299"/>
      <c r="R1007" s="299"/>
      <c r="S1007" s="299"/>
      <c r="T1007" s="299"/>
      <c r="U1007" s="299"/>
      <c r="V1007" s="299"/>
      <c r="W1007" s="299"/>
      <c r="X1007" s="299"/>
      <c r="Y1007" s="299"/>
      <c r="Z1007" s="299"/>
      <c r="AA1007" s="299"/>
      <c r="AB1007" s="299"/>
      <c r="AC1007" s="299"/>
      <c r="AD1007" s="299"/>
      <c r="AE1007" s="299"/>
      <c r="AF1007" s="299"/>
      <c r="AG1007" s="299"/>
      <c r="AH1007" s="299"/>
      <c r="AI1007" s="299"/>
      <c r="AJ1007" s="299"/>
      <c r="AK1007" s="299"/>
      <c r="AL1007" s="299"/>
      <c r="AM1007" s="299"/>
      <c r="AN1007" s="299"/>
      <c r="AO1007" s="299"/>
      <c r="AP1007" s="299"/>
      <c r="AQ1007" s="299"/>
      <c r="AR1007" s="299"/>
      <c r="AS1007" s="299"/>
      <c r="AT1007" s="299"/>
      <c r="AU1007" s="299"/>
      <c r="AV1007" s="299"/>
      <c r="AW1007" s="299"/>
      <c r="AX1007" s="299"/>
      <c r="AY1007" s="299"/>
      <c r="AZ1007" s="299"/>
      <c r="BA1007" s="299"/>
      <c r="BB1007" s="299"/>
      <c r="BC1007" s="299"/>
      <c r="BD1007" s="299"/>
      <c r="BE1007" s="299"/>
      <c r="BF1007" s="299"/>
      <c r="BG1007" s="299"/>
      <c r="BH1007" s="299"/>
      <c r="BI1007" s="299"/>
      <c r="BJ1007" s="299"/>
      <c r="BK1007" s="299"/>
      <c r="BL1007" s="299"/>
      <c r="BM1007" s="299"/>
      <c r="BN1007" s="299"/>
      <c r="BO1007" s="299"/>
      <c r="BP1007" s="299"/>
      <c r="BQ1007" s="299"/>
      <c r="BR1007" s="299"/>
    </row>
    <row r="1008" spans="1:70" x14ac:dyDescent="0.25">
      <c r="A1008" s="61">
        <f>A1007+0.1</f>
        <v>8.2999999999999989</v>
      </c>
      <c r="B1008" s="47" t="s">
        <v>166</v>
      </c>
      <c r="C1008" s="47" t="s">
        <v>123</v>
      </c>
      <c r="D1008" s="47" t="s">
        <v>81</v>
      </c>
      <c r="E1008" s="45">
        <f>E1005</f>
        <v>14</v>
      </c>
      <c r="F1008" s="45"/>
      <c r="G1008" s="45">
        <f>E1008*F1008</f>
        <v>0</v>
      </c>
      <c r="H1008" s="45"/>
      <c r="I1008" s="106"/>
      <c r="J1008" s="45"/>
      <c r="K1008" s="45"/>
      <c r="L1008" s="45">
        <f>G1008+I1008+K1008</f>
        <v>0</v>
      </c>
    </row>
    <row r="1009" spans="1:70" ht="30" x14ac:dyDescent="0.25">
      <c r="A1009" s="61">
        <f>A1008+0.1</f>
        <v>8.3999999999999986</v>
      </c>
      <c r="B1009" s="47" t="s">
        <v>167</v>
      </c>
      <c r="C1009" s="47" t="s">
        <v>123</v>
      </c>
      <c r="D1009" s="47" t="s">
        <v>81</v>
      </c>
      <c r="E1009" s="45">
        <f>E1005</f>
        <v>14</v>
      </c>
      <c r="F1009" s="45"/>
      <c r="G1009" s="45">
        <f>E1009*F1009</f>
        <v>0</v>
      </c>
      <c r="H1009" s="45"/>
      <c r="I1009" s="106"/>
      <c r="J1009" s="45"/>
      <c r="K1009" s="45"/>
      <c r="L1009" s="45">
        <f>G1009+I1009+K1009</f>
        <v>0</v>
      </c>
    </row>
    <row r="1010" spans="1:70" x14ac:dyDescent="0.25">
      <c r="A1010" s="61">
        <f t="shared" ref="A1010:A1011" si="251">A1009+0.1</f>
        <v>8.4999999999999982</v>
      </c>
      <c r="B1010" s="154" t="s">
        <v>168</v>
      </c>
      <c r="C1010" s="47" t="s">
        <v>123</v>
      </c>
      <c r="D1010" s="47" t="s">
        <v>81</v>
      </c>
      <c r="E1010" s="45">
        <f>E1005</f>
        <v>14</v>
      </c>
      <c r="F1010" s="45"/>
      <c r="G1010" s="45">
        <f>E1010*F1010</f>
        <v>0</v>
      </c>
      <c r="H1010" s="45"/>
      <c r="I1010" s="106"/>
      <c r="J1010" s="45"/>
      <c r="K1010" s="45"/>
      <c r="L1010" s="45">
        <f>G1010+I1010+K1010</f>
        <v>0</v>
      </c>
    </row>
    <row r="1011" spans="1:70" x14ac:dyDescent="0.25">
      <c r="A1011" s="61">
        <f t="shared" si="251"/>
        <v>8.5999999999999979</v>
      </c>
      <c r="B1011" s="10" t="s">
        <v>66</v>
      </c>
      <c r="C1011" s="47" t="s">
        <v>4</v>
      </c>
      <c r="D1011" s="48">
        <v>0.38</v>
      </c>
      <c r="E1011" s="48">
        <f>D1011*E1005</f>
        <v>5.32</v>
      </c>
      <c r="F1011" s="48"/>
      <c r="G1011" s="48">
        <f>F1011*E1011</f>
        <v>0</v>
      </c>
      <c r="H1011" s="343"/>
      <c r="I1011" s="155"/>
      <c r="J1011" s="343"/>
      <c r="K1011" s="343"/>
      <c r="L1011" s="45">
        <f>G1011</f>
        <v>0</v>
      </c>
    </row>
    <row r="1012" spans="1:70" x14ac:dyDescent="0.25">
      <c r="A1012" s="60">
        <f>A1005+1</f>
        <v>9</v>
      </c>
      <c r="B1012" s="118" t="s">
        <v>142</v>
      </c>
      <c r="C1012" s="119" t="s">
        <v>26</v>
      </c>
      <c r="D1012" s="44"/>
      <c r="E1012" s="44">
        <f>E1015</f>
        <v>1</v>
      </c>
      <c r="F1012" s="44"/>
      <c r="G1012" s="343"/>
      <c r="H1012" s="343"/>
      <c r="I1012" s="155"/>
      <c r="J1012" s="343"/>
      <c r="K1012" s="343"/>
      <c r="L1012" s="44"/>
    </row>
    <row r="1013" spans="1:70" s="66" customFormat="1" x14ac:dyDescent="0.25">
      <c r="A1013" s="61">
        <f>A1012+0.1</f>
        <v>9.1</v>
      </c>
      <c r="B1013" s="47" t="s">
        <v>38</v>
      </c>
      <c r="C1013" s="195" t="s">
        <v>24</v>
      </c>
      <c r="D1013" s="48">
        <v>1.06</v>
      </c>
      <c r="E1013" s="48">
        <f>D1013*E1012</f>
        <v>1.06</v>
      </c>
      <c r="F1013" s="343"/>
      <c r="G1013" s="343"/>
      <c r="H1013" s="45"/>
      <c r="I1013" s="63">
        <f>H1013*E1013</f>
        <v>0</v>
      </c>
      <c r="J1013" s="343"/>
      <c r="K1013" s="343"/>
      <c r="L1013" s="45">
        <f>I1013</f>
        <v>0</v>
      </c>
      <c r="M1013" s="299"/>
      <c r="N1013" s="299"/>
      <c r="O1013" s="299"/>
      <c r="P1013" s="299"/>
      <c r="Q1013" s="299"/>
      <c r="R1013" s="299"/>
      <c r="S1013" s="299"/>
      <c r="T1013" s="299"/>
      <c r="U1013" s="299"/>
      <c r="V1013" s="299"/>
      <c r="W1013" s="299"/>
      <c r="X1013" s="299"/>
      <c r="Y1013" s="299"/>
      <c r="Z1013" s="299"/>
      <c r="AA1013" s="299"/>
      <c r="AB1013" s="299"/>
      <c r="AC1013" s="299"/>
      <c r="AD1013" s="299"/>
      <c r="AE1013" s="299"/>
      <c r="AF1013" s="299"/>
      <c r="AG1013" s="299"/>
      <c r="AH1013" s="299"/>
      <c r="AI1013" s="299"/>
      <c r="AJ1013" s="299"/>
      <c r="AK1013" s="299"/>
      <c r="AL1013" s="299"/>
      <c r="AM1013" s="299"/>
      <c r="AN1013" s="299"/>
      <c r="AO1013" s="299"/>
      <c r="AP1013" s="299"/>
      <c r="AQ1013" s="299"/>
      <c r="AR1013" s="299"/>
      <c r="AS1013" s="299"/>
      <c r="AT1013" s="299"/>
      <c r="AU1013" s="299"/>
      <c r="AV1013" s="299"/>
      <c r="AW1013" s="299"/>
      <c r="AX1013" s="299"/>
      <c r="AY1013" s="299"/>
      <c r="AZ1013" s="299"/>
      <c r="BA1013" s="299"/>
      <c r="BB1013" s="299"/>
      <c r="BC1013" s="299"/>
      <c r="BD1013" s="299"/>
      <c r="BE1013" s="299"/>
      <c r="BF1013" s="299"/>
      <c r="BG1013" s="299"/>
      <c r="BH1013" s="299"/>
      <c r="BI1013" s="299"/>
      <c r="BJ1013" s="299"/>
      <c r="BK1013" s="299"/>
      <c r="BL1013" s="299"/>
      <c r="BM1013" s="299"/>
      <c r="BN1013" s="299"/>
      <c r="BO1013" s="299"/>
      <c r="BP1013" s="299"/>
      <c r="BQ1013" s="299"/>
      <c r="BR1013" s="299"/>
    </row>
    <row r="1014" spans="1:70" x14ac:dyDescent="0.25">
      <c r="A1014" s="61">
        <f>A1013+0.1</f>
        <v>9.1999999999999993</v>
      </c>
      <c r="B1014" s="47" t="s">
        <v>72</v>
      </c>
      <c r="C1014" s="47" t="s">
        <v>15</v>
      </c>
      <c r="D1014" s="48">
        <v>0.16</v>
      </c>
      <c r="E1014" s="48">
        <f>D1014*E1012</f>
        <v>0.16</v>
      </c>
      <c r="F1014" s="48"/>
      <c r="G1014" s="48"/>
      <c r="H1014" s="48"/>
      <c r="I1014" s="63"/>
      <c r="J1014" s="48"/>
      <c r="K1014" s="48">
        <f>J1014*E1014</f>
        <v>0</v>
      </c>
      <c r="L1014" s="48">
        <f>K1014</f>
        <v>0</v>
      </c>
    </row>
    <row r="1015" spans="1:70" x14ac:dyDescent="0.25">
      <c r="A1015" s="61">
        <f>A1014+0.1</f>
        <v>9.2999999999999989</v>
      </c>
      <c r="B1015" s="47" t="s">
        <v>262</v>
      </c>
      <c r="C1015" s="47" t="s">
        <v>123</v>
      </c>
      <c r="D1015" s="47" t="s">
        <v>17</v>
      </c>
      <c r="E1015" s="45">
        <v>1</v>
      </c>
      <c r="F1015" s="45"/>
      <c r="G1015" s="45">
        <f>E1015*F1015</f>
        <v>0</v>
      </c>
      <c r="H1015" s="45"/>
      <c r="I1015" s="106"/>
      <c r="J1015" s="45"/>
      <c r="K1015" s="45"/>
      <c r="L1015" s="45">
        <f>G1015+I1015+K1015</f>
        <v>0</v>
      </c>
    </row>
    <row r="1016" spans="1:70" x14ac:dyDescent="0.25">
      <c r="A1016" s="61">
        <f>A1015+0.1</f>
        <v>9.3999999999999986</v>
      </c>
      <c r="B1016" s="10" t="s">
        <v>66</v>
      </c>
      <c r="C1016" s="47" t="s">
        <v>4</v>
      </c>
      <c r="D1016" s="48">
        <v>0.02</v>
      </c>
      <c r="E1016" s="48">
        <f>D1016*E1012</f>
        <v>0.02</v>
      </c>
      <c r="F1016" s="48"/>
      <c r="G1016" s="48">
        <f>F1016*E1016</f>
        <v>0</v>
      </c>
      <c r="H1016" s="343"/>
      <c r="I1016" s="155"/>
      <c r="J1016" s="343"/>
      <c r="K1016" s="343"/>
      <c r="L1016" s="45">
        <f>G1016</f>
        <v>0</v>
      </c>
    </row>
    <row r="1017" spans="1:70" x14ac:dyDescent="0.25">
      <c r="A1017" s="60">
        <f>A1012+1</f>
        <v>10</v>
      </c>
      <c r="B1017" s="118" t="s">
        <v>169</v>
      </c>
      <c r="C1017" s="119" t="s">
        <v>170</v>
      </c>
      <c r="D1017" s="44"/>
      <c r="E1017" s="44">
        <v>1</v>
      </c>
      <c r="F1017" s="44"/>
      <c r="G1017" s="46"/>
      <c r="H1017" s="46"/>
      <c r="I1017" s="207"/>
      <c r="J1017" s="46"/>
      <c r="K1017" s="46"/>
      <c r="L1017" s="44"/>
    </row>
    <row r="1018" spans="1:70" s="66" customFormat="1" x14ac:dyDescent="0.25">
      <c r="A1018" s="61">
        <f>A1017+0.1</f>
        <v>10.1</v>
      </c>
      <c r="B1018" s="47" t="s">
        <v>38</v>
      </c>
      <c r="C1018" s="195" t="s">
        <v>24</v>
      </c>
      <c r="D1018" s="48">
        <v>3.15</v>
      </c>
      <c r="E1018" s="48">
        <f>D1018*E1017</f>
        <v>3.15</v>
      </c>
      <c r="F1018" s="343"/>
      <c r="G1018" s="343"/>
      <c r="H1018" s="45"/>
      <c r="I1018" s="63">
        <f>H1018*E1018</f>
        <v>0</v>
      </c>
      <c r="J1018" s="343"/>
      <c r="K1018" s="343"/>
      <c r="L1018" s="45">
        <f>I1018</f>
        <v>0</v>
      </c>
      <c r="M1018" s="299"/>
      <c r="N1018" s="299"/>
      <c r="O1018" s="299"/>
      <c r="P1018" s="299"/>
      <c r="Q1018" s="299"/>
      <c r="R1018" s="299"/>
      <c r="S1018" s="299"/>
      <c r="T1018" s="299"/>
      <c r="U1018" s="299"/>
      <c r="V1018" s="299"/>
      <c r="W1018" s="299"/>
      <c r="X1018" s="299"/>
      <c r="Y1018" s="299"/>
      <c r="Z1018" s="299"/>
      <c r="AA1018" s="299"/>
      <c r="AB1018" s="299"/>
      <c r="AC1018" s="299"/>
      <c r="AD1018" s="299"/>
      <c r="AE1018" s="299"/>
      <c r="AF1018" s="299"/>
      <c r="AG1018" s="299"/>
      <c r="AH1018" s="299"/>
      <c r="AI1018" s="299"/>
      <c r="AJ1018" s="299"/>
      <c r="AK1018" s="299"/>
      <c r="AL1018" s="299"/>
      <c r="AM1018" s="299"/>
      <c r="AN1018" s="299"/>
      <c r="AO1018" s="299"/>
      <c r="AP1018" s="299"/>
      <c r="AQ1018" s="299"/>
      <c r="AR1018" s="299"/>
      <c r="AS1018" s="299"/>
      <c r="AT1018" s="299"/>
      <c r="AU1018" s="299"/>
      <c r="AV1018" s="299"/>
      <c r="AW1018" s="299"/>
      <c r="AX1018" s="299"/>
      <c r="AY1018" s="299"/>
      <c r="AZ1018" s="299"/>
      <c r="BA1018" s="299"/>
      <c r="BB1018" s="299"/>
      <c r="BC1018" s="299"/>
      <c r="BD1018" s="299"/>
      <c r="BE1018" s="299"/>
      <c r="BF1018" s="299"/>
      <c r="BG1018" s="299"/>
      <c r="BH1018" s="299"/>
      <c r="BI1018" s="299"/>
      <c r="BJ1018" s="299"/>
      <c r="BK1018" s="299"/>
      <c r="BL1018" s="299"/>
      <c r="BM1018" s="299"/>
      <c r="BN1018" s="299"/>
      <c r="BO1018" s="299"/>
      <c r="BP1018" s="299"/>
      <c r="BQ1018" s="299"/>
      <c r="BR1018" s="299"/>
    </row>
    <row r="1019" spans="1:70" x14ac:dyDescent="0.25">
      <c r="A1019" s="61">
        <f>A1018+0.1</f>
        <v>10.199999999999999</v>
      </c>
      <c r="B1019" s="47" t="s">
        <v>72</v>
      </c>
      <c r="C1019" s="47" t="s">
        <v>15</v>
      </c>
      <c r="D1019" s="45">
        <v>0.84</v>
      </c>
      <c r="E1019" s="45">
        <f>E1017*D1019</f>
        <v>0.84</v>
      </c>
      <c r="F1019" s="343"/>
      <c r="G1019" s="100"/>
      <c r="H1019" s="343"/>
      <c r="I1019" s="155"/>
      <c r="J1019" s="45"/>
      <c r="K1019" s="45">
        <f>E1019*J1019</f>
        <v>0</v>
      </c>
      <c r="L1019" s="45">
        <f>K1019+I1019+G1019</f>
        <v>0</v>
      </c>
    </row>
    <row r="1020" spans="1:70" x14ac:dyDescent="0.25">
      <c r="A1020" s="61">
        <f>A1019+0.1</f>
        <v>10.299999999999999</v>
      </c>
      <c r="B1020" s="47" t="s">
        <v>171</v>
      </c>
      <c r="C1020" s="47" t="s">
        <v>90</v>
      </c>
      <c r="D1020" s="45">
        <v>20</v>
      </c>
      <c r="E1020" s="45">
        <f>D1020*E1017</f>
        <v>20</v>
      </c>
      <c r="F1020" s="45"/>
      <c r="G1020" s="45">
        <f>E1020*F1020</f>
        <v>0</v>
      </c>
      <c r="H1020" s="45"/>
      <c r="I1020" s="106"/>
      <c r="J1020" s="45"/>
      <c r="K1020" s="45"/>
      <c r="L1020" s="45">
        <f>G1020+I1020+K1020</f>
        <v>0</v>
      </c>
    </row>
    <row r="1021" spans="1:70" x14ac:dyDescent="0.25">
      <c r="A1021" s="61">
        <f>A1020+0.1</f>
        <v>10.399999999999999</v>
      </c>
      <c r="B1021" s="10" t="s">
        <v>66</v>
      </c>
      <c r="C1021" s="47" t="s">
        <v>4</v>
      </c>
      <c r="D1021" s="47">
        <v>0.47</v>
      </c>
      <c r="E1021" s="47">
        <f>D1021*E1017</f>
        <v>0.47</v>
      </c>
      <c r="F1021" s="45"/>
      <c r="G1021" s="45">
        <f>F1021*E1021</f>
        <v>0</v>
      </c>
      <c r="H1021" s="45"/>
      <c r="I1021" s="106"/>
      <c r="J1021" s="45"/>
      <c r="K1021" s="45"/>
      <c r="L1021" s="45">
        <f>G1021+I1021+K1021</f>
        <v>0</v>
      </c>
    </row>
    <row r="1022" spans="1:70" x14ac:dyDescent="0.25">
      <c r="A1022" s="60">
        <f>A1017+1</f>
        <v>11</v>
      </c>
      <c r="B1022" s="46" t="s">
        <v>172</v>
      </c>
      <c r="C1022" s="207" t="s">
        <v>173</v>
      </c>
      <c r="D1022" s="44"/>
      <c r="E1022" s="44">
        <f>E981/100</f>
        <v>30.76</v>
      </c>
      <c r="F1022" s="44"/>
      <c r="G1022" s="343"/>
      <c r="H1022" s="343"/>
      <c r="I1022" s="155"/>
      <c r="J1022" s="343"/>
      <c r="K1022" s="343"/>
      <c r="L1022" s="44"/>
    </row>
    <row r="1023" spans="1:70" x14ac:dyDescent="0.25">
      <c r="A1023" s="47">
        <f>A1022+0.1</f>
        <v>11.1</v>
      </c>
      <c r="B1023" s="47" t="s">
        <v>38</v>
      </c>
      <c r="C1023" s="155" t="s">
        <v>24</v>
      </c>
      <c r="D1023" s="45">
        <v>5.16</v>
      </c>
      <c r="E1023" s="45">
        <f>E1022*D1023</f>
        <v>158.72160000000002</v>
      </c>
      <c r="F1023" s="343"/>
      <c r="G1023" s="343"/>
      <c r="H1023" s="45"/>
      <c r="I1023" s="106">
        <f>E1023*H1023</f>
        <v>0</v>
      </c>
      <c r="J1023" s="343"/>
      <c r="K1023" s="343"/>
      <c r="L1023" s="45">
        <f>I1023</f>
        <v>0</v>
      </c>
    </row>
    <row r="1024" spans="1:70" x14ac:dyDescent="0.25">
      <c r="A1024" s="47">
        <f>A1023+0.1</f>
        <v>11.2</v>
      </c>
      <c r="B1024" s="47" t="s">
        <v>174</v>
      </c>
      <c r="C1024" s="155" t="s">
        <v>117</v>
      </c>
      <c r="D1024" s="45">
        <v>1</v>
      </c>
      <c r="E1024" s="45">
        <f>D1024*E1022</f>
        <v>30.76</v>
      </c>
      <c r="F1024" s="45"/>
      <c r="G1024" s="45">
        <f>E1024*F1024</f>
        <v>0</v>
      </c>
      <c r="H1024" s="343"/>
      <c r="I1024" s="155"/>
      <c r="J1024" s="343"/>
      <c r="K1024" s="343"/>
      <c r="L1024" s="45">
        <f>G1024</f>
        <v>0</v>
      </c>
    </row>
    <row r="1025" spans="1:70" x14ac:dyDescent="0.25">
      <c r="A1025" s="47">
        <f>A1024+0.1</f>
        <v>11.299999999999999</v>
      </c>
      <c r="B1025" s="10" t="s">
        <v>66</v>
      </c>
      <c r="C1025" s="47" t="s">
        <v>4</v>
      </c>
      <c r="D1025" s="45">
        <v>0.11</v>
      </c>
      <c r="E1025" s="45">
        <f>E1022*D1025</f>
        <v>3.3836000000000004</v>
      </c>
      <c r="F1025" s="45"/>
      <c r="G1025" s="45">
        <f>E1025*F1025</f>
        <v>0</v>
      </c>
      <c r="H1025" s="343"/>
      <c r="I1025" s="155"/>
      <c r="J1025" s="343"/>
      <c r="K1025" s="343"/>
      <c r="L1025" s="45">
        <f>G1025</f>
        <v>0</v>
      </c>
    </row>
    <row r="1026" spans="1:70" x14ac:dyDescent="0.25">
      <c r="A1026" s="60">
        <f>A1022+1</f>
        <v>12</v>
      </c>
      <c r="B1026" s="189" t="s">
        <v>101</v>
      </c>
      <c r="C1026" s="46" t="s">
        <v>58</v>
      </c>
      <c r="D1026" s="182"/>
      <c r="E1026" s="44">
        <f>E964*0.3*0.4</f>
        <v>73.823999999999998</v>
      </c>
      <c r="F1026" s="182"/>
      <c r="G1026" s="182"/>
      <c r="H1026" s="182"/>
      <c r="I1026" s="317"/>
      <c r="J1026" s="191"/>
      <c r="K1026" s="191"/>
      <c r="L1026" s="44"/>
    </row>
    <row r="1027" spans="1:70" x14ac:dyDescent="0.25">
      <c r="A1027" s="47">
        <f>A1026+0.1</f>
        <v>12.1</v>
      </c>
      <c r="B1027" s="47" t="s">
        <v>38</v>
      </c>
      <c r="C1027" s="47" t="s">
        <v>4</v>
      </c>
      <c r="D1027" s="45">
        <v>1.21</v>
      </c>
      <c r="E1027" s="106">
        <f>D1027*E1026</f>
        <v>89.327039999999997</v>
      </c>
      <c r="F1027" s="343"/>
      <c r="G1027" s="100"/>
      <c r="H1027" s="45"/>
      <c r="I1027" s="106">
        <f>H1027*E1027</f>
        <v>0</v>
      </c>
      <c r="J1027" s="343"/>
      <c r="K1027" s="343"/>
      <c r="L1027" s="45">
        <f>I1027</f>
        <v>0</v>
      </c>
    </row>
    <row r="1028" spans="1:70" ht="30" x14ac:dyDescent="0.25">
      <c r="A1028" s="60">
        <f>A1026+1</f>
        <v>13</v>
      </c>
      <c r="B1028" s="46" t="s">
        <v>57</v>
      </c>
      <c r="C1028" s="46" t="s">
        <v>58</v>
      </c>
      <c r="D1028" s="44"/>
      <c r="E1028" s="44">
        <f>E970</f>
        <v>246.08000000000004</v>
      </c>
      <c r="F1028" s="44"/>
      <c r="G1028" s="343"/>
      <c r="H1028" s="343"/>
      <c r="I1028" s="155"/>
      <c r="J1028" s="343"/>
      <c r="K1028" s="343"/>
      <c r="L1028" s="44"/>
    </row>
    <row r="1029" spans="1:70" x14ac:dyDescent="0.25">
      <c r="A1029" s="47">
        <f>A1028+0.1</f>
        <v>13.1</v>
      </c>
      <c r="B1029" s="47" t="s">
        <v>38</v>
      </c>
      <c r="C1029" s="45" t="s">
        <v>24</v>
      </c>
      <c r="D1029" s="101">
        <v>0.87</v>
      </c>
      <c r="E1029" s="45">
        <f>E1028*D1029</f>
        <v>214.08960000000005</v>
      </c>
      <c r="F1029" s="343"/>
      <c r="G1029" s="343"/>
      <c r="H1029" s="45"/>
      <c r="I1029" s="106">
        <f>H1029*E1029</f>
        <v>0</v>
      </c>
      <c r="J1029" s="45"/>
      <c r="K1029" s="45"/>
      <c r="L1029" s="45">
        <f>I1029</f>
        <v>0</v>
      </c>
    </row>
    <row r="1030" spans="1:70" x14ac:dyDescent="0.25">
      <c r="A1030" s="60">
        <f>A1028+1</f>
        <v>14</v>
      </c>
      <c r="B1030" s="46" t="s">
        <v>59</v>
      </c>
      <c r="C1030" s="46" t="s">
        <v>48</v>
      </c>
      <c r="D1030" s="44"/>
      <c r="E1030" s="44">
        <f>E1028*1.85</f>
        <v>455.2480000000001</v>
      </c>
      <c r="F1030" s="44"/>
      <c r="G1030" s="343"/>
      <c r="H1030" s="343"/>
      <c r="I1030" s="155"/>
      <c r="J1030" s="343"/>
      <c r="K1030" s="343"/>
      <c r="L1030" s="44"/>
    </row>
    <row r="1031" spans="1:70" s="66" customFormat="1" x14ac:dyDescent="0.25">
      <c r="A1031" s="47">
        <f>A1030+0.1</f>
        <v>14.1</v>
      </c>
      <c r="B1031" s="47" t="s">
        <v>60</v>
      </c>
      <c r="C1031" s="47" t="s">
        <v>48</v>
      </c>
      <c r="D1031" s="45">
        <v>1</v>
      </c>
      <c r="E1031" s="45">
        <f>E1030*D1031</f>
        <v>455.2480000000001</v>
      </c>
      <c r="F1031" s="45"/>
      <c r="G1031" s="45"/>
      <c r="H1031" s="45"/>
      <c r="I1031" s="106"/>
      <c r="J1031" s="45"/>
      <c r="K1031" s="45">
        <f>E1031*J1031</f>
        <v>0</v>
      </c>
      <c r="L1031" s="45">
        <f>K1031</f>
        <v>0</v>
      </c>
      <c r="M1031" s="299"/>
      <c r="N1031" s="299"/>
      <c r="O1031" s="299"/>
      <c r="P1031" s="299"/>
      <c r="Q1031" s="299"/>
      <c r="R1031" s="299"/>
      <c r="S1031" s="299"/>
      <c r="T1031" s="299"/>
      <c r="U1031" s="299"/>
      <c r="V1031" s="299"/>
      <c r="W1031" s="299"/>
      <c r="X1031" s="299"/>
      <c r="Y1031" s="299"/>
      <c r="Z1031" s="299"/>
      <c r="AA1031" s="299"/>
      <c r="AB1031" s="299"/>
      <c r="AC1031" s="299"/>
      <c r="AD1031" s="299"/>
      <c r="AE1031" s="299"/>
      <c r="AF1031" s="299"/>
      <c r="AG1031" s="299"/>
      <c r="AH1031" s="299"/>
      <c r="AI1031" s="299"/>
      <c r="AJ1031" s="299"/>
      <c r="AK1031" s="299"/>
      <c r="AL1031" s="299"/>
      <c r="AM1031" s="299"/>
      <c r="AN1031" s="299"/>
      <c r="AO1031" s="299"/>
      <c r="AP1031" s="299"/>
      <c r="AQ1031" s="299"/>
      <c r="AR1031" s="299"/>
      <c r="AS1031" s="299"/>
      <c r="AT1031" s="299"/>
      <c r="AU1031" s="299"/>
      <c r="AV1031" s="299"/>
      <c r="AW1031" s="299"/>
      <c r="AX1031" s="299"/>
      <c r="AY1031" s="299"/>
      <c r="AZ1031" s="299"/>
      <c r="BA1031" s="299"/>
      <c r="BB1031" s="299"/>
      <c r="BC1031" s="299"/>
      <c r="BD1031" s="299"/>
      <c r="BE1031" s="299"/>
      <c r="BF1031" s="299"/>
      <c r="BG1031" s="299"/>
      <c r="BH1031" s="299"/>
      <c r="BI1031" s="299"/>
      <c r="BJ1031" s="299"/>
      <c r="BK1031" s="299"/>
      <c r="BL1031" s="299"/>
      <c r="BM1031" s="299"/>
      <c r="BN1031" s="299"/>
      <c r="BO1031" s="299"/>
      <c r="BP1031" s="299"/>
      <c r="BQ1031" s="299"/>
      <c r="BR1031" s="299"/>
    </row>
    <row r="1032" spans="1:70" x14ac:dyDescent="0.25">
      <c r="A1032" s="2"/>
      <c r="B1032" s="359" t="s">
        <v>175</v>
      </c>
      <c r="C1032" s="360"/>
      <c r="D1032" s="360"/>
      <c r="E1032" s="105"/>
      <c r="F1032" s="2"/>
      <c r="G1032" s="2"/>
      <c r="H1032" s="2"/>
      <c r="I1032" s="2"/>
      <c r="J1032" s="3"/>
      <c r="K1032" s="3"/>
      <c r="L1032" s="45"/>
    </row>
    <row r="1033" spans="1:70" ht="30" x14ac:dyDescent="0.25">
      <c r="A1033" s="46">
        <v>1</v>
      </c>
      <c r="B1033" s="46" t="s">
        <v>176</v>
      </c>
      <c r="C1033" s="46" t="s">
        <v>52</v>
      </c>
      <c r="D1033" s="46"/>
      <c r="E1033" s="44">
        <f>E1076</f>
        <v>2960</v>
      </c>
      <c r="F1033" s="44"/>
      <c r="G1033" s="44"/>
      <c r="H1033" s="44"/>
      <c r="I1033" s="159"/>
      <c r="J1033" s="44"/>
      <c r="K1033" s="44"/>
      <c r="L1033" s="44"/>
    </row>
    <row r="1034" spans="1:70" x14ac:dyDescent="0.25">
      <c r="A1034" s="47">
        <f>A1033+0.1</f>
        <v>1.1000000000000001</v>
      </c>
      <c r="B1034" s="47" t="s">
        <v>38</v>
      </c>
      <c r="C1034" s="47" t="s">
        <v>24</v>
      </c>
      <c r="D1034" s="103">
        <v>1.5599999999999999E-2</v>
      </c>
      <c r="E1034" s="45">
        <f>D1034*E1033</f>
        <v>46.175999999999995</v>
      </c>
      <c r="F1034" s="45"/>
      <c r="G1034" s="45"/>
      <c r="H1034" s="45"/>
      <c r="I1034" s="106">
        <f>E1034*H1034</f>
        <v>0</v>
      </c>
      <c r="J1034" s="45"/>
      <c r="K1034" s="45"/>
      <c r="L1034" s="45">
        <f>G1034+I1034+K1034</f>
        <v>0</v>
      </c>
    </row>
    <row r="1035" spans="1:70" ht="30" x14ac:dyDescent="0.25">
      <c r="A1035" s="46">
        <f>A1033+1</f>
        <v>2</v>
      </c>
      <c r="B1035" s="46" t="s">
        <v>522</v>
      </c>
      <c r="C1035" s="46" t="s">
        <v>177</v>
      </c>
      <c r="D1035" s="46"/>
      <c r="E1035" s="44">
        <f>E1045</f>
        <v>14</v>
      </c>
      <c r="F1035" s="44"/>
      <c r="G1035" s="44"/>
      <c r="H1035" s="44"/>
      <c r="I1035" s="159"/>
      <c r="J1035" s="44"/>
      <c r="K1035" s="44"/>
      <c r="L1035" s="44"/>
    </row>
    <row r="1036" spans="1:70" x14ac:dyDescent="0.25">
      <c r="A1036" s="47">
        <f>A1035+0.1</f>
        <v>2.1</v>
      </c>
      <c r="B1036" s="47" t="s">
        <v>38</v>
      </c>
      <c r="C1036" s="47" t="s">
        <v>24</v>
      </c>
      <c r="D1036" s="45">
        <v>2.33</v>
      </c>
      <c r="E1036" s="45">
        <f>D1036*E1035</f>
        <v>32.620000000000005</v>
      </c>
      <c r="F1036" s="45"/>
      <c r="G1036" s="45"/>
      <c r="H1036" s="45"/>
      <c r="I1036" s="106">
        <f>E1036*H1036</f>
        <v>0</v>
      </c>
      <c r="J1036" s="45"/>
      <c r="K1036" s="45"/>
      <c r="L1036" s="45">
        <f>G1036+I1036+K1036</f>
        <v>0</v>
      </c>
    </row>
    <row r="1037" spans="1:70" ht="30" x14ac:dyDescent="0.25">
      <c r="A1037" s="47">
        <f>A1036+0.1</f>
        <v>2.2000000000000002</v>
      </c>
      <c r="B1037" s="47" t="s">
        <v>216</v>
      </c>
      <c r="C1037" s="47" t="s">
        <v>119</v>
      </c>
      <c r="D1037" s="47">
        <v>0.63100000000000001</v>
      </c>
      <c r="E1037" s="47">
        <f>D1037*E1035</f>
        <v>8.8339999999999996</v>
      </c>
      <c r="F1037" s="45"/>
      <c r="G1037" s="45">
        <f>F1037*E1037</f>
        <v>0</v>
      </c>
      <c r="H1037" s="45"/>
      <c r="I1037" s="106"/>
      <c r="J1037" s="45"/>
      <c r="K1037" s="45"/>
      <c r="L1037" s="45">
        <f>G1037</f>
        <v>0</v>
      </c>
    </row>
    <row r="1038" spans="1:70" ht="30" x14ac:dyDescent="0.25">
      <c r="A1038" s="46">
        <f>A1035+1</f>
        <v>3</v>
      </c>
      <c r="B1038" s="46" t="s">
        <v>178</v>
      </c>
      <c r="C1038" s="46" t="s">
        <v>177</v>
      </c>
      <c r="D1038" s="46"/>
      <c r="E1038" s="44">
        <f>E1067</f>
        <v>118</v>
      </c>
      <c r="F1038" s="44"/>
      <c r="G1038" s="44"/>
      <c r="H1038" s="44"/>
      <c r="I1038" s="159"/>
      <c r="J1038" s="44"/>
      <c r="K1038" s="44"/>
      <c r="L1038" s="44"/>
    </row>
    <row r="1039" spans="1:70" ht="15" customHeight="1" x14ac:dyDescent="0.25">
      <c r="A1039" s="47">
        <f>A1038+0.1</f>
        <v>3.1</v>
      </c>
      <c r="B1039" s="47" t="s">
        <v>38</v>
      </c>
      <c r="C1039" s="47" t="s">
        <v>24</v>
      </c>
      <c r="D1039" s="45">
        <v>2.23</v>
      </c>
      <c r="E1039" s="45">
        <f>D1039*E1038</f>
        <v>263.14</v>
      </c>
      <c r="F1039" s="45"/>
      <c r="G1039" s="45"/>
      <c r="H1039" s="45"/>
      <c r="I1039" s="106">
        <f>E1039*H1039</f>
        <v>0</v>
      </c>
      <c r="J1039" s="45"/>
      <c r="K1039" s="45"/>
      <c r="L1039" s="45">
        <f>G1039+I1039+K1039</f>
        <v>0</v>
      </c>
    </row>
    <row r="1040" spans="1:70" ht="30" x14ac:dyDescent="0.25">
      <c r="A1040" s="47">
        <f>A1039+0.1</f>
        <v>3.2</v>
      </c>
      <c r="B1040" s="47" t="s">
        <v>217</v>
      </c>
      <c r="C1040" s="47" t="s">
        <v>119</v>
      </c>
      <c r="D1040" s="47">
        <v>0.56799999999999995</v>
      </c>
      <c r="E1040" s="47">
        <f>D1040*E1038</f>
        <v>67.024000000000001</v>
      </c>
      <c r="F1040" s="45"/>
      <c r="G1040" s="45">
        <f>F1040*E1040</f>
        <v>0</v>
      </c>
      <c r="H1040" s="45"/>
      <c r="I1040" s="106"/>
      <c r="J1040" s="45"/>
      <c r="K1040" s="45"/>
      <c r="L1040" s="45">
        <f>G1040</f>
        <v>0</v>
      </c>
    </row>
    <row r="1041" spans="1:12" ht="30" x14ac:dyDescent="0.25">
      <c r="A1041" s="46">
        <f>A1038+1</f>
        <v>4</v>
      </c>
      <c r="B1041" s="46" t="s">
        <v>57</v>
      </c>
      <c r="C1041" s="46" t="s">
        <v>47</v>
      </c>
      <c r="D1041" s="44"/>
      <c r="E1041" s="44">
        <f>(0.64*E1045)+(0.125*E1067)</f>
        <v>23.71</v>
      </c>
      <c r="F1041" s="44"/>
      <c r="G1041" s="45"/>
      <c r="H1041" s="45"/>
      <c r="I1041" s="106"/>
      <c r="J1041" s="45"/>
      <c r="K1041" s="45"/>
      <c r="L1041" s="44"/>
    </row>
    <row r="1042" spans="1:12" x14ac:dyDescent="0.25">
      <c r="A1042" s="47">
        <f>A1041+0.1</f>
        <v>4.0999999999999996</v>
      </c>
      <c r="B1042" s="47" t="s">
        <v>38</v>
      </c>
      <c r="C1042" s="45" t="s">
        <v>24</v>
      </c>
      <c r="D1042" s="45">
        <v>0.87</v>
      </c>
      <c r="E1042" s="45">
        <f>E1041*D1042</f>
        <v>20.627700000000001</v>
      </c>
      <c r="F1042" s="45"/>
      <c r="G1042" s="45"/>
      <c r="H1042" s="45"/>
      <c r="I1042" s="106">
        <f>H1042*E1042</f>
        <v>0</v>
      </c>
      <c r="J1042" s="45"/>
      <c r="K1042" s="45"/>
      <c r="L1042" s="45">
        <f>I1042</f>
        <v>0</v>
      </c>
    </row>
    <row r="1043" spans="1:12" x14ac:dyDescent="0.25">
      <c r="A1043" s="46">
        <f>A1041+1</f>
        <v>5</v>
      </c>
      <c r="B1043" s="46" t="s">
        <v>59</v>
      </c>
      <c r="C1043" s="46" t="s">
        <v>48</v>
      </c>
      <c r="D1043" s="44"/>
      <c r="E1043" s="44">
        <f>E1041*1.85</f>
        <v>43.863500000000002</v>
      </c>
      <c r="F1043" s="44"/>
      <c r="G1043" s="45"/>
      <c r="H1043" s="45"/>
      <c r="I1043" s="106"/>
      <c r="J1043" s="45"/>
      <c r="K1043" s="45"/>
      <c r="L1043" s="44"/>
    </row>
    <row r="1044" spans="1:12" x14ac:dyDescent="0.25">
      <c r="A1044" s="47">
        <f>A1043+0.1</f>
        <v>5.0999999999999996</v>
      </c>
      <c r="B1044" s="47" t="s">
        <v>60</v>
      </c>
      <c r="C1044" s="47" t="s">
        <v>48</v>
      </c>
      <c r="D1044" s="45">
        <v>1</v>
      </c>
      <c r="E1044" s="45">
        <f>E1043*D1044</f>
        <v>43.863500000000002</v>
      </c>
      <c r="F1044" s="45"/>
      <c r="G1044" s="45"/>
      <c r="H1044" s="45"/>
      <c r="I1044" s="106"/>
      <c r="J1044" s="45"/>
      <c r="K1044" s="45">
        <f>E1044*J1044</f>
        <v>0</v>
      </c>
      <c r="L1044" s="45">
        <f>K1044</f>
        <v>0</v>
      </c>
    </row>
    <row r="1045" spans="1:12" x14ac:dyDescent="0.25">
      <c r="A1045" s="46">
        <f>A1043+1</f>
        <v>6</v>
      </c>
      <c r="B1045" s="46" t="s">
        <v>179</v>
      </c>
      <c r="C1045" s="46" t="s">
        <v>177</v>
      </c>
      <c r="D1045" s="46"/>
      <c r="E1045" s="44">
        <f>SUM(E1049:E1051)</f>
        <v>14</v>
      </c>
      <c r="F1045" s="44"/>
      <c r="G1045" s="44"/>
      <c r="H1045" s="44"/>
      <c r="I1045" s="159"/>
      <c r="J1045" s="44"/>
      <c r="K1045" s="44"/>
      <c r="L1045" s="44"/>
    </row>
    <row r="1046" spans="1:12" x14ac:dyDescent="0.25">
      <c r="A1046" s="47">
        <f>A1045+0.1</f>
        <v>6.1</v>
      </c>
      <c r="B1046" s="47" t="s">
        <v>38</v>
      </c>
      <c r="C1046" s="47" t="s">
        <v>24</v>
      </c>
      <c r="D1046" s="45">
        <v>1</v>
      </c>
      <c r="E1046" s="45">
        <f>D1046*E1045</f>
        <v>14</v>
      </c>
      <c r="F1046" s="45"/>
      <c r="G1046" s="45"/>
      <c r="H1046" s="45"/>
      <c r="I1046" s="106">
        <f>E1046*H1046</f>
        <v>0</v>
      </c>
      <c r="J1046" s="45"/>
      <c r="K1046" s="45"/>
      <c r="L1046" s="45">
        <f>G1046+I1046+K1046</f>
        <v>0</v>
      </c>
    </row>
    <row r="1047" spans="1:12" x14ac:dyDescent="0.25">
      <c r="A1047" s="47">
        <f>A1046+0.1</f>
        <v>6.1999999999999993</v>
      </c>
      <c r="B1047" s="47" t="s">
        <v>180</v>
      </c>
      <c r="C1047" s="47" t="s">
        <v>15</v>
      </c>
      <c r="D1047" s="47">
        <v>0.03</v>
      </c>
      <c r="E1047" s="47">
        <f>D1047*E1045</f>
        <v>0.42</v>
      </c>
      <c r="F1047" s="45"/>
      <c r="G1047" s="45"/>
      <c r="H1047" s="45"/>
      <c r="I1047" s="106"/>
      <c r="J1047" s="45"/>
      <c r="K1047" s="45">
        <f>J1047*E1047</f>
        <v>0</v>
      </c>
      <c r="L1047" s="45">
        <f>K1047</f>
        <v>0</v>
      </c>
    </row>
    <row r="1048" spans="1:12" x14ac:dyDescent="0.25">
      <c r="A1048" s="47">
        <f>A1047+0.1</f>
        <v>6.2999999999999989</v>
      </c>
      <c r="B1048" s="47" t="s">
        <v>181</v>
      </c>
      <c r="C1048" s="47" t="s">
        <v>15</v>
      </c>
      <c r="D1048" s="47">
        <v>0.112</v>
      </c>
      <c r="E1048" s="47">
        <f>D1048*E1045</f>
        <v>1.5680000000000001</v>
      </c>
      <c r="F1048" s="45"/>
      <c r="G1048" s="45"/>
      <c r="H1048" s="45"/>
      <c r="I1048" s="106"/>
      <c r="J1048" s="45"/>
      <c r="K1048" s="45">
        <f>J1048*E1048</f>
        <v>0</v>
      </c>
      <c r="L1048" s="45">
        <f>K1048</f>
        <v>0</v>
      </c>
    </row>
    <row r="1049" spans="1:12" ht="60" x14ac:dyDescent="0.25">
      <c r="A1049" s="47">
        <f t="shared" ref="A1049:A1050" si="252">A1048+0.1</f>
        <v>6.3999999999999986</v>
      </c>
      <c r="B1049" s="45" t="s">
        <v>327</v>
      </c>
      <c r="C1049" s="47" t="s">
        <v>182</v>
      </c>
      <c r="D1049" s="45" t="s">
        <v>17</v>
      </c>
      <c r="E1049" s="45">
        <v>6</v>
      </c>
      <c r="F1049" s="45"/>
      <c r="G1049" s="45">
        <f t="shared" ref="G1049:G1057" si="253">F1049*E1049</f>
        <v>0</v>
      </c>
      <c r="H1049" s="45"/>
      <c r="I1049" s="106"/>
      <c r="J1049" s="45"/>
      <c r="K1049" s="45"/>
      <c r="L1049" s="45">
        <f t="shared" ref="L1049:L1056" si="254">G1049+I1049+K1049</f>
        <v>0</v>
      </c>
    </row>
    <row r="1050" spans="1:12" ht="45" x14ac:dyDescent="0.25">
      <c r="A1050" s="47">
        <f t="shared" si="252"/>
        <v>6.4999999999999982</v>
      </c>
      <c r="B1050" s="45" t="s">
        <v>328</v>
      </c>
      <c r="C1050" s="47" t="s">
        <v>182</v>
      </c>
      <c r="D1050" s="45" t="s">
        <v>17</v>
      </c>
      <c r="E1050" s="45">
        <v>3</v>
      </c>
      <c r="F1050" s="45"/>
      <c r="G1050" s="45">
        <f t="shared" si="253"/>
        <v>0</v>
      </c>
      <c r="H1050" s="45"/>
      <c r="I1050" s="106"/>
      <c r="J1050" s="45"/>
      <c r="K1050" s="45"/>
      <c r="L1050" s="45">
        <f t="shared" si="254"/>
        <v>0</v>
      </c>
    </row>
    <row r="1051" spans="1:12" ht="45" x14ac:dyDescent="0.25">
      <c r="A1051" s="47">
        <f>A1050+0.1</f>
        <v>6.5999999999999979</v>
      </c>
      <c r="B1051" s="45" t="s">
        <v>329</v>
      </c>
      <c r="C1051" s="47" t="s">
        <v>182</v>
      </c>
      <c r="D1051" s="45" t="s">
        <v>17</v>
      </c>
      <c r="E1051" s="45">
        <v>5</v>
      </c>
      <c r="F1051" s="45"/>
      <c r="G1051" s="45">
        <f t="shared" si="253"/>
        <v>0</v>
      </c>
      <c r="H1051" s="45"/>
      <c r="I1051" s="106"/>
      <c r="J1051" s="45"/>
      <c r="K1051" s="45"/>
      <c r="L1051" s="45">
        <f t="shared" si="254"/>
        <v>0</v>
      </c>
    </row>
    <row r="1052" spans="1:12" ht="30" x14ac:dyDescent="0.25">
      <c r="A1052" s="47">
        <f t="shared" ref="A1052:A1054" si="255">A1051+0.1</f>
        <v>6.6999999999999975</v>
      </c>
      <c r="B1052" s="45" t="s">
        <v>330</v>
      </c>
      <c r="C1052" s="47" t="s">
        <v>182</v>
      </c>
      <c r="D1052" s="45" t="s">
        <v>17</v>
      </c>
      <c r="E1052" s="45">
        <v>2</v>
      </c>
      <c r="F1052" s="45"/>
      <c r="G1052" s="45">
        <f t="shared" si="253"/>
        <v>0</v>
      </c>
      <c r="H1052" s="45"/>
      <c r="I1052" s="106"/>
      <c r="J1052" s="45"/>
      <c r="K1052" s="45"/>
      <c r="L1052" s="45">
        <f t="shared" si="254"/>
        <v>0</v>
      </c>
    </row>
    <row r="1053" spans="1:12" ht="45" x14ac:dyDescent="0.25">
      <c r="A1053" s="47">
        <f t="shared" si="255"/>
        <v>6.7999999999999972</v>
      </c>
      <c r="B1053" s="45" t="s">
        <v>331</v>
      </c>
      <c r="C1053" s="47" t="s">
        <v>182</v>
      </c>
      <c r="D1053" s="45" t="s">
        <v>17</v>
      </c>
      <c r="E1053" s="45">
        <v>5</v>
      </c>
      <c r="F1053" s="45"/>
      <c r="G1053" s="45">
        <f t="shared" si="253"/>
        <v>0</v>
      </c>
      <c r="H1053" s="45"/>
      <c r="I1053" s="106"/>
      <c r="J1053" s="45"/>
      <c r="K1053" s="45"/>
      <c r="L1053" s="45">
        <f t="shared" si="254"/>
        <v>0</v>
      </c>
    </row>
    <row r="1054" spans="1:12" ht="45" x14ac:dyDescent="0.25">
      <c r="A1054" s="47">
        <f t="shared" si="255"/>
        <v>6.8999999999999968</v>
      </c>
      <c r="B1054" s="45" t="s">
        <v>332</v>
      </c>
      <c r="C1054" s="47" t="s">
        <v>182</v>
      </c>
      <c r="D1054" s="45" t="s">
        <v>17</v>
      </c>
      <c r="E1054" s="45">
        <v>10</v>
      </c>
      <c r="F1054" s="45"/>
      <c r="G1054" s="45">
        <f t="shared" si="253"/>
        <v>0</v>
      </c>
      <c r="H1054" s="45"/>
      <c r="I1054" s="106"/>
      <c r="J1054" s="45"/>
      <c r="K1054" s="45"/>
      <c r="L1054" s="45">
        <f t="shared" si="254"/>
        <v>0</v>
      </c>
    </row>
    <row r="1055" spans="1:12" x14ac:dyDescent="0.25">
      <c r="A1055" s="45">
        <v>6.1</v>
      </c>
      <c r="B1055" s="45" t="s">
        <v>333</v>
      </c>
      <c r="C1055" s="47" t="s">
        <v>182</v>
      </c>
      <c r="D1055" s="45" t="s">
        <v>17</v>
      </c>
      <c r="E1055" s="45">
        <v>3</v>
      </c>
      <c r="F1055" s="45"/>
      <c r="G1055" s="45">
        <f t="shared" si="253"/>
        <v>0</v>
      </c>
      <c r="H1055" s="45"/>
      <c r="I1055" s="106"/>
      <c r="J1055" s="45"/>
      <c r="K1055" s="45"/>
      <c r="L1055" s="45">
        <f t="shared" si="254"/>
        <v>0</v>
      </c>
    </row>
    <row r="1056" spans="1:12" x14ac:dyDescent="0.25">
      <c r="A1056" s="45">
        <v>6.11</v>
      </c>
      <c r="B1056" s="45" t="s">
        <v>334</v>
      </c>
      <c r="C1056" s="47" t="s">
        <v>182</v>
      </c>
      <c r="D1056" s="45" t="s">
        <v>17</v>
      </c>
      <c r="E1056" s="45">
        <v>9</v>
      </c>
      <c r="F1056" s="45"/>
      <c r="G1056" s="45">
        <f t="shared" si="253"/>
        <v>0</v>
      </c>
      <c r="H1056" s="45"/>
      <c r="I1056" s="106"/>
      <c r="J1056" s="45"/>
      <c r="K1056" s="45"/>
      <c r="L1056" s="45">
        <f t="shared" si="254"/>
        <v>0</v>
      </c>
    </row>
    <row r="1057" spans="1:70" x14ac:dyDescent="0.25">
      <c r="A1057" s="45">
        <v>6.12</v>
      </c>
      <c r="B1057" s="47" t="s">
        <v>174</v>
      </c>
      <c r="C1057" s="47" t="s">
        <v>119</v>
      </c>
      <c r="D1057" s="47">
        <v>0.107</v>
      </c>
      <c r="E1057" s="47">
        <f>D1057*E1045</f>
        <v>1.498</v>
      </c>
      <c r="F1057" s="45"/>
      <c r="G1057" s="45">
        <f t="shared" si="253"/>
        <v>0</v>
      </c>
      <c r="H1057" s="45"/>
      <c r="I1057" s="106"/>
      <c r="J1057" s="45"/>
      <c r="K1057" s="45"/>
      <c r="L1057" s="45">
        <f>G1057</f>
        <v>0</v>
      </c>
    </row>
    <row r="1058" spans="1:70" ht="45" x14ac:dyDescent="0.25">
      <c r="A1058" s="46">
        <f>A1045+1</f>
        <v>7</v>
      </c>
      <c r="B1058" s="46" t="s">
        <v>183</v>
      </c>
      <c r="C1058" s="46" t="s">
        <v>26</v>
      </c>
      <c r="D1058" s="46"/>
      <c r="E1058" s="44">
        <f>E1045*4</f>
        <v>56</v>
      </c>
      <c r="F1058" s="44"/>
      <c r="G1058" s="44"/>
      <c r="H1058" s="44"/>
      <c r="I1058" s="159"/>
      <c r="J1058" s="44"/>
      <c r="K1058" s="44"/>
      <c r="L1058" s="44"/>
    </row>
    <row r="1059" spans="1:70" x14ac:dyDescent="0.25">
      <c r="A1059" s="47">
        <f>A1058+0.1</f>
        <v>7.1</v>
      </c>
      <c r="B1059" s="47" t="s">
        <v>38</v>
      </c>
      <c r="C1059" s="47" t="s">
        <v>24</v>
      </c>
      <c r="D1059" s="101">
        <v>0.76300000000000001</v>
      </c>
      <c r="E1059" s="45">
        <f>D1059*E1058</f>
        <v>42.728000000000002</v>
      </c>
      <c r="F1059" s="45"/>
      <c r="G1059" s="45"/>
      <c r="H1059" s="45"/>
      <c r="I1059" s="106">
        <f>E1059*H1059</f>
        <v>0</v>
      </c>
      <c r="J1059" s="45"/>
      <c r="K1059" s="45"/>
      <c r="L1059" s="45">
        <f>G1059+I1059+K1059</f>
        <v>0</v>
      </c>
    </row>
    <row r="1060" spans="1:70" x14ac:dyDescent="0.25">
      <c r="A1060" s="47">
        <f>A1057+0.1</f>
        <v>6.22</v>
      </c>
      <c r="B1060" s="47" t="s">
        <v>184</v>
      </c>
      <c r="C1060" s="47" t="s">
        <v>15</v>
      </c>
      <c r="D1060" s="47">
        <v>0.13500000000000001</v>
      </c>
      <c r="E1060" s="47">
        <f>D1060*E1058</f>
        <v>7.5600000000000005</v>
      </c>
      <c r="F1060" s="45"/>
      <c r="G1060" s="45"/>
      <c r="H1060" s="45"/>
      <c r="I1060" s="106"/>
      <c r="J1060" s="45"/>
      <c r="K1060" s="45">
        <f>J1060*E1060</f>
        <v>0</v>
      </c>
      <c r="L1060" s="45">
        <f>K1060</f>
        <v>0</v>
      </c>
    </row>
    <row r="1061" spans="1:70" ht="34.5" customHeight="1" x14ac:dyDescent="0.25">
      <c r="A1061" s="47">
        <f>A1058+0.1</f>
        <v>7.1</v>
      </c>
      <c r="B1061" s="47" t="s">
        <v>185</v>
      </c>
      <c r="C1061" s="47" t="s">
        <v>15</v>
      </c>
      <c r="D1061" s="47">
        <v>0.14799999999999999</v>
      </c>
      <c r="E1061" s="47">
        <f>D1061*E1058</f>
        <v>8.2880000000000003</v>
      </c>
      <c r="F1061" s="45"/>
      <c r="G1061" s="45"/>
      <c r="H1061" s="45"/>
      <c r="I1061" s="106"/>
      <c r="J1061" s="45"/>
      <c r="K1061" s="45">
        <f>J1061*E1061</f>
        <v>0</v>
      </c>
      <c r="L1061" s="45">
        <f>K1061</f>
        <v>0</v>
      </c>
    </row>
    <row r="1062" spans="1:70" x14ac:dyDescent="0.25">
      <c r="A1062" s="47">
        <f>A1059+0.1</f>
        <v>7.1999999999999993</v>
      </c>
      <c r="B1062" s="47" t="s">
        <v>186</v>
      </c>
      <c r="C1062" s="47" t="s">
        <v>15</v>
      </c>
      <c r="D1062" s="47">
        <v>3.0599999999999999E-2</v>
      </c>
      <c r="E1062" s="47">
        <f>D1062*E1058</f>
        <v>1.7136</v>
      </c>
      <c r="F1062" s="45"/>
      <c r="G1062" s="45"/>
      <c r="H1062" s="45"/>
      <c r="I1062" s="106"/>
      <c r="J1062" s="45"/>
      <c r="K1062" s="45">
        <f>J1062*E1062</f>
        <v>0</v>
      </c>
      <c r="L1062" s="45">
        <f>K1062</f>
        <v>0</v>
      </c>
    </row>
    <row r="1063" spans="1:70" x14ac:dyDescent="0.25">
      <c r="A1063" s="47">
        <f>A1062+0.1</f>
        <v>7.2999999999999989</v>
      </c>
      <c r="B1063" s="47" t="s">
        <v>72</v>
      </c>
      <c r="C1063" s="47" t="s">
        <v>15</v>
      </c>
      <c r="D1063" s="103">
        <v>1.44E-2</v>
      </c>
      <c r="E1063" s="45">
        <f>D1063*E1058</f>
        <v>0.80640000000000001</v>
      </c>
      <c r="F1063" s="343"/>
      <c r="G1063" s="100"/>
      <c r="H1063" s="343"/>
      <c r="I1063" s="155"/>
      <c r="J1063" s="45"/>
      <c r="K1063" s="45">
        <f>J1063*E1063</f>
        <v>0</v>
      </c>
      <c r="L1063" s="45">
        <f>K1063</f>
        <v>0</v>
      </c>
    </row>
    <row r="1064" spans="1:70" x14ac:dyDescent="0.25">
      <c r="A1064" s="47">
        <f>A1063+0.1</f>
        <v>7.3999999999999986</v>
      </c>
      <c r="B1064" s="45" t="s">
        <v>187</v>
      </c>
      <c r="C1064" s="47" t="s">
        <v>26</v>
      </c>
      <c r="D1064" s="45" t="s">
        <v>17</v>
      </c>
      <c r="E1064" s="45">
        <f>E1058</f>
        <v>56</v>
      </c>
      <c r="F1064" s="45"/>
      <c r="G1064" s="45">
        <f>F1064*E1064</f>
        <v>0</v>
      </c>
      <c r="H1064" s="45"/>
      <c r="I1064" s="106"/>
      <c r="J1064" s="45"/>
      <c r="K1064" s="45"/>
      <c r="L1064" s="45">
        <f t="shared" ref="L1064:L1065" si="256">G1064+I1064+K1064</f>
        <v>0</v>
      </c>
    </row>
    <row r="1065" spans="1:70" x14ac:dyDescent="0.25">
      <c r="A1065" s="47">
        <f t="shared" ref="A1065:A1066" si="257">A1064+0.1</f>
        <v>7.4999999999999982</v>
      </c>
      <c r="B1065" s="45" t="s">
        <v>214</v>
      </c>
      <c r="C1065" s="47" t="s">
        <v>14</v>
      </c>
      <c r="D1065" s="45" t="s">
        <v>17</v>
      </c>
      <c r="E1065" s="45">
        <f>E1058*0.5</f>
        <v>28</v>
      </c>
      <c r="F1065" s="45"/>
      <c r="G1065" s="45">
        <f>F1065*E1065</f>
        <v>0</v>
      </c>
      <c r="H1065" s="45"/>
      <c r="I1065" s="106"/>
      <c r="J1065" s="45"/>
      <c r="K1065" s="45"/>
      <c r="L1065" s="45">
        <f t="shared" si="256"/>
        <v>0</v>
      </c>
    </row>
    <row r="1066" spans="1:70" x14ac:dyDescent="0.25">
      <c r="A1066" s="47">
        <f t="shared" si="257"/>
        <v>7.5999999999999979</v>
      </c>
      <c r="B1066" s="47" t="s">
        <v>174</v>
      </c>
      <c r="C1066" s="47" t="s">
        <v>119</v>
      </c>
      <c r="D1066" s="47">
        <v>0.107</v>
      </c>
      <c r="E1066" s="47">
        <f>D1066*E1058</f>
        <v>5.992</v>
      </c>
      <c r="F1066" s="45"/>
      <c r="G1066" s="45">
        <f>F1066*E1066</f>
        <v>0</v>
      </c>
      <c r="H1066" s="45"/>
      <c r="I1066" s="106"/>
      <c r="J1066" s="45"/>
      <c r="K1066" s="45"/>
      <c r="L1066" s="45">
        <f>G1066</f>
        <v>0</v>
      </c>
    </row>
    <row r="1067" spans="1:70" ht="30" x14ac:dyDescent="0.25">
      <c r="A1067" s="46">
        <f>A1058+1</f>
        <v>8</v>
      </c>
      <c r="B1067" s="46" t="s">
        <v>188</v>
      </c>
      <c r="C1067" s="46" t="s">
        <v>177</v>
      </c>
      <c r="D1067" s="46"/>
      <c r="E1067" s="44">
        <f>SUM(E1069:E1072)</f>
        <v>118</v>
      </c>
      <c r="F1067" s="44"/>
      <c r="G1067" s="44"/>
      <c r="H1067" s="44"/>
      <c r="I1067" s="159"/>
      <c r="J1067" s="44"/>
      <c r="K1067" s="44"/>
      <c r="L1067" s="44"/>
    </row>
    <row r="1068" spans="1:70" x14ac:dyDescent="0.25">
      <c r="A1068" s="47">
        <f>A1067+0.1</f>
        <v>8.1</v>
      </c>
      <c r="B1068" s="47" t="s">
        <v>38</v>
      </c>
      <c r="C1068" s="47" t="s">
        <v>24</v>
      </c>
      <c r="D1068" s="103">
        <v>9.0999999999999998E-2</v>
      </c>
      <c r="E1068" s="45">
        <f>D1068*E1067</f>
        <v>10.738</v>
      </c>
      <c r="F1068" s="45"/>
      <c r="G1068" s="45"/>
      <c r="H1068" s="45"/>
      <c r="I1068" s="106">
        <f>H1068*E1068</f>
        <v>0</v>
      </c>
      <c r="J1068" s="45"/>
      <c r="K1068" s="45"/>
      <c r="L1068" s="45">
        <f>K1068+I1068+G1068</f>
        <v>0</v>
      </c>
    </row>
    <row r="1069" spans="1:70" s="1" customFormat="1" ht="45" x14ac:dyDescent="0.25">
      <c r="A1069" s="47">
        <f>A1068+0.1</f>
        <v>8.1999999999999993</v>
      </c>
      <c r="B1069" s="47" t="s">
        <v>324</v>
      </c>
      <c r="C1069" s="47" t="s">
        <v>182</v>
      </c>
      <c r="D1069" s="103" t="s">
        <v>81</v>
      </c>
      <c r="E1069" s="45">
        <v>24</v>
      </c>
      <c r="F1069" s="45"/>
      <c r="G1069" s="61">
        <f t="shared" ref="G1069:G1071" si="258">E1069*F1069</f>
        <v>0</v>
      </c>
      <c r="H1069" s="45"/>
      <c r="I1069" s="106"/>
      <c r="J1069" s="45"/>
      <c r="K1069" s="45"/>
      <c r="L1069" s="61">
        <f t="shared" ref="L1069:L1071" si="259">SUM(K1069,I1069,G1069)</f>
        <v>0</v>
      </c>
      <c r="M1069" s="252"/>
      <c r="N1069" s="252"/>
      <c r="O1069" s="252"/>
      <c r="P1069" s="252"/>
      <c r="Q1069" s="252"/>
      <c r="R1069" s="252"/>
      <c r="S1069" s="252"/>
      <c r="T1069" s="252"/>
      <c r="U1069" s="252"/>
      <c r="V1069" s="252"/>
      <c r="W1069" s="252"/>
      <c r="X1069" s="252"/>
      <c r="Y1069" s="252"/>
      <c r="Z1069" s="252"/>
      <c r="AA1069" s="252"/>
      <c r="AB1069" s="252"/>
      <c r="AC1069" s="252"/>
      <c r="AD1069" s="252"/>
      <c r="AE1069" s="252"/>
      <c r="AF1069" s="252"/>
      <c r="AG1069" s="252"/>
      <c r="AH1069" s="252"/>
      <c r="AI1069" s="252"/>
      <c r="AJ1069" s="252"/>
      <c r="AK1069" s="252"/>
      <c r="AL1069" s="252"/>
      <c r="AM1069" s="252"/>
      <c r="AN1069" s="252"/>
      <c r="AO1069" s="252"/>
      <c r="AP1069" s="252"/>
      <c r="AQ1069" s="252"/>
      <c r="AR1069" s="252"/>
      <c r="AS1069" s="252"/>
      <c r="AT1069" s="252"/>
      <c r="AU1069" s="252"/>
      <c r="AV1069" s="252"/>
      <c r="AW1069" s="252"/>
      <c r="AX1069" s="252"/>
      <c r="AY1069" s="252"/>
      <c r="AZ1069" s="252"/>
      <c r="BA1069" s="252"/>
      <c r="BB1069" s="252"/>
      <c r="BC1069" s="252"/>
      <c r="BD1069" s="252"/>
      <c r="BE1069" s="252"/>
      <c r="BF1069" s="252"/>
      <c r="BG1069" s="252"/>
      <c r="BH1069" s="252"/>
      <c r="BI1069" s="252"/>
      <c r="BJ1069" s="252"/>
      <c r="BK1069" s="252"/>
      <c r="BL1069" s="252"/>
      <c r="BM1069" s="252"/>
      <c r="BN1069" s="252"/>
      <c r="BO1069" s="252"/>
      <c r="BP1069" s="252"/>
      <c r="BQ1069" s="252"/>
      <c r="BR1069" s="252"/>
    </row>
    <row r="1070" spans="1:70" s="1" customFormat="1" ht="45" x14ac:dyDescent="0.25">
      <c r="A1070" s="47">
        <f t="shared" ref="A1070:A1074" si="260">A1069+0.1</f>
        <v>8.2999999999999989</v>
      </c>
      <c r="B1070" s="47" t="s">
        <v>325</v>
      </c>
      <c r="C1070" s="47" t="s">
        <v>182</v>
      </c>
      <c r="D1070" s="103" t="s">
        <v>81</v>
      </c>
      <c r="E1070" s="45">
        <v>50</v>
      </c>
      <c r="F1070" s="45"/>
      <c r="G1070" s="61">
        <f t="shared" si="258"/>
        <v>0</v>
      </c>
      <c r="H1070" s="45"/>
      <c r="I1070" s="106"/>
      <c r="J1070" s="45"/>
      <c r="K1070" s="45"/>
      <c r="L1070" s="61">
        <f t="shared" si="259"/>
        <v>0</v>
      </c>
      <c r="M1070" s="252"/>
      <c r="N1070" s="252"/>
      <c r="O1070" s="252"/>
      <c r="P1070" s="252"/>
      <c r="Q1070" s="252"/>
      <c r="R1070" s="252"/>
      <c r="S1070" s="252"/>
      <c r="T1070" s="252"/>
      <c r="U1070" s="252"/>
      <c r="V1070" s="252"/>
      <c r="W1070" s="252"/>
      <c r="X1070" s="252"/>
      <c r="Y1070" s="252"/>
      <c r="Z1070" s="252"/>
      <c r="AA1070" s="252"/>
      <c r="AB1070" s="252"/>
      <c r="AC1070" s="252"/>
      <c r="AD1070" s="252"/>
      <c r="AE1070" s="252"/>
      <c r="AF1070" s="252"/>
      <c r="AG1070" s="252"/>
      <c r="AH1070" s="252"/>
      <c r="AI1070" s="252"/>
      <c r="AJ1070" s="252"/>
      <c r="AK1070" s="252"/>
      <c r="AL1070" s="252"/>
      <c r="AM1070" s="252"/>
      <c r="AN1070" s="252"/>
      <c r="AO1070" s="252"/>
      <c r="AP1070" s="252"/>
      <c r="AQ1070" s="252"/>
      <c r="AR1070" s="252"/>
      <c r="AS1070" s="252"/>
      <c r="AT1070" s="252"/>
      <c r="AU1070" s="252"/>
      <c r="AV1070" s="252"/>
      <c r="AW1070" s="252"/>
      <c r="AX1070" s="252"/>
      <c r="AY1070" s="252"/>
      <c r="AZ1070" s="252"/>
      <c r="BA1070" s="252"/>
      <c r="BB1070" s="252"/>
      <c r="BC1070" s="252"/>
      <c r="BD1070" s="252"/>
      <c r="BE1070" s="252"/>
      <c r="BF1070" s="252"/>
      <c r="BG1070" s="252"/>
      <c r="BH1070" s="252"/>
      <c r="BI1070" s="252"/>
      <c r="BJ1070" s="252"/>
      <c r="BK1070" s="252"/>
      <c r="BL1070" s="252"/>
      <c r="BM1070" s="252"/>
      <c r="BN1070" s="252"/>
      <c r="BO1070" s="252"/>
      <c r="BP1070" s="252"/>
      <c r="BQ1070" s="252"/>
      <c r="BR1070" s="252"/>
    </row>
    <row r="1071" spans="1:70" s="1" customFormat="1" ht="45" x14ac:dyDescent="0.25">
      <c r="A1071" s="47">
        <f t="shared" si="260"/>
        <v>8.3999999999999986</v>
      </c>
      <c r="B1071" s="47" t="s">
        <v>326</v>
      </c>
      <c r="C1071" s="47" t="s">
        <v>182</v>
      </c>
      <c r="D1071" s="103" t="s">
        <v>81</v>
      </c>
      <c r="E1071" s="45">
        <v>4</v>
      </c>
      <c r="F1071" s="45"/>
      <c r="G1071" s="61">
        <f t="shared" si="258"/>
        <v>0</v>
      </c>
      <c r="H1071" s="45"/>
      <c r="I1071" s="106"/>
      <c r="J1071" s="45"/>
      <c r="K1071" s="45"/>
      <c r="L1071" s="61">
        <f t="shared" si="259"/>
        <v>0</v>
      </c>
      <c r="M1071" s="252"/>
      <c r="N1071" s="252"/>
      <c r="O1071" s="252"/>
      <c r="P1071" s="252"/>
      <c r="Q1071" s="252"/>
      <c r="R1071" s="252"/>
      <c r="S1071" s="252"/>
      <c r="T1071" s="252"/>
      <c r="U1071" s="252"/>
      <c r="V1071" s="252"/>
      <c r="W1071" s="252"/>
      <c r="X1071" s="252"/>
      <c r="Y1071" s="252"/>
      <c r="Z1071" s="252"/>
      <c r="AA1071" s="252"/>
      <c r="AB1071" s="252"/>
      <c r="AC1071" s="252"/>
      <c r="AD1071" s="252"/>
      <c r="AE1071" s="252"/>
      <c r="AF1071" s="252"/>
      <c r="AG1071" s="252"/>
      <c r="AH1071" s="252"/>
      <c r="AI1071" s="252"/>
      <c r="AJ1071" s="252"/>
      <c r="AK1071" s="252"/>
      <c r="AL1071" s="252"/>
      <c r="AM1071" s="252"/>
      <c r="AN1071" s="252"/>
      <c r="AO1071" s="252"/>
      <c r="AP1071" s="252"/>
      <c r="AQ1071" s="252"/>
      <c r="AR1071" s="252"/>
      <c r="AS1071" s="252"/>
      <c r="AT1071" s="252"/>
      <c r="AU1071" s="252"/>
      <c r="AV1071" s="252"/>
      <c r="AW1071" s="252"/>
      <c r="AX1071" s="252"/>
      <c r="AY1071" s="252"/>
      <c r="AZ1071" s="252"/>
      <c r="BA1071" s="252"/>
      <c r="BB1071" s="252"/>
      <c r="BC1071" s="252"/>
      <c r="BD1071" s="252"/>
      <c r="BE1071" s="252"/>
      <c r="BF1071" s="252"/>
      <c r="BG1071" s="252"/>
      <c r="BH1071" s="252"/>
      <c r="BI1071" s="252"/>
      <c r="BJ1071" s="252"/>
      <c r="BK1071" s="252"/>
      <c r="BL1071" s="252"/>
      <c r="BM1071" s="252"/>
      <c r="BN1071" s="252"/>
      <c r="BO1071" s="252"/>
      <c r="BP1071" s="252"/>
      <c r="BQ1071" s="252"/>
      <c r="BR1071" s="252"/>
    </row>
    <row r="1072" spans="1:70" s="1" customFormat="1" x14ac:dyDescent="0.25">
      <c r="A1072" s="47">
        <f t="shared" si="260"/>
        <v>8.4999999999999982</v>
      </c>
      <c r="B1072" s="45" t="s">
        <v>304</v>
      </c>
      <c r="C1072" s="47" t="s">
        <v>182</v>
      </c>
      <c r="D1072" s="45" t="s">
        <v>17</v>
      </c>
      <c r="E1072" s="45">
        <v>40</v>
      </c>
      <c r="F1072" s="45"/>
      <c r="G1072" s="61">
        <f>E1072*F1072</f>
        <v>0</v>
      </c>
      <c r="H1072" s="45"/>
      <c r="I1072" s="106"/>
      <c r="J1072" s="45"/>
      <c r="K1072" s="45"/>
      <c r="L1072" s="61">
        <f>SUM(K1072,I1072,G1072)</f>
        <v>0</v>
      </c>
      <c r="M1072" s="252"/>
      <c r="N1072" s="252"/>
      <c r="O1072" s="252"/>
      <c r="P1072" s="252"/>
      <c r="Q1072" s="252"/>
      <c r="R1072" s="252"/>
      <c r="S1072" s="252"/>
      <c r="T1072" s="252"/>
      <c r="U1072" s="252"/>
      <c r="V1072" s="252"/>
      <c r="W1072" s="252"/>
      <c r="X1072" s="252"/>
      <c r="Y1072" s="252"/>
      <c r="Z1072" s="252"/>
      <c r="AA1072" s="252"/>
      <c r="AB1072" s="252"/>
      <c r="AC1072" s="252"/>
      <c r="AD1072" s="252"/>
      <c r="AE1072" s="252"/>
      <c r="AF1072" s="252"/>
      <c r="AG1072" s="252"/>
      <c r="AH1072" s="252"/>
      <c r="AI1072" s="252"/>
      <c r="AJ1072" s="252"/>
      <c r="AK1072" s="252"/>
      <c r="AL1072" s="252"/>
      <c r="AM1072" s="252"/>
      <c r="AN1072" s="252"/>
      <c r="AO1072" s="252"/>
      <c r="AP1072" s="252"/>
      <c r="AQ1072" s="252"/>
      <c r="AR1072" s="252"/>
      <c r="AS1072" s="252"/>
      <c r="AT1072" s="252"/>
      <c r="AU1072" s="252"/>
      <c r="AV1072" s="252"/>
      <c r="AW1072" s="252"/>
      <c r="AX1072" s="252"/>
      <c r="AY1072" s="252"/>
      <c r="AZ1072" s="252"/>
      <c r="BA1072" s="252"/>
      <c r="BB1072" s="252"/>
      <c r="BC1072" s="252"/>
      <c r="BD1072" s="252"/>
      <c r="BE1072" s="252"/>
      <c r="BF1072" s="252"/>
      <c r="BG1072" s="252"/>
      <c r="BH1072" s="252"/>
      <c r="BI1072" s="252"/>
      <c r="BJ1072" s="252"/>
      <c r="BK1072" s="252"/>
      <c r="BL1072" s="252"/>
      <c r="BM1072" s="252"/>
      <c r="BN1072" s="252"/>
      <c r="BO1072" s="252"/>
      <c r="BP1072" s="252"/>
      <c r="BQ1072" s="252"/>
      <c r="BR1072" s="252"/>
    </row>
    <row r="1073" spans="1:70" s="1" customFormat="1" ht="45" x14ac:dyDescent="0.25">
      <c r="A1073" s="47">
        <f t="shared" si="260"/>
        <v>8.5999999999999979</v>
      </c>
      <c r="B1073" s="45" t="s">
        <v>344</v>
      </c>
      <c r="C1073" s="47" t="s">
        <v>182</v>
      </c>
      <c r="D1073" s="45" t="s">
        <v>17</v>
      </c>
      <c r="E1073" s="45">
        <v>38</v>
      </c>
      <c r="F1073" s="45"/>
      <c r="G1073" s="61">
        <f>E1073*F1073</f>
        <v>0</v>
      </c>
      <c r="H1073" s="45"/>
      <c r="I1073" s="106"/>
      <c r="J1073" s="45"/>
      <c r="K1073" s="45"/>
      <c r="L1073" s="61">
        <f>SUM(K1073,I1073,G1073)</f>
        <v>0</v>
      </c>
      <c r="M1073" s="252"/>
      <c r="N1073" s="252"/>
      <c r="O1073" s="252"/>
      <c r="P1073" s="252"/>
      <c r="Q1073" s="252"/>
      <c r="R1073" s="252"/>
      <c r="S1073" s="252"/>
      <c r="T1073" s="252"/>
      <c r="U1073" s="252"/>
      <c r="V1073" s="252"/>
      <c r="W1073" s="252"/>
      <c r="X1073" s="252"/>
      <c r="Y1073" s="252"/>
      <c r="Z1073" s="252"/>
      <c r="AA1073" s="252"/>
      <c r="AB1073" s="252"/>
      <c r="AC1073" s="252"/>
      <c r="AD1073" s="252"/>
      <c r="AE1073" s="252"/>
      <c r="AF1073" s="252"/>
      <c r="AG1073" s="252"/>
      <c r="AH1073" s="252"/>
      <c r="AI1073" s="252"/>
      <c r="AJ1073" s="252"/>
      <c r="AK1073" s="252"/>
      <c r="AL1073" s="252"/>
      <c r="AM1073" s="252"/>
      <c r="AN1073" s="252"/>
      <c r="AO1073" s="252"/>
      <c r="AP1073" s="252"/>
      <c r="AQ1073" s="252"/>
      <c r="AR1073" s="252"/>
      <c r="AS1073" s="252"/>
      <c r="AT1073" s="252"/>
      <c r="AU1073" s="252"/>
      <c r="AV1073" s="252"/>
      <c r="AW1073" s="252"/>
      <c r="AX1073" s="252"/>
      <c r="AY1073" s="252"/>
      <c r="AZ1073" s="252"/>
      <c r="BA1073" s="252"/>
      <c r="BB1073" s="252"/>
      <c r="BC1073" s="252"/>
      <c r="BD1073" s="252"/>
      <c r="BE1073" s="252"/>
      <c r="BF1073" s="252"/>
      <c r="BG1073" s="252"/>
      <c r="BH1073" s="252"/>
      <c r="BI1073" s="252"/>
      <c r="BJ1073" s="252"/>
      <c r="BK1073" s="252"/>
      <c r="BL1073" s="252"/>
      <c r="BM1073" s="252"/>
      <c r="BN1073" s="252"/>
      <c r="BO1073" s="252"/>
      <c r="BP1073" s="252"/>
      <c r="BQ1073" s="252"/>
      <c r="BR1073" s="252"/>
    </row>
    <row r="1074" spans="1:70" s="1" customFormat="1" ht="45" x14ac:dyDescent="0.25">
      <c r="A1074" s="47">
        <f t="shared" si="260"/>
        <v>8.6999999999999975</v>
      </c>
      <c r="B1074" s="45" t="s">
        <v>345</v>
      </c>
      <c r="C1074" s="47" t="s">
        <v>182</v>
      </c>
      <c r="D1074" s="45" t="s">
        <v>17</v>
      </c>
      <c r="E1074" s="45">
        <v>22</v>
      </c>
      <c r="F1074" s="45"/>
      <c r="G1074" s="61">
        <f>E1074*F1074</f>
        <v>0</v>
      </c>
      <c r="H1074" s="45"/>
      <c r="I1074" s="106"/>
      <c r="J1074" s="45"/>
      <c r="K1074" s="45"/>
      <c r="L1074" s="61">
        <f>SUM(K1074,I1074,G1074)</f>
        <v>0</v>
      </c>
      <c r="M1074" s="252"/>
      <c r="N1074" s="252"/>
      <c r="O1074" s="252"/>
      <c r="P1074" s="252"/>
      <c r="Q1074" s="252"/>
      <c r="R1074" s="252"/>
      <c r="S1074" s="252"/>
      <c r="T1074" s="252"/>
      <c r="U1074" s="252"/>
      <c r="V1074" s="252"/>
      <c r="W1074" s="252"/>
      <c r="X1074" s="252"/>
      <c r="Y1074" s="252"/>
      <c r="Z1074" s="252"/>
      <c r="AA1074" s="252"/>
      <c r="AB1074" s="252"/>
      <c r="AC1074" s="252"/>
      <c r="AD1074" s="252"/>
      <c r="AE1074" s="252"/>
      <c r="AF1074" s="252"/>
      <c r="AG1074" s="252"/>
      <c r="AH1074" s="252"/>
      <c r="AI1074" s="252"/>
      <c r="AJ1074" s="252"/>
      <c r="AK1074" s="252"/>
      <c r="AL1074" s="252"/>
      <c r="AM1074" s="252"/>
      <c r="AN1074" s="252"/>
      <c r="AO1074" s="252"/>
      <c r="AP1074" s="252"/>
      <c r="AQ1074" s="252"/>
      <c r="AR1074" s="252"/>
      <c r="AS1074" s="252"/>
      <c r="AT1074" s="252"/>
      <c r="AU1074" s="252"/>
      <c r="AV1074" s="252"/>
      <c r="AW1074" s="252"/>
      <c r="AX1074" s="252"/>
      <c r="AY1074" s="252"/>
      <c r="AZ1074" s="252"/>
      <c r="BA1074" s="252"/>
      <c r="BB1074" s="252"/>
      <c r="BC1074" s="252"/>
      <c r="BD1074" s="252"/>
      <c r="BE1074" s="252"/>
      <c r="BF1074" s="252"/>
      <c r="BG1074" s="252"/>
      <c r="BH1074" s="252"/>
      <c r="BI1074" s="252"/>
      <c r="BJ1074" s="252"/>
      <c r="BK1074" s="252"/>
      <c r="BL1074" s="252"/>
      <c r="BM1074" s="252"/>
      <c r="BN1074" s="252"/>
      <c r="BO1074" s="252"/>
      <c r="BP1074" s="252"/>
      <c r="BQ1074" s="252"/>
      <c r="BR1074" s="252"/>
    </row>
    <row r="1075" spans="1:70" x14ac:dyDescent="0.25">
      <c r="A1075" s="47">
        <f>A1073+0.1</f>
        <v>8.6999999999999975</v>
      </c>
      <c r="B1075" s="47" t="s">
        <v>174</v>
      </c>
      <c r="C1075" s="47" t="s">
        <v>119</v>
      </c>
      <c r="D1075" s="47">
        <v>3.5999999999999997E-2</v>
      </c>
      <c r="E1075" s="47">
        <f>D1075*E1067</f>
        <v>4.2479999999999993</v>
      </c>
      <c r="F1075" s="45"/>
      <c r="G1075" s="45">
        <f>F1075*E1075</f>
        <v>0</v>
      </c>
      <c r="H1075" s="45"/>
      <c r="I1075" s="106"/>
      <c r="J1075" s="45"/>
      <c r="K1075" s="45"/>
      <c r="L1075" s="45">
        <f>G1075</f>
        <v>0</v>
      </c>
    </row>
    <row r="1076" spans="1:70" x14ac:dyDescent="0.25">
      <c r="A1076" s="46">
        <f>A1067+1</f>
        <v>9</v>
      </c>
      <c r="B1076" s="46" t="s">
        <v>189</v>
      </c>
      <c r="C1076" s="46" t="s">
        <v>52</v>
      </c>
      <c r="D1076" s="46"/>
      <c r="E1076" s="44">
        <v>2960</v>
      </c>
      <c r="F1076" s="46"/>
      <c r="G1076" s="44"/>
      <c r="H1076" s="46"/>
      <c r="I1076" s="159"/>
      <c r="J1076" s="46"/>
      <c r="K1076" s="44"/>
      <c r="L1076" s="230"/>
    </row>
    <row r="1077" spans="1:70" x14ac:dyDescent="0.25">
      <c r="A1077" s="47">
        <f>A1076+0.1</f>
        <v>9.1</v>
      </c>
      <c r="B1077" s="47" t="s">
        <v>38</v>
      </c>
      <c r="C1077" s="47" t="s">
        <v>24</v>
      </c>
      <c r="D1077" s="101">
        <v>0.38300000000000001</v>
      </c>
      <c r="E1077" s="45">
        <f>D1077*E1076</f>
        <v>1133.68</v>
      </c>
      <c r="F1077" s="45"/>
      <c r="G1077" s="45"/>
      <c r="H1077" s="45"/>
      <c r="I1077" s="106">
        <f>E1077*H1077</f>
        <v>0</v>
      </c>
      <c r="J1077" s="45"/>
      <c r="K1077" s="45"/>
      <c r="L1077" s="45">
        <f>G1077+I1077+K1077</f>
        <v>0</v>
      </c>
    </row>
    <row r="1078" spans="1:70" ht="45" x14ac:dyDescent="0.25">
      <c r="A1078" s="47">
        <f>A1077+0.1</f>
        <v>9.1999999999999993</v>
      </c>
      <c r="B1078" s="47" t="s">
        <v>218</v>
      </c>
      <c r="C1078" s="47" t="s">
        <v>6</v>
      </c>
      <c r="D1078" s="47">
        <v>0.15</v>
      </c>
      <c r="E1078" s="47">
        <f>D1078*E1076</f>
        <v>444</v>
      </c>
      <c r="F1078" s="45"/>
      <c r="G1078" s="45">
        <f>F1078*E1078</f>
        <v>0</v>
      </c>
      <c r="H1078" s="343"/>
      <c r="I1078" s="106"/>
      <c r="J1078" s="343"/>
      <c r="K1078" s="45"/>
      <c r="L1078" s="231">
        <f>G1078</f>
        <v>0</v>
      </c>
    </row>
    <row r="1079" spans="1:70" x14ac:dyDescent="0.25">
      <c r="A1079" s="46">
        <f>A1076+1</f>
        <v>10</v>
      </c>
      <c r="B1079" s="46" t="s">
        <v>190</v>
      </c>
      <c r="C1079" s="46"/>
      <c r="D1079" s="46"/>
      <c r="E1079" s="44">
        <f>E1076</f>
        <v>2960</v>
      </c>
      <c r="F1079" s="45"/>
      <c r="G1079" s="45"/>
      <c r="H1079" s="46"/>
      <c r="I1079" s="159"/>
      <c r="J1079" s="46"/>
      <c r="K1079" s="44"/>
      <c r="L1079" s="231"/>
    </row>
    <row r="1080" spans="1:70" x14ac:dyDescent="0.25">
      <c r="A1080" s="47">
        <f>A1079+0.1</f>
        <v>10.1</v>
      </c>
      <c r="B1080" s="47" t="s">
        <v>38</v>
      </c>
      <c r="C1080" s="47" t="s">
        <v>24</v>
      </c>
      <c r="D1080" s="103">
        <v>4.48E-2</v>
      </c>
      <c r="E1080" s="45">
        <f>D1080*E1079</f>
        <v>132.608</v>
      </c>
      <c r="F1080" s="45"/>
      <c r="G1080" s="45"/>
      <c r="H1080" s="45"/>
      <c r="I1080" s="106">
        <f>E1080*H1080</f>
        <v>0</v>
      </c>
      <c r="J1080" s="45"/>
      <c r="K1080" s="45"/>
      <c r="L1080" s="45">
        <f>G1080+I1080+K1080</f>
        <v>0</v>
      </c>
    </row>
    <row r="1081" spans="1:70" x14ac:dyDescent="0.25">
      <c r="A1081" s="47">
        <f>A1080+0.1</f>
        <v>10.199999999999999</v>
      </c>
      <c r="B1081" s="47" t="s">
        <v>191</v>
      </c>
      <c r="C1081" s="47" t="s">
        <v>41</v>
      </c>
      <c r="D1081" s="45">
        <v>1</v>
      </c>
      <c r="E1081" s="45">
        <f>D1081*E1079</f>
        <v>2960</v>
      </c>
      <c r="F1081" s="45"/>
      <c r="G1081" s="45">
        <f>F1081*E1081</f>
        <v>0</v>
      </c>
      <c r="H1081" s="343"/>
      <c r="I1081" s="106"/>
      <c r="J1081" s="343"/>
      <c r="K1081" s="45"/>
      <c r="L1081" s="231">
        <f>G1081</f>
        <v>0</v>
      </c>
    </row>
    <row r="1082" spans="1:70" s="237" customFormat="1" x14ac:dyDescent="0.25">
      <c r="A1082" s="47">
        <f t="shared" ref="A1082" si="261">A1081+0.1</f>
        <v>10.299999999999999</v>
      </c>
      <c r="B1082" s="47" t="s">
        <v>174</v>
      </c>
      <c r="C1082" s="47" t="s">
        <v>119</v>
      </c>
      <c r="D1082" s="45">
        <v>0.1</v>
      </c>
      <c r="E1082" s="45">
        <f>D1082*E1079</f>
        <v>296</v>
      </c>
      <c r="F1082" s="45"/>
      <c r="G1082" s="45">
        <f>F1082*E1082</f>
        <v>0</v>
      </c>
      <c r="H1082" s="45"/>
      <c r="I1082" s="106"/>
      <c r="J1082" s="45"/>
      <c r="K1082" s="45"/>
      <c r="L1082" s="45">
        <f>G1082</f>
        <v>0</v>
      </c>
      <c r="M1082" s="287"/>
      <c r="N1082" s="287"/>
      <c r="O1082" s="287"/>
      <c r="P1082" s="287"/>
      <c r="Q1082" s="287"/>
      <c r="R1082" s="287"/>
      <c r="S1082" s="287"/>
      <c r="T1082" s="287"/>
      <c r="U1082" s="287"/>
      <c r="V1082" s="287"/>
      <c r="W1082" s="287"/>
      <c r="X1082" s="287"/>
      <c r="Y1082" s="287"/>
      <c r="Z1082" s="287"/>
      <c r="AA1082" s="287"/>
      <c r="AB1082" s="287"/>
      <c r="AC1082" s="287"/>
      <c r="AD1082" s="287"/>
      <c r="AE1082" s="287"/>
      <c r="AF1082" s="287"/>
      <c r="AG1082" s="287"/>
      <c r="AH1082" s="287"/>
      <c r="AI1082" s="287"/>
      <c r="AJ1082" s="287"/>
      <c r="AK1082" s="287"/>
      <c r="AL1082" s="287"/>
      <c r="AM1082" s="287"/>
      <c r="AN1082" s="287"/>
      <c r="AO1082" s="287"/>
      <c r="AP1082" s="287"/>
      <c r="AQ1082" s="287"/>
      <c r="AR1082" s="287"/>
      <c r="AS1082" s="287"/>
      <c r="AT1082" s="287"/>
      <c r="AU1082" s="287"/>
      <c r="AV1082" s="287"/>
      <c r="AW1082" s="287"/>
      <c r="AX1082" s="287"/>
      <c r="AY1082" s="287"/>
      <c r="AZ1082" s="287"/>
      <c r="BA1082" s="287"/>
      <c r="BB1082" s="287"/>
      <c r="BC1082" s="287"/>
      <c r="BD1082" s="287"/>
      <c r="BE1082" s="287"/>
      <c r="BF1082" s="287"/>
      <c r="BG1082" s="287"/>
      <c r="BH1082" s="287"/>
      <c r="BI1082" s="287"/>
      <c r="BJ1082" s="287"/>
      <c r="BK1082" s="287"/>
      <c r="BL1082" s="287"/>
      <c r="BM1082" s="287"/>
      <c r="BN1082" s="287"/>
      <c r="BO1082" s="287"/>
      <c r="BP1082" s="287"/>
      <c r="BQ1082" s="287"/>
      <c r="BR1082" s="287"/>
    </row>
    <row r="1083" spans="1:70" ht="36" customHeight="1" x14ac:dyDescent="0.25">
      <c r="A1083" s="2"/>
      <c r="B1083" s="359" t="s">
        <v>192</v>
      </c>
      <c r="C1083" s="360"/>
      <c r="D1083" s="360"/>
      <c r="E1083" s="105"/>
      <c r="F1083" s="2"/>
      <c r="G1083" s="2"/>
      <c r="H1083" s="2"/>
      <c r="I1083" s="2"/>
      <c r="J1083" s="3"/>
      <c r="K1083" s="3"/>
      <c r="L1083" s="45"/>
    </row>
    <row r="1084" spans="1:70" x14ac:dyDescent="0.25">
      <c r="A1084" s="60">
        <v>1</v>
      </c>
      <c r="B1084" s="46" t="s">
        <v>56</v>
      </c>
      <c r="C1084" s="46" t="s">
        <v>47</v>
      </c>
      <c r="D1084" s="44"/>
      <c r="E1084" s="159">
        <f>E1111*0.5*0.8</f>
        <v>48</v>
      </c>
      <c r="F1084" s="44"/>
      <c r="G1084" s="46"/>
      <c r="H1084" s="46"/>
      <c r="I1084" s="207"/>
      <c r="J1084" s="46"/>
      <c r="K1084" s="46"/>
      <c r="L1084" s="44"/>
    </row>
    <row r="1085" spans="1:70" x14ac:dyDescent="0.25">
      <c r="A1085" s="47">
        <f>A1084+0.1</f>
        <v>1.1000000000000001</v>
      </c>
      <c r="B1085" s="47" t="s">
        <v>38</v>
      </c>
      <c r="C1085" s="47" t="s">
        <v>24</v>
      </c>
      <c r="D1085" s="45">
        <v>2.06</v>
      </c>
      <c r="E1085" s="106">
        <f>E1084*D1085</f>
        <v>98.88</v>
      </c>
      <c r="F1085" s="343"/>
      <c r="G1085" s="100"/>
      <c r="H1085" s="45"/>
      <c r="I1085" s="106">
        <f>H1085*E1085</f>
        <v>0</v>
      </c>
      <c r="J1085" s="343"/>
      <c r="K1085" s="343"/>
      <c r="L1085" s="45">
        <f>K1085+I1085+G1085</f>
        <v>0</v>
      </c>
    </row>
    <row r="1086" spans="1:70" ht="45" x14ac:dyDescent="0.25">
      <c r="A1086" s="60">
        <f>A1084+1</f>
        <v>2</v>
      </c>
      <c r="B1086" s="46" t="s">
        <v>116</v>
      </c>
      <c r="C1086" s="46" t="s">
        <v>47</v>
      </c>
      <c r="D1086" s="44"/>
      <c r="E1086" s="111">
        <f>E1091/5</f>
        <v>1.675</v>
      </c>
      <c r="F1086" s="107"/>
      <c r="G1086" s="108"/>
      <c r="H1086" s="108"/>
      <c r="I1086" s="262"/>
      <c r="J1086" s="108"/>
      <c r="K1086" s="108"/>
      <c r="L1086" s="44"/>
    </row>
    <row r="1087" spans="1:70" x14ac:dyDescent="0.25">
      <c r="A1087" s="47">
        <f>A1086+0.1</f>
        <v>2.1</v>
      </c>
      <c r="B1087" s="47" t="s">
        <v>38</v>
      </c>
      <c r="C1087" s="45" t="s">
        <v>24</v>
      </c>
      <c r="D1087" s="45">
        <v>0.89</v>
      </c>
      <c r="E1087" s="45">
        <f>D1087*E1086</f>
        <v>1.49075</v>
      </c>
      <c r="F1087" s="108"/>
      <c r="G1087" s="108"/>
      <c r="H1087" s="109"/>
      <c r="I1087" s="269">
        <f>E1087*H1087</f>
        <v>0</v>
      </c>
      <c r="J1087" s="108"/>
      <c r="K1087" s="108"/>
      <c r="L1087" s="108">
        <f>I1087</f>
        <v>0</v>
      </c>
    </row>
    <row r="1088" spans="1:70" x14ac:dyDescent="0.25">
      <c r="A1088" s="47">
        <f t="shared" ref="A1088:A1090" si="262">A1087+0.1</f>
        <v>2.2000000000000002</v>
      </c>
      <c r="B1088" s="47" t="s">
        <v>72</v>
      </c>
      <c r="C1088" s="47" t="s">
        <v>15</v>
      </c>
      <c r="D1088" s="45">
        <v>0.37</v>
      </c>
      <c r="E1088" s="45">
        <f>D1088*E1086</f>
        <v>0.61975000000000002</v>
      </c>
      <c r="F1088" s="48"/>
      <c r="G1088" s="48"/>
      <c r="H1088" s="48"/>
      <c r="I1088" s="63"/>
      <c r="J1088" s="45"/>
      <c r="K1088" s="45">
        <f>J1088*E1088</f>
        <v>0</v>
      </c>
      <c r="L1088" s="48">
        <f t="shared" ref="L1088" si="263">K1088+I1088+G1088</f>
        <v>0</v>
      </c>
    </row>
    <row r="1089" spans="1:70" x14ac:dyDescent="0.25">
      <c r="A1089" s="47">
        <f t="shared" si="262"/>
        <v>2.3000000000000003</v>
      </c>
      <c r="B1089" s="47" t="s">
        <v>76</v>
      </c>
      <c r="C1089" s="47" t="s">
        <v>47</v>
      </c>
      <c r="D1089" s="45">
        <v>1.1499999999999999</v>
      </c>
      <c r="E1089" s="45">
        <f>D1089*E1086</f>
        <v>1.9262499999999998</v>
      </c>
      <c r="F1089" s="45"/>
      <c r="G1089" s="45">
        <f>F1089*E1089</f>
        <v>0</v>
      </c>
      <c r="H1089" s="48"/>
      <c r="I1089" s="63"/>
      <c r="J1089" s="48"/>
      <c r="K1089" s="48"/>
      <c r="L1089" s="48">
        <f>K1089+I1089+G1089</f>
        <v>0</v>
      </c>
    </row>
    <row r="1090" spans="1:70" ht="15" customHeight="1" x14ac:dyDescent="0.25">
      <c r="A1090" s="47">
        <f t="shared" si="262"/>
        <v>2.4000000000000004</v>
      </c>
      <c r="B1090" s="10" t="s">
        <v>66</v>
      </c>
      <c r="C1090" s="47" t="s">
        <v>4</v>
      </c>
      <c r="D1090" s="45">
        <v>0.02</v>
      </c>
      <c r="E1090" s="45">
        <f>D1090*E1086</f>
        <v>3.3500000000000002E-2</v>
      </c>
      <c r="F1090" s="45"/>
      <c r="G1090" s="45">
        <f>F1090*E1090</f>
        <v>0</v>
      </c>
      <c r="H1090" s="45"/>
      <c r="I1090" s="106"/>
      <c r="J1090" s="45"/>
      <c r="K1090" s="45"/>
      <c r="L1090" s="45">
        <f>K1090+I1090+G1090</f>
        <v>0</v>
      </c>
    </row>
    <row r="1091" spans="1:70" x14ac:dyDescent="0.25">
      <c r="A1091" s="60">
        <f>A1086+1</f>
        <v>3</v>
      </c>
      <c r="B1091" s="46" t="s">
        <v>118</v>
      </c>
      <c r="C1091" s="46" t="s">
        <v>119</v>
      </c>
      <c r="D1091" s="46"/>
      <c r="E1091" s="46">
        <f>(66+E1098)*0.5*0.5*0.5</f>
        <v>8.375</v>
      </c>
      <c r="F1091" s="46"/>
      <c r="G1091" s="44"/>
      <c r="H1091" s="46"/>
      <c r="I1091" s="159"/>
      <c r="J1091" s="46"/>
      <c r="K1091" s="44"/>
      <c r="L1091" s="44"/>
    </row>
    <row r="1092" spans="1:70" x14ac:dyDescent="0.25">
      <c r="A1092" s="47">
        <f>A1091+0.1</f>
        <v>3.1</v>
      </c>
      <c r="B1092" s="47" t="s">
        <v>38</v>
      </c>
      <c r="C1092" s="47" t="s">
        <v>24</v>
      </c>
      <c r="D1092" s="45">
        <v>4.5</v>
      </c>
      <c r="E1092" s="45">
        <f>D1092*E1091</f>
        <v>37.6875</v>
      </c>
      <c r="F1092" s="48"/>
      <c r="G1092" s="48"/>
      <c r="H1092" s="45"/>
      <c r="I1092" s="106">
        <f>H1092*E1092</f>
        <v>0</v>
      </c>
      <c r="J1092" s="48"/>
      <c r="K1092" s="48"/>
      <c r="L1092" s="45">
        <f>K1092+I1092+G1092</f>
        <v>0</v>
      </c>
    </row>
    <row r="1093" spans="1:70" x14ac:dyDescent="0.25">
      <c r="A1093" s="47">
        <f>A1092+0.1</f>
        <v>3.2</v>
      </c>
      <c r="B1093" s="47" t="s">
        <v>72</v>
      </c>
      <c r="C1093" s="47" t="s">
        <v>15</v>
      </c>
      <c r="D1093" s="45">
        <v>0.37</v>
      </c>
      <c r="E1093" s="45">
        <f>D1093*E1091</f>
        <v>3.0987499999999999</v>
      </c>
      <c r="F1093" s="48"/>
      <c r="G1093" s="48"/>
      <c r="H1093" s="48"/>
      <c r="I1093" s="63"/>
      <c r="J1093" s="45"/>
      <c r="K1093" s="45">
        <f>J1093*E1093</f>
        <v>0</v>
      </c>
      <c r="L1093" s="48">
        <f>K1093+I1093+G1093</f>
        <v>0</v>
      </c>
    </row>
    <row r="1094" spans="1:70" x14ac:dyDescent="0.25">
      <c r="A1094" s="47">
        <f>A1093+0.1</f>
        <v>3.3000000000000003</v>
      </c>
      <c r="B1094" s="47" t="s">
        <v>102</v>
      </c>
      <c r="C1094" s="47" t="s">
        <v>47</v>
      </c>
      <c r="D1094" s="45">
        <v>1.02</v>
      </c>
      <c r="E1094" s="45">
        <f>D1094*E1091</f>
        <v>8.5425000000000004</v>
      </c>
      <c r="F1094" s="27"/>
      <c r="G1094" s="45">
        <f>F1094*E1094</f>
        <v>0</v>
      </c>
      <c r="H1094" s="48"/>
      <c r="I1094" s="63"/>
      <c r="J1094" s="48"/>
      <c r="K1094" s="48"/>
      <c r="L1094" s="48">
        <f>K1094+I1094+G1094</f>
        <v>0</v>
      </c>
    </row>
    <row r="1095" spans="1:70" x14ac:dyDescent="0.25">
      <c r="A1095" s="47">
        <f t="shared" ref="A1095:A1097" si="264">A1094+0.1</f>
        <v>3.4000000000000004</v>
      </c>
      <c r="B1095" s="18" t="s">
        <v>103</v>
      </c>
      <c r="C1095" s="47" t="s">
        <v>7</v>
      </c>
      <c r="D1095" s="45">
        <v>1.61</v>
      </c>
      <c r="E1095" s="45">
        <f>E1091*D1095</f>
        <v>13.483750000000001</v>
      </c>
      <c r="F1095" s="26"/>
      <c r="G1095" s="45">
        <f>E1095*F1095</f>
        <v>0</v>
      </c>
      <c r="H1095" s="48"/>
      <c r="I1095" s="63"/>
      <c r="J1095" s="48"/>
      <c r="K1095" s="48"/>
      <c r="L1095" s="48">
        <f>G1095</f>
        <v>0</v>
      </c>
    </row>
    <row r="1096" spans="1:70" x14ac:dyDescent="0.25">
      <c r="A1096" s="47">
        <f t="shared" si="264"/>
        <v>3.5000000000000004</v>
      </c>
      <c r="B1096" s="47" t="s">
        <v>120</v>
      </c>
      <c r="C1096" s="47" t="s">
        <v>6</v>
      </c>
      <c r="D1096" s="45">
        <v>0.02</v>
      </c>
      <c r="E1096" s="45">
        <f>E1091*D1096</f>
        <v>0.16750000000000001</v>
      </c>
      <c r="F1096" s="45"/>
      <c r="G1096" s="45">
        <f>E1096*F1096</f>
        <v>0</v>
      </c>
      <c r="H1096" s="48"/>
      <c r="I1096" s="63"/>
      <c r="J1096" s="48"/>
      <c r="K1096" s="48"/>
      <c r="L1096" s="48">
        <f>G1096</f>
        <v>0</v>
      </c>
    </row>
    <row r="1097" spans="1:70" x14ac:dyDescent="0.25">
      <c r="A1097" s="47">
        <f t="shared" si="264"/>
        <v>3.6000000000000005</v>
      </c>
      <c r="B1097" s="10" t="s">
        <v>66</v>
      </c>
      <c r="C1097" s="47" t="s">
        <v>4</v>
      </c>
      <c r="D1097" s="45">
        <v>0.28000000000000003</v>
      </c>
      <c r="E1097" s="45">
        <f>D1097*E1091</f>
        <v>2.3450000000000002</v>
      </c>
      <c r="F1097" s="45"/>
      <c r="G1097" s="45">
        <f>F1097*E1097</f>
        <v>0</v>
      </c>
      <c r="H1097" s="48"/>
      <c r="I1097" s="63"/>
      <c r="J1097" s="48"/>
      <c r="K1097" s="48"/>
      <c r="L1097" s="48">
        <f>K1097+I1097+G1097</f>
        <v>0</v>
      </c>
    </row>
    <row r="1098" spans="1:70" x14ac:dyDescent="0.25">
      <c r="A1098" s="60">
        <f>A1091+1</f>
        <v>4</v>
      </c>
      <c r="B1098" s="46" t="s">
        <v>254</v>
      </c>
      <c r="C1098" s="46" t="s">
        <v>26</v>
      </c>
      <c r="D1098" s="44"/>
      <c r="E1098" s="44">
        <v>1</v>
      </c>
      <c r="F1098" s="45"/>
      <c r="G1098" s="55"/>
      <c r="H1098" s="3"/>
      <c r="I1098" s="256"/>
      <c r="J1098" s="3"/>
      <c r="K1098" s="3"/>
      <c r="L1098" s="44"/>
    </row>
    <row r="1099" spans="1:70" x14ac:dyDescent="0.25">
      <c r="A1099" s="47">
        <f t="shared" ref="A1099:A1106" si="265">A1098+0.1</f>
        <v>4.0999999999999996</v>
      </c>
      <c r="B1099" s="47" t="s">
        <v>38</v>
      </c>
      <c r="C1099" s="47" t="s">
        <v>24</v>
      </c>
      <c r="D1099" s="45">
        <v>5.4</v>
      </c>
      <c r="E1099" s="47">
        <f>D1099*E1098</f>
        <v>5.4</v>
      </c>
      <c r="F1099" s="55"/>
      <c r="G1099" s="55"/>
      <c r="H1099" s="208"/>
      <c r="I1099" s="106">
        <f>H1099*E1099</f>
        <v>0</v>
      </c>
      <c r="J1099" s="55"/>
      <c r="K1099" s="55"/>
      <c r="L1099" s="45">
        <f>I1099</f>
        <v>0</v>
      </c>
    </row>
    <row r="1100" spans="1:70" x14ac:dyDescent="0.25">
      <c r="A1100" s="47">
        <f t="shared" si="265"/>
        <v>4.1999999999999993</v>
      </c>
      <c r="B1100" s="47" t="s">
        <v>255</v>
      </c>
      <c r="C1100" s="47" t="s">
        <v>15</v>
      </c>
      <c r="D1100" s="45">
        <v>1.25</v>
      </c>
      <c r="E1100" s="45">
        <f>D1100*E1098</f>
        <v>1.25</v>
      </c>
      <c r="F1100" s="45"/>
      <c r="G1100" s="45"/>
      <c r="H1100" s="45"/>
      <c r="I1100" s="106"/>
      <c r="J1100" s="45"/>
      <c r="K1100" s="45">
        <f>J1100*E1100</f>
        <v>0</v>
      </c>
      <c r="L1100" s="45">
        <f>K1100</f>
        <v>0</v>
      </c>
    </row>
    <row r="1101" spans="1:70" s="65" customFormat="1" x14ac:dyDescent="0.3">
      <c r="A1101" s="50">
        <f t="shared" si="265"/>
        <v>4.2999999999999989</v>
      </c>
      <c r="B1101" s="10" t="s">
        <v>267</v>
      </c>
      <c r="C1101" s="33" t="s">
        <v>106</v>
      </c>
      <c r="D1101" s="34" t="s">
        <v>81</v>
      </c>
      <c r="E1101" s="8">
        <f>8*E1097</f>
        <v>18.760000000000002</v>
      </c>
      <c r="F1101" s="8"/>
      <c r="G1101" s="8">
        <f t="shared" ref="G1101" si="266">F1101*E1101</f>
        <v>0</v>
      </c>
      <c r="H1101" s="8"/>
      <c r="I1101" s="323"/>
      <c r="J1101" s="8"/>
      <c r="K1101" s="51"/>
      <c r="L1101" s="8">
        <f t="shared" ref="L1101" si="267">K1101+I1101+G1101</f>
        <v>0</v>
      </c>
      <c r="M1101" s="296"/>
      <c r="N1101" s="296"/>
      <c r="O1101" s="296"/>
      <c r="P1101" s="296"/>
      <c r="Q1101" s="296"/>
      <c r="R1101" s="296"/>
      <c r="S1101" s="296"/>
      <c r="T1101" s="296"/>
      <c r="U1101" s="296"/>
      <c r="V1101" s="296"/>
      <c r="W1101" s="296"/>
      <c r="X1101" s="296"/>
      <c r="Y1101" s="296"/>
      <c r="Z1101" s="296"/>
      <c r="AA1101" s="296"/>
      <c r="AB1101" s="296"/>
      <c r="AC1101" s="296"/>
      <c r="AD1101" s="296"/>
      <c r="AE1101" s="296"/>
      <c r="AF1101" s="296"/>
      <c r="AG1101" s="296"/>
      <c r="AH1101" s="296"/>
      <c r="AI1101" s="296"/>
      <c r="AJ1101" s="296"/>
      <c r="AK1101" s="296"/>
      <c r="AL1101" s="296"/>
      <c r="AM1101" s="296"/>
      <c r="AN1101" s="296"/>
      <c r="AO1101" s="296"/>
      <c r="AP1101" s="296"/>
      <c r="AQ1101" s="296"/>
      <c r="AR1101" s="296"/>
      <c r="AS1101" s="296"/>
      <c r="AT1101" s="296"/>
      <c r="AU1101" s="296"/>
      <c r="AV1101" s="296"/>
      <c r="AW1101" s="296"/>
      <c r="AX1101" s="296"/>
      <c r="AY1101" s="296"/>
      <c r="AZ1101" s="296"/>
      <c r="BA1101" s="296"/>
      <c r="BB1101" s="296"/>
      <c r="BC1101" s="296"/>
      <c r="BD1101" s="296"/>
      <c r="BE1101" s="296"/>
      <c r="BF1101" s="296"/>
      <c r="BG1101" s="296"/>
      <c r="BH1101" s="296"/>
      <c r="BI1101" s="296"/>
      <c r="BJ1101" s="296"/>
      <c r="BK1101" s="296"/>
      <c r="BL1101" s="296"/>
      <c r="BM1101" s="296"/>
      <c r="BN1101" s="296"/>
      <c r="BO1101" s="296"/>
      <c r="BP1101" s="296"/>
      <c r="BQ1101" s="296"/>
      <c r="BR1101" s="296"/>
    </row>
    <row r="1102" spans="1:70" s="239" customFormat="1" ht="16.5" customHeight="1" x14ac:dyDescent="0.25">
      <c r="A1102" s="47">
        <f>A1100+0.1</f>
        <v>4.2999999999999989</v>
      </c>
      <c r="B1102" s="93" t="s">
        <v>253</v>
      </c>
      <c r="C1102" s="33" t="s">
        <v>106</v>
      </c>
      <c r="D1102" s="94" t="s">
        <v>81</v>
      </c>
      <c r="E1102" s="34">
        <f>E1098*8</f>
        <v>8</v>
      </c>
      <c r="F1102" s="94"/>
      <c r="G1102" s="94">
        <f>F1102*E1102</f>
        <v>0</v>
      </c>
      <c r="H1102" s="124"/>
      <c r="I1102" s="280"/>
      <c r="J1102" s="124"/>
      <c r="K1102" s="124"/>
      <c r="L1102" s="94">
        <f>G1102</f>
        <v>0</v>
      </c>
      <c r="M1102" s="290"/>
      <c r="N1102" s="290"/>
      <c r="O1102" s="290"/>
      <c r="P1102" s="290"/>
      <c r="Q1102" s="290"/>
      <c r="R1102" s="290"/>
      <c r="S1102" s="290"/>
      <c r="T1102" s="290"/>
      <c r="U1102" s="290"/>
      <c r="V1102" s="290"/>
      <c r="W1102" s="290"/>
      <c r="X1102" s="290"/>
      <c r="Y1102" s="290"/>
      <c r="Z1102" s="290"/>
      <c r="AA1102" s="290"/>
      <c r="AB1102" s="290"/>
      <c r="AC1102" s="290"/>
      <c r="AD1102" s="290"/>
      <c r="AE1102" s="290"/>
      <c r="AF1102" s="290"/>
      <c r="AG1102" s="290"/>
      <c r="AH1102" s="290"/>
      <c r="AI1102" s="290"/>
      <c r="AJ1102" s="290"/>
      <c r="AK1102" s="290"/>
      <c r="AL1102" s="290"/>
      <c r="AM1102" s="290"/>
      <c r="AN1102" s="290"/>
      <c r="AO1102" s="290"/>
      <c r="AP1102" s="290"/>
      <c r="AQ1102" s="290"/>
      <c r="AR1102" s="290"/>
      <c r="AS1102" s="290"/>
      <c r="AT1102" s="290"/>
      <c r="AU1102" s="290"/>
      <c r="AV1102" s="290"/>
      <c r="AW1102" s="290"/>
      <c r="AX1102" s="290"/>
      <c r="AY1102" s="290"/>
      <c r="AZ1102" s="290"/>
      <c r="BA1102" s="290"/>
      <c r="BB1102" s="290"/>
      <c r="BC1102" s="290"/>
      <c r="BD1102" s="290"/>
      <c r="BE1102" s="290"/>
      <c r="BF1102" s="290"/>
      <c r="BG1102" s="290"/>
      <c r="BH1102" s="290"/>
      <c r="BI1102" s="290"/>
      <c r="BJ1102" s="290"/>
      <c r="BK1102" s="290"/>
      <c r="BL1102" s="290"/>
      <c r="BM1102" s="290"/>
      <c r="BN1102" s="290"/>
      <c r="BO1102" s="290"/>
      <c r="BP1102" s="290"/>
      <c r="BQ1102" s="290"/>
      <c r="BR1102" s="290"/>
    </row>
    <row r="1103" spans="1:70" s="65" customFormat="1" x14ac:dyDescent="0.3">
      <c r="A1103" s="47">
        <f t="shared" si="265"/>
        <v>4.3999999999999986</v>
      </c>
      <c r="B1103" s="33" t="s">
        <v>256</v>
      </c>
      <c r="C1103" s="23" t="s">
        <v>41</v>
      </c>
      <c r="D1103" s="34" t="s">
        <v>81</v>
      </c>
      <c r="E1103" s="8">
        <f>0.0081*E1098</f>
        <v>8.0999999999999996E-3</v>
      </c>
      <c r="F1103" s="34"/>
      <c r="G1103" s="8">
        <f t="shared" ref="G1103:G1106" si="268">F1103*E1103</f>
        <v>0</v>
      </c>
      <c r="H1103" s="52"/>
      <c r="I1103" s="311"/>
      <c r="J1103" s="52"/>
      <c r="K1103" s="52"/>
      <c r="L1103" s="53">
        <f t="shared" ref="L1103" si="269">K1103+I1103+G1103</f>
        <v>0</v>
      </c>
      <c r="M1103" s="296"/>
      <c r="N1103" s="296"/>
      <c r="O1103" s="296"/>
      <c r="P1103" s="296"/>
      <c r="Q1103" s="296"/>
      <c r="R1103" s="296"/>
      <c r="S1103" s="296"/>
      <c r="T1103" s="296"/>
      <c r="U1103" s="296"/>
      <c r="V1103" s="296"/>
      <c r="W1103" s="296"/>
      <c r="X1103" s="296"/>
      <c r="Y1103" s="296"/>
      <c r="Z1103" s="296"/>
      <c r="AA1103" s="296"/>
      <c r="AB1103" s="296"/>
      <c r="AC1103" s="296"/>
      <c r="AD1103" s="296"/>
      <c r="AE1103" s="296"/>
      <c r="AF1103" s="296"/>
      <c r="AG1103" s="296"/>
      <c r="AH1103" s="296"/>
      <c r="AI1103" s="296"/>
      <c r="AJ1103" s="296"/>
      <c r="AK1103" s="296"/>
      <c r="AL1103" s="296"/>
      <c r="AM1103" s="296"/>
      <c r="AN1103" s="296"/>
      <c r="AO1103" s="296"/>
      <c r="AP1103" s="296"/>
      <c r="AQ1103" s="296"/>
      <c r="AR1103" s="296"/>
      <c r="AS1103" s="296"/>
      <c r="AT1103" s="296"/>
      <c r="AU1103" s="296"/>
      <c r="AV1103" s="296"/>
      <c r="AW1103" s="296"/>
      <c r="AX1103" s="296"/>
      <c r="AY1103" s="296"/>
      <c r="AZ1103" s="296"/>
      <c r="BA1103" s="296"/>
      <c r="BB1103" s="296"/>
      <c r="BC1103" s="296"/>
      <c r="BD1103" s="296"/>
      <c r="BE1103" s="296"/>
      <c r="BF1103" s="296"/>
      <c r="BG1103" s="296"/>
      <c r="BH1103" s="296"/>
      <c r="BI1103" s="296"/>
      <c r="BJ1103" s="296"/>
      <c r="BK1103" s="296"/>
      <c r="BL1103" s="296"/>
      <c r="BM1103" s="296"/>
      <c r="BN1103" s="296"/>
      <c r="BO1103" s="296"/>
      <c r="BP1103" s="296"/>
      <c r="BQ1103" s="296"/>
      <c r="BR1103" s="296"/>
    </row>
    <row r="1104" spans="1:70" s="65" customFormat="1" x14ac:dyDescent="0.3">
      <c r="A1104" s="47">
        <f t="shared" si="265"/>
        <v>4.4999999999999982</v>
      </c>
      <c r="B1104" s="10" t="s">
        <v>257</v>
      </c>
      <c r="C1104" s="10" t="s">
        <v>10</v>
      </c>
      <c r="D1104" s="34" t="s">
        <v>81</v>
      </c>
      <c r="E1104" s="209">
        <v>2</v>
      </c>
      <c r="F1104" s="8"/>
      <c r="G1104" s="8">
        <f t="shared" si="268"/>
        <v>0</v>
      </c>
      <c r="H1104" s="54"/>
      <c r="I1104" s="308"/>
      <c r="J1104" s="10"/>
      <c r="K1104" s="10"/>
      <c r="L1104" s="8">
        <f t="shared" ref="L1104:L1105" si="270">G1104</f>
        <v>0</v>
      </c>
      <c r="M1104" s="296"/>
      <c r="N1104" s="296"/>
      <c r="O1104" s="296"/>
      <c r="P1104" s="296"/>
      <c r="Q1104" s="296"/>
      <c r="R1104" s="296"/>
      <c r="S1104" s="296"/>
      <c r="T1104" s="296"/>
      <c r="U1104" s="296"/>
      <c r="V1104" s="296"/>
      <c r="W1104" s="296"/>
      <c r="X1104" s="296"/>
      <c r="Y1104" s="296"/>
      <c r="Z1104" s="296"/>
      <c r="AA1104" s="296"/>
      <c r="AB1104" s="296"/>
      <c r="AC1104" s="296"/>
      <c r="AD1104" s="296"/>
      <c r="AE1104" s="296"/>
      <c r="AF1104" s="296"/>
      <c r="AG1104" s="296"/>
      <c r="AH1104" s="296"/>
      <c r="AI1104" s="296"/>
      <c r="AJ1104" s="296"/>
      <c r="AK1104" s="296"/>
      <c r="AL1104" s="296"/>
      <c r="AM1104" s="296"/>
      <c r="AN1104" s="296"/>
      <c r="AO1104" s="296"/>
      <c r="AP1104" s="296"/>
      <c r="AQ1104" s="296"/>
      <c r="AR1104" s="296"/>
      <c r="AS1104" s="296"/>
      <c r="AT1104" s="296"/>
      <c r="AU1104" s="296"/>
      <c r="AV1104" s="296"/>
      <c r="AW1104" s="296"/>
      <c r="AX1104" s="296"/>
      <c r="AY1104" s="296"/>
      <c r="AZ1104" s="296"/>
      <c r="BA1104" s="296"/>
      <c r="BB1104" s="296"/>
      <c r="BC1104" s="296"/>
      <c r="BD1104" s="296"/>
      <c r="BE1104" s="296"/>
      <c r="BF1104" s="296"/>
      <c r="BG1104" s="296"/>
      <c r="BH1104" s="296"/>
      <c r="BI1104" s="296"/>
      <c r="BJ1104" s="296"/>
      <c r="BK1104" s="296"/>
      <c r="BL1104" s="296"/>
      <c r="BM1104" s="296"/>
      <c r="BN1104" s="296"/>
      <c r="BO1104" s="296"/>
      <c r="BP1104" s="296"/>
      <c r="BQ1104" s="296"/>
      <c r="BR1104" s="296"/>
    </row>
    <row r="1105" spans="1:70" s="65" customFormat="1" x14ac:dyDescent="0.3">
      <c r="A1105" s="47">
        <f t="shared" si="265"/>
        <v>4.5999999999999979</v>
      </c>
      <c r="B1105" s="10" t="s">
        <v>258</v>
      </c>
      <c r="C1105" s="10" t="s">
        <v>26</v>
      </c>
      <c r="D1105" s="34" t="s">
        <v>81</v>
      </c>
      <c r="E1105" s="209">
        <v>2</v>
      </c>
      <c r="F1105" s="8"/>
      <c r="G1105" s="8">
        <f t="shared" si="268"/>
        <v>0</v>
      </c>
      <c r="H1105" s="54"/>
      <c r="I1105" s="308"/>
      <c r="J1105" s="10"/>
      <c r="K1105" s="10"/>
      <c r="L1105" s="8">
        <f t="shared" si="270"/>
        <v>0</v>
      </c>
      <c r="M1105" s="296"/>
      <c r="N1105" s="296"/>
      <c r="O1105" s="296"/>
      <c r="P1105" s="296"/>
      <c r="Q1105" s="296"/>
      <c r="R1105" s="296"/>
      <c r="S1105" s="296"/>
      <c r="T1105" s="296"/>
      <c r="U1105" s="296"/>
      <c r="V1105" s="296"/>
      <c r="W1105" s="296"/>
      <c r="X1105" s="296"/>
      <c r="Y1105" s="296"/>
      <c r="Z1105" s="296"/>
      <c r="AA1105" s="296"/>
      <c r="AB1105" s="296"/>
      <c r="AC1105" s="296"/>
      <c r="AD1105" s="296"/>
      <c r="AE1105" s="296"/>
      <c r="AF1105" s="296"/>
      <c r="AG1105" s="296"/>
      <c r="AH1105" s="296"/>
      <c r="AI1105" s="296"/>
      <c r="AJ1105" s="296"/>
      <c r="AK1105" s="296"/>
      <c r="AL1105" s="296"/>
      <c r="AM1105" s="296"/>
      <c r="AN1105" s="296"/>
      <c r="AO1105" s="296"/>
      <c r="AP1105" s="296"/>
      <c r="AQ1105" s="296"/>
      <c r="AR1105" s="296"/>
      <c r="AS1105" s="296"/>
      <c r="AT1105" s="296"/>
      <c r="AU1105" s="296"/>
      <c r="AV1105" s="296"/>
      <c r="AW1105" s="296"/>
      <c r="AX1105" s="296"/>
      <c r="AY1105" s="296"/>
      <c r="AZ1105" s="296"/>
      <c r="BA1105" s="296"/>
      <c r="BB1105" s="296"/>
      <c r="BC1105" s="296"/>
      <c r="BD1105" s="296"/>
      <c r="BE1105" s="296"/>
      <c r="BF1105" s="296"/>
      <c r="BG1105" s="296"/>
      <c r="BH1105" s="296"/>
      <c r="BI1105" s="296"/>
      <c r="BJ1105" s="296"/>
      <c r="BK1105" s="296"/>
      <c r="BL1105" s="296"/>
      <c r="BM1105" s="296"/>
      <c r="BN1105" s="296"/>
      <c r="BO1105" s="296"/>
      <c r="BP1105" s="296"/>
      <c r="BQ1105" s="296"/>
      <c r="BR1105" s="296"/>
    </row>
    <row r="1106" spans="1:70" x14ac:dyDescent="0.25">
      <c r="A1106" s="47">
        <f t="shared" si="265"/>
        <v>4.6999999999999975</v>
      </c>
      <c r="B1106" s="47" t="s">
        <v>66</v>
      </c>
      <c r="C1106" s="47" t="s">
        <v>4</v>
      </c>
      <c r="D1106" s="45">
        <v>1.5</v>
      </c>
      <c r="E1106" s="45">
        <f>D1106*E1098</f>
        <v>1.5</v>
      </c>
      <c r="F1106" s="45"/>
      <c r="G1106" s="45">
        <f t="shared" si="268"/>
        <v>0</v>
      </c>
      <c r="H1106" s="45"/>
      <c r="I1106" s="106"/>
      <c r="J1106" s="45"/>
      <c r="K1106" s="45"/>
      <c r="L1106" s="45">
        <f>G1106</f>
        <v>0</v>
      </c>
    </row>
    <row r="1107" spans="1:70" x14ac:dyDescent="0.25">
      <c r="A1107" s="60">
        <f>A1098+1</f>
        <v>5</v>
      </c>
      <c r="B1107" s="46" t="s">
        <v>193</v>
      </c>
      <c r="C1107" s="46" t="s">
        <v>123</v>
      </c>
      <c r="D1107" s="44"/>
      <c r="E1107" s="44">
        <v>67</v>
      </c>
      <c r="F1107" s="44"/>
      <c r="G1107" s="45"/>
      <c r="H1107" s="45"/>
      <c r="I1107" s="106"/>
      <c r="J1107" s="45"/>
      <c r="K1107" s="45"/>
      <c r="L1107" s="44"/>
    </row>
    <row r="1108" spans="1:70" x14ac:dyDescent="0.25">
      <c r="A1108" s="47">
        <f t="shared" ref="A1108:A1113" si="271">A1107+0.1</f>
        <v>5.0999999999999996</v>
      </c>
      <c r="B1108" s="47" t="s">
        <v>38</v>
      </c>
      <c r="C1108" s="47" t="s">
        <v>24</v>
      </c>
      <c r="D1108" s="45">
        <v>0.9</v>
      </c>
      <c r="E1108" s="45">
        <f>E1107*D1108</f>
        <v>60.300000000000004</v>
      </c>
      <c r="F1108" s="45"/>
      <c r="G1108" s="45"/>
      <c r="H1108" s="45"/>
      <c r="I1108" s="106">
        <f>E1108*H1108</f>
        <v>0</v>
      </c>
      <c r="J1108" s="45"/>
      <c r="K1108" s="45"/>
      <c r="L1108" s="45">
        <f>K1108+I1108+G1108</f>
        <v>0</v>
      </c>
    </row>
    <row r="1109" spans="1:70" x14ac:dyDescent="0.25">
      <c r="A1109" s="47">
        <f t="shared" si="271"/>
        <v>5.1999999999999993</v>
      </c>
      <c r="B1109" s="47" t="s">
        <v>72</v>
      </c>
      <c r="C1109" s="47" t="s">
        <v>15</v>
      </c>
      <c r="D1109" s="45">
        <v>0.01</v>
      </c>
      <c r="E1109" s="45">
        <f>E1107*D1109</f>
        <v>0.67</v>
      </c>
      <c r="F1109" s="45"/>
      <c r="G1109" s="45"/>
      <c r="H1109" s="45"/>
      <c r="I1109" s="106"/>
      <c r="J1109" s="45"/>
      <c r="K1109" s="45">
        <f>E1109*J1109</f>
        <v>0</v>
      </c>
      <c r="L1109" s="45">
        <f>K1109+I1109+G1109</f>
        <v>0</v>
      </c>
    </row>
    <row r="1110" spans="1:70" x14ac:dyDescent="0.25">
      <c r="A1110" s="47">
        <f t="shared" si="271"/>
        <v>5.2999999999999989</v>
      </c>
      <c r="B1110" s="210" t="s">
        <v>194</v>
      </c>
      <c r="C1110" s="47" t="s">
        <v>14</v>
      </c>
      <c r="D1110" s="45" t="s">
        <v>17</v>
      </c>
      <c r="E1110" s="45">
        <v>68</v>
      </c>
      <c r="F1110" s="211"/>
      <c r="G1110" s="45">
        <f>F1110*E1110</f>
        <v>0</v>
      </c>
      <c r="H1110" s="45"/>
      <c r="I1110" s="106"/>
      <c r="J1110" s="45"/>
      <c r="K1110" s="45"/>
      <c r="L1110" s="45">
        <f>K1110+I1110+G1110</f>
        <v>0</v>
      </c>
    </row>
    <row r="1111" spans="1:70" x14ac:dyDescent="0.25">
      <c r="A1111" s="47">
        <f t="shared" si="271"/>
        <v>5.3999999999999986</v>
      </c>
      <c r="B1111" s="210" t="s">
        <v>195</v>
      </c>
      <c r="C1111" s="47" t="s">
        <v>14</v>
      </c>
      <c r="D1111" s="45" t="s">
        <v>17</v>
      </c>
      <c r="E1111" s="45">
        <v>120</v>
      </c>
      <c r="F1111" s="211"/>
      <c r="G1111" s="45">
        <f t="shared" ref="G1111:G1113" si="272">F1111*E1111</f>
        <v>0</v>
      </c>
      <c r="H1111" s="45"/>
      <c r="I1111" s="106"/>
      <c r="J1111" s="45"/>
      <c r="K1111" s="45"/>
      <c r="L1111" s="45">
        <f>K1111+I1111+G1111</f>
        <v>0</v>
      </c>
    </row>
    <row r="1112" spans="1:70" x14ac:dyDescent="0.25">
      <c r="A1112" s="47">
        <f t="shared" si="271"/>
        <v>5.4999999999999982</v>
      </c>
      <c r="B1112" s="210" t="s">
        <v>196</v>
      </c>
      <c r="C1112" s="210" t="s">
        <v>26</v>
      </c>
      <c r="D1112" s="45" t="s">
        <v>17</v>
      </c>
      <c r="E1112" s="45">
        <f>E1107</f>
        <v>67</v>
      </c>
      <c r="F1112" s="211"/>
      <c r="G1112" s="45">
        <f t="shared" si="272"/>
        <v>0</v>
      </c>
      <c r="H1112" s="45"/>
      <c r="I1112" s="106"/>
      <c r="J1112" s="45"/>
      <c r="K1112" s="45"/>
      <c r="L1112" s="45">
        <f>G1112</f>
        <v>0</v>
      </c>
    </row>
    <row r="1113" spans="1:70" x14ac:dyDescent="0.25">
      <c r="A1113" s="47">
        <f t="shared" si="271"/>
        <v>5.5999999999999979</v>
      </c>
      <c r="B1113" s="10" t="s">
        <v>66</v>
      </c>
      <c r="C1113" s="47" t="s">
        <v>4</v>
      </c>
      <c r="D1113" s="45">
        <v>0.14000000000000001</v>
      </c>
      <c r="E1113" s="45">
        <f>D1113*E1107</f>
        <v>9.3800000000000008</v>
      </c>
      <c r="F1113" s="211"/>
      <c r="G1113" s="45">
        <f t="shared" si="272"/>
        <v>0</v>
      </c>
      <c r="H1113" s="45"/>
      <c r="I1113" s="106"/>
      <c r="J1113" s="45"/>
      <c r="K1113" s="45"/>
      <c r="L1113" s="45">
        <f>K1113+I1113+G1113</f>
        <v>0</v>
      </c>
    </row>
    <row r="1114" spans="1:70" x14ac:dyDescent="0.25">
      <c r="A1114" s="60">
        <f>A1109+1</f>
        <v>6.1999999999999993</v>
      </c>
      <c r="B1114" s="46" t="s">
        <v>486</v>
      </c>
      <c r="C1114" s="46" t="s">
        <v>123</v>
      </c>
      <c r="D1114" s="44"/>
      <c r="E1114" s="44">
        <f>E1098</f>
        <v>1</v>
      </c>
      <c r="F1114" s="44"/>
      <c r="G1114" s="45"/>
      <c r="H1114" s="45"/>
      <c r="I1114" s="106"/>
      <c r="J1114" s="45"/>
      <c r="K1114" s="45"/>
      <c r="L1114" s="44"/>
    </row>
    <row r="1115" spans="1:70" x14ac:dyDescent="0.25">
      <c r="A1115" s="47">
        <f t="shared" ref="A1115:A1123" si="273">A1114+0.1</f>
        <v>6.2999999999999989</v>
      </c>
      <c r="B1115" s="47" t="s">
        <v>38</v>
      </c>
      <c r="C1115" s="47" t="s">
        <v>24</v>
      </c>
      <c r="D1115" s="45">
        <v>0.9</v>
      </c>
      <c r="E1115" s="45">
        <f>E1114*D1115</f>
        <v>0.9</v>
      </c>
      <c r="F1115" s="45"/>
      <c r="G1115" s="45"/>
      <c r="H1115" s="45"/>
      <c r="I1115" s="106">
        <f>E1115*H1115</f>
        <v>0</v>
      </c>
      <c r="J1115" s="45"/>
      <c r="K1115" s="45"/>
      <c r="L1115" s="45">
        <f t="shared" ref="L1115:L1121" si="274">K1115+I1115+G1115</f>
        <v>0</v>
      </c>
    </row>
    <row r="1116" spans="1:70" x14ac:dyDescent="0.25">
      <c r="A1116" s="47">
        <f t="shared" si="273"/>
        <v>6.3999999999999986</v>
      </c>
      <c r="B1116" s="47" t="s">
        <v>72</v>
      </c>
      <c r="C1116" s="47" t="s">
        <v>15</v>
      </c>
      <c r="D1116" s="45">
        <v>0.01</v>
      </c>
      <c r="E1116" s="45">
        <f>E1114*D1116</f>
        <v>0.01</v>
      </c>
      <c r="F1116" s="45"/>
      <c r="G1116" s="45"/>
      <c r="H1116" s="45"/>
      <c r="I1116" s="106"/>
      <c r="J1116" s="45"/>
      <c r="K1116" s="45">
        <f>E1116*J1116</f>
        <v>0</v>
      </c>
      <c r="L1116" s="45">
        <f t="shared" si="274"/>
        <v>0</v>
      </c>
    </row>
    <row r="1117" spans="1:70" x14ac:dyDescent="0.25">
      <c r="A1117" s="47">
        <f t="shared" si="273"/>
        <v>6.4999999999999982</v>
      </c>
      <c r="B1117" s="210" t="s">
        <v>194</v>
      </c>
      <c r="C1117" s="47" t="s">
        <v>14</v>
      </c>
      <c r="D1117" s="45" t="s">
        <v>17</v>
      </c>
      <c r="E1117" s="45">
        <v>40</v>
      </c>
      <c r="F1117" s="211"/>
      <c r="G1117" s="45">
        <f>F1117*E1117</f>
        <v>0</v>
      </c>
      <c r="H1117" s="45"/>
      <c r="I1117" s="106"/>
      <c r="J1117" s="45"/>
      <c r="K1117" s="45"/>
      <c r="L1117" s="45">
        <f t="shared" si="274"/>
        <v>0</v>
      </c>
    </row>
    <row r="1118" spans="1:70" x14ac:dyDescent="0.25">
      <c r="A1118" s="47">
        <f t="shared" si="273"/>
        <v>6.5999999999999979</v>
      </c>
      <c r="B1118" s="31" t="s">
        <v>232</v>
      </c>
      <c r="C1118" s="47" t="s">
        <v>14</v>
      </c>
      <c r="D1118" s="45" t="s">
        <v>17</v>
      </c>
      <c r="E1118" s="45">
        <v>40</v>
      </c>
      <c r="F1118" s="32"/>
      <c r="G1118" s="45">
        <f t="shared" ref="G1118:G1123" si="275">F1118*E1118</f>
        <v>0</v>
      </c>
      <c r="H1118" s="45"/>
      <c r="I1118" s="106"/>
      <c r="J1118" s="45"/>
      <c r="K1118" s="45"/>
      <c r="L1118" s="45">
        <f t="shared" si="274"/>
        <v>0</v>
      </c>
    </row>
    <row r="1119" spans="1:70" x14ac:dyDescent="0.25">
      <c r="A1119" s="47">
        <f t="shared" si="273"/>
        <v>6.6999999999999975</v>
      </c>
      <c r="B1119" s="210" t="s">
        <v>195</v>
      </c>
      <c r="C1119" s="47" t="s">
        <v>14</v>
      </c>
      <c r="D1119" s="45" t="s">
        <v>17</v>
      </c>
      <c r="E1119" s="45">
        <v>80</v>
      </c>
      <c r="F1119" s="211"/>
      <c r="G1119" s="45">
        <f t="shared" si="275"/>
        <v>0</v>
      </c>
      <c r="H1119" s="45"/>
      <c r="I1119" s="106"/>
      <c r="J1119" s="45"/>
      <c r="K1119" s="45"/>
      <c r="L1119" s="45">
        <f t="shared" si="274"/>
        <v>0</v>
      </c>
    </row>
    <row r="1120" spans="1:70" x14ac:dyDescent="0.25">
      <c r="A1120" s="47">
        <f>A1118+0.1</f>
        <v>6.6999999999999975</v>
      </c>
      <c r="B1120" s="31" t="s">
        <v>487</v>
      </c>
      <c r="C1120" s="47" t="s">
        <v>26</v>
      </c>
      <c r="D1120" s="45" t="s">
        <v>17</v>
      </c>
      <c r="E1120" s="45">
        <v>10</v>
      </c>
      <c r="F1120" s="32"/>
      <c r="G1120" s="45">
        <f t="shared" si="275"/>
        <v>0</v>
      </c>
      <c r="H1120" s="45"/>
      <c r="I1120" s="106"/>
      <c r="J1120" s="45"/>
      <c r="K1120" s="45"/>
      <c r="L1120" s="45">
        <f t="shared" si="274"/>
        <v>0</v>
      </c>
    </row>
    <row r="1121" spans="1:12" x14ac:dyDescent="0.25">
      <c r="A1121" s="47">
        <f t="shared" si="273"/>
        <v>6.7999999999999972</v>
      </c>
      <c r="B1121" s="31" t="s">
        <v>488</v>
      </c>
      <c r="C1121" s="47" t="s">
        <v>14</v>
      </c>
      <c r="D1121" s="45" t="s">
        <v>17</v>
      </c>
      <c r="E1121" s="45">
        <v>40</v>
      </c>
      <c r="F1121" s="32"/>
      <c r="G1121" s="45">
        <f t="shared" si="275"/>
        <v>0</v>
      </c>
      <c r="H1121" s="45"/>
      <c r="I1121" s="106"/>
      <c r="J1121" s="45"/>
      <c r="K1121" s="45"/>
      <c r="L1121" s="45">
        <f t="shared" si="274"/>
        <v>0</v>
      </c>
    </row>
    <row r="1122" spans="1:12" x14ac:dyDescent="0.25">
      <c r="A1122" s="47">
        <f>A1118+0.1</f>
        <v>6.6999999999999975</v>
      </c>
      <c r="B1122" s="210" t="s">
        <v>196</v>
      </c>
      <c r="C1122" s="210" t="s">
        <v>26</v>
      </c>
      <c r="D1122" s="45" t="s">
        <v>17</v>
      </c>
      <c r="E1122" s="45">
        <v>10</v>
      </c>
      <c r="F1122" s="211"/>
      <c r="G1122" s="45">
        <f t="shared" si="275"/>
        <v>0</v>
      </c>
      <c r="H1122" s="45"/>
      <c r="I1122" s="106"/>
      <c r="J1122" s="45"/>
      <c r="K1122" s="45"/>
      <c r="L1122" s="45">
        <f>G1122</f>
        <v>0</v>
      </c>
    </row>
    <row r="1123" spans="1:12" x14ac:dyDescent="0.25">
      <c r="A1123" s="47">
        <f t="shared" si="273"/>
        <v>6.7999999999999972</v>
      </c>
      <c r="B1123" s="10" t="s">
        <v>66</v>
      </c>
      <c r="C1123" s="47" t="s">
        <v>4</v>
      </c>
      <c r="D1123" s="45">
        <v>0.14000000000000001</v>
      </c>
      <c r="E1123" s="45">
        <f>D1123*E1114</f>
        <v>0.14000000000000001</v>
      </c>
      <c r="F1123" s="211"/>
      <c r="G1123" s="45">
        <f t="shared" si="275"/>
        <v>0</v>
      </c>
      <c r="H1123" s="45"/>
      <c r="I1123" s="106"/>
      <c r="J1123" s="45"/>
      <c r="K1123" s="45"/>
      <c r="L1123" s="45">
        <f>K1123+I1123+G1123</f>
        <v>0</v>
      </c>
    </row>
    <row r="1124" spans="1:12" ht="30" x14ac:dyDescent="0.25">
      <c r="A1124" s="60">
        <f>A1114+1</f>
        <v>7.1999999999999993</v>
      </c>
      <c r="B1124" s="46" t="s">
        <v>135</v>
      </c>
      <c r="C1124" s="46" t="s">
        <v>47</v>
      </c>
      <c r="D1124" s="44"/>
      <c r="E1124" s="44">
        <f>(E1111*0.5*0.2)</f>
        <v>12</v>
      </c>
      <c r="F1124" s="44"/>
      <c r="G1124" s="100"/>
      <c r="H1124" s="343"/>
      <c r="I1124" s="155"/>
      <c r="J1124" s="343"/>
      <c r="K1124" s="343"/>
      <c r="L1124" s="44"/>
    </row>
    <row r="1125" spans="1:12" x14ac:dyDescent="0.25">
      <c r="A1125" s="47">
        <f>A1124+0.1</f>
        <v>7.2999999999999989</v>
      </c>
      <c r="B1125" s="47" t="s">
        <v>38</v>
      </c>
      <c r="C1125" s="47" t="s">
        <v>24</v>
      </c>
      <c r="D1125" s="45">
        <v>3</v>
      </c>
      <c r="E1125" s="45">
        <f>D1125*E1124</f>
        <v>36</v>
      </c>
      <c r="F1125" s="343"/>
      <c r="G1125" s="100"/>
      <c r="H1125" s="45"/>
      <c r="I1125" s="106">
        <f>H1125*E1125</f>
        <v>0</v>
      </c>
      <c r="J1125" s="343"/>
      <c r="K1125" s="343"/>
      <c r="L1125" s="45">
        <f>I1125</f>
        <v>0</v>
      </c>
    </row>
    <row r="1126" spans="1:12" x14ac:dyDescent="0.25">
      <c r="A1126" s="47">
        <f>A1125+0.1</f>
        <v>7.3999999999999986</v>
      </c>
      <c r="B1126" s="47" t="s">
        <v>248</v>
      </c>
      <c r="C1126" s="47" t="s">
        <v>47</v>
      </c>
      <c r="D1126" s="45">
        <v>1.1499999999999999</v>
      </c>
      <c r="E1126" s="45">
        <f>D1126*E1124</f>
        <v>13.799999999999999</v>
      </c>
      <c r="F1126" s="45"/>
      <c r="G1126" s="45">
        <f>F1126*E1126</f>
        <v>0</v>
      </c>
      <c r="H1126" s="343"/>
      <c r="I1126" s="155"/>
      <c r="J1126" s="343"/>
      <c r="K1126" s="343"/>
      <c r="L1126" s="45">
        <f>G1126</f>
        <v>0</v>
      </c>
    </row>
    <row r="1127" spans="1:12" x14ac:dyDescent="0.25">
      <c r="A1127" s="47">
        <f>A1126+0.1</f>
        <v>7.4999999999999982</v>
      </c>
      <c r="B1127" s="10" t="s">
        <v>66</v>
      </c>
      <c r="C1127" s="47" t="s">
        <v>4</v>
      </c>
      <c r="D1127" s="45">
        <v>0.01</v>
      </c>
      <c r="E1127" s="45">
        <f>E1124*D1127</f>
        <v>0.12</v>
      </c>
      <c r="F1127" s="45"/>
      <c r="G1127" s="45">
        <f>E1127*F1127</f>
        <v>0</v>
      </c>
      <c r="H1127" s="343"/>
      <c r="I1127" s="155"/>
      <c r="J1127" s="343"/>
      <c r="K1127" s="343"/>
      <c r="L1127" s="45">
        <f>G1127</f>
        <v>0</v>
      </c>
    </row>
    <row r="1128" spans="1:12" x14ac:dyDescent="0.25">
      <c r="A1128" s="4">
        <f>A1121+1</f>
        <v>7.7999999999999972</v>
      </c>
      <c r="B1128" s="57" t="s">
        <v>508</v>
      </c>
      <c r="C1128" s="6" t="s">
        <v>48</v>
      </c>
      <c r="D1128" s="58"/>
      <c r="E1128" s="58">
        <v>0.69664000000000015</v>
      </c>
      <c r="F1128" s="58"/>
      <c r="G1128" s="52"/>
      <c r="H1128" s="52"/>
      <c r="I1128" s="311"/>
      <c r="J1128" s="52"/>
      <c r="K1128" s="52"/>
      <c r="L1128" s="58"/>
    </row>
    <row r="1129" spans="1:12" x14ac:dyDescent="0.25">
      <c r="A1129" s="129">
        <f t="shared" ref="A1129:A1130" si="276">A1128+0.1</f>
        <v>7.8999999999999968</v>
      </c>
      <c r="B1129" s="10" t="s">
        <v>38</v>
      </c>
      <c r="C1129" s="93" t="s">
        <v>24</v>
      </c>
      <c r="D1129" s="34">
        <v>19.399999999999999</v>
      </c>
      <c r="E1129" s="34">
        <f>D1129*E1128</f>
        <v>13.514816000000001</v>
      </c>
      <c r="F1129" s="52"/>
      <c r="G1129" s="52"/>
      <c r="H1129" s="8"/>
      <c r="I1129" s="209">
        <f>H1129*E1129</f>
        <v>0</v>
      </c>
      <c r="J1129" s="52"/>
      <c r="K1129" s="52"/>
      <c r="L1129" s="8">
        <f>K1129+I1129+G1129</f>
        <v>0</v>
      </c>
    </row>
    <row r="1130" spans="1:12" x14ac:dyDescent="0.25">
      <c r="A1130" s="112">
        <f t="shared" si="276"/>
        <v>7.9999999999999964</v>
      </c>
      <c r="B1130" s="10" t="s">
        <v>250</v>
      </c>
      <c r="C1130" s="47" t="s">
        <v>15</v>
      </c>
      <c r="D1130" s="34">
        <v>2.09</v>
      </c>
      <c r="E1130" s="34">
        <f>D1130*E1128</f>
        <v>1.4559776000000002</v>
      </c>
      <c r="F1130" s="52"/>
      <c r="G1130" s="52"/>
      <c r="H1130" s="52"/>
      <c r="I1130" s="311"/>
      <c r="J1130" s="8"/>
      <c r="K1130" s="34">
        <f>E1130*J1130</f>
        <v>0</v>
      </c>
      <c r="L1130" s="53">
        <f t="shared" ref="L1130:L1135" si="277">K1130+I1130+G1130</f>
        <v>0</v>
      </c>
    </row>
    <row r="1131" spans="1:12" x14ac:dyDescent="0.25">
      <c r="A1131" s="50">
        <f>A1130+0.1</f>
        <v>8.0999999999999961</v>
      </c>
      <c r="B1131" s="33" t="s">
        <v>105</v>
      </c>
      <c r="C1131" s="33" t="s">
        <v>106</v>
      </c>
      <c r="D1131" s="34" t="s">
        <v>81</v>
      </c>
      <c r="E1131" s="34">
        <v>128</v>
      </c>
      <c r="F1131" s="34"/>
      <c r="G1131" s="34">
        <f t="shared" ref="G1131:G1135" si="278">F1131*E1131</f>
        <v>0</v>
      </c>
      <c r="H1131" s="52"/>
      <c r="I1131" s="311"/>
      <c r="J1131" s="52"/>
      <c r="K1131" s="52"/>
      <c r="L1131" s="53">
        <f t="shared" si="277"/>
        <v>0</v>
      </c>
    </row>
    <row r="1132" spans="1:12" x14ac:dyDescent="0.25">
      <c r="A1132" s="50">
        <f t="shared" ref="A1132:A1135" si="279">A1131+0.1</f>
        <v>8.1999999999999957</v>
      </c>
      <c r="B1132" s="33" t="s">
        <v>111</v>
      </c>
      <c r="C1132" s="33" t="s">
        <v>106</v>
      </c>
      <c r="D1132" s="34" t="s">
        <v>81</v>
      </c>
      <c r="E1132" s="34">
        <v>192</v>
      </c>
      <c r="F1132" s="34"/>
      <c r="G1132" s="34">
        <f t="shared" si="278"/>
        <v>0</v>
      </c>
      <c r="H1132" s="52"/>
      <c r="I1132" s="311"/>
      <c r="J1132" s="52"/>
      <c r="K1132" s="52"/>
      <c r="L1132" s="53">
        <f t="shared" si="277"/>
        <v>0</v>
      </c>
    </row>
    <row r="1133" spans="1:12" x14ac:dyDescent="0.25">
      <c r="A1133" s="50">
        <f t="shared" si="279"/>
        <v>8.2999999999999954</v>
      </c>
      <c r="B1133" s="33" t="s">
        <v>232</v>
      </c>
      <c r="C1133" s="33" t="s">
        <v>106</v>
      </c>
      <c r="D1133" s="34" t="s">
        <v>81</v>
      </c>
      <c r="E1133" s="34">
        <v>32</v>
      </c>
      <c r="F1133" s="34"/>
      <c r="G1133" s="34">
        <f t="shared" si="278"/>
        <v>0</v>
      </c>
      <c r="H1133" s="52"/>
      <c r="I1133" s="311"/>
      <c r="J1133" s="52"/>
      <c r="K1133" s="52"/>
      <c r="L1133" s="53">
        <f t="shared" si="277"/>
        <v>0</v>
      </c>
    </row>
    <row r="1134" spans="1:12" x14ac:dyDescent="0.25">
      <c r="A1134" s="50">
        <f t="shared" si="279"/>
        <v>8.399999999999995</v>
      </c>
      <c r="B1134" s="33" t="s">
        <v>104</v>
      </c>
      <c r="C1134" s="10" t="s">
        <v>95</v>
      </c>
      <c r="D1134" s="34">
        <v>6.3</v>
      </c>
      <c r="E1134" s="34">
        <f>D1134*E1128</f>
        <v>4.3888320000000007</v>
      </c>
      <c r="F1134" s="8"/>
      <c r="G1134" s="34">
        <f t="shared" si="278"/>
        <v>0</v>
      </c>
      <c r="H1134" s="52"/>
      <c r="I1134" s="311"/>
      <c r="J1134" s="52"/>
      <c r="K1134" s="52"/>
      <c r="L1134" s="53">
        <f t="shared" si="277"/>
        <v>0</v>
      </c>
    </row>
    <row r="1135" spans="1:12" x14ac:dyDescent="0.25">
      <c r="A1135" s="50">
        <f t="shared" si="279"/>
        <v>8.4999999999999947</v>
      </c>
      <c r="B1135" s="10" t="s">
        <v>66</v>
      </c>
      <c r="C1135" s="10" t="s">
        <v>4</v>
      </c>
      <c r="D1135" s="34">
        <v>2.78</v>
      </c>
      <c r="E1135" s="34">
        <f>D1135*E1128</f>
        <v>1.9366592000000002</v>
      </c>
      <c r="F1135" s="34"/>
      <c r="G1135" s="34">
        <f t="shared" si="278"/>
        <v>0</v>
      </c>
      <c r="H1135" s="53"/>
      <c r="I1135" s="311"/>
      <c r="J1135" s="52"/>
      <c r="K1135" s="52"/>
      <c r="L1135" s="53">
        <f t="shared" si="277"/>
        <v>0</v>
      </c>
    </row>
    <row r="1136" spans="1:12" ht="30" x14ac:dyDescent="0.25">
      <c r="A1136" s="60">
        <f>A1128+1</f>
        <v>8.7999999999999972</v>
      </c>
      <c r="B1136" s="46" t="s">
        <v>197</v>
      </c>
      <c r="C1136" s="46" t="s">
        <v>41</v>
      </c>
      <c r="D1136" s="46"/>
      <c r="E1136" s="44">
        <v>1.2</v>
      </c>
      <c r="F1136" s="22"/>
      <c r="G1136" s="44"/>
      <c r="H1136" s="46"/>
      <c r="I1136" s="159"/>
      <c r="J1136" s="46"/>
      <c r="K1136" s="44"/>
      <c r="L1136" s="44"/>
    </row>
    <row r="1137" spans="1:12" x14ac:dyDescent="0.25">
      <c r="A1137" s="47">
        <f>A1136+0.1</f>
        <v>8.8999999999999968</v>
      </c>
      <c r="B1137" s="47" t="s">
        <v>38</v>
      </c>
      <c r="C1137" s="47" t="s">
        <v>24</v>
      </c>
      <c r="D1137" s="47">
        <v>0.68</v>
      </c>
      <c r="E1137" s="45">
        <f>E1136*D1137</f>
        <v>0.81600000000000006</v>
      </c>
      <c r="F1137" s="55"/>
      <c r="G1137" s="55"/>
      <c r="H1137" s="45"/>
      <c r="I1137" s="106">
        <f>E1137*H1137</f>
        <v>0</v>
      </c>
      <c r="J1137" s="55"/>
      <c r="K1137" s="55"/>
      <c r="L1137" s="45">
        <f>G1137+I1137+K1137</f>
        <v>0</v>
      </c>
    </row>
    <row r="1138" spans="1:12" x14ac:dyDescent="0.25">
      <c r="A1138" s="47">
        <f>A1137+0.1</f>
        <v>8.9999999999999964</v>
      </c>
      <c r="B1138" s="47" t="s">
        <v>72</v>
      </c>
      <c r="C1138" s="47" t="s">
        <v>15</v>
      </c>
      <c r="D1138" s="101">
        <v>3.0000000000000001E-3</v>
      </c>
      <c r="E1138" s="45">
        <f>E1136*D1138</f>
        <v>3.5999999999999999E-3</v>
      </c>
      <c r="F1138" s="45"/>
      <c r="G1138" s="45"/>
      <c r="H1138" s="45"/>
      <c r="I1138" s="106"/>
      <c r="J1138" s="45"/>
      <c r="K1138" s="45">
        <f>E1138*J1138</f>
        <v>0</v>
      </c>
      <c r="L1138" s="45">
        <f>G1138+I1138+K1138</f>
        <v>0</v>
      </c>
    </row>
    <row r="1139" spans="1:12" x14ac:dyDescent="0.25">
      <c r="A1139" s="47">
        <f>A1138+0.1</f>
        <v>9.0999999999999961</v>
      </c>
      <c r="B1139" s="130" t="s">
        <v>107</v>
      </c>
      <c r="C1139" s="113" t="s">
        <v>95</v>
      </c>
      <c r="D1139" s="130">
        <v>0.253</v>
      </c>
      <c r="E1139" s="45">
        <f>E1136*D1139</f>
        <v>0.30359999999999998</v>
      </c>
      <c r="F1139" s="45"/>
      <c r="G1139" s="45">
        <f>E1139*F1139</f>
        <v>0</v>
      </c>
      <c r="H1139" s="343"/>
      <c r="I1139" s="106"/>
      <c r="J1139" s="343"/>
      <c r="K1139" s="45"/>
      <c r="L1139" s="45">
        <f>K1139+I1139+G1139</f>
        <v>0</v>
      </c>
    </row>
    <row r="1140" spans="1:12" x14ac:dyDescent="0.25">
      <c r="A1140" s="47">
        <f>A1139+0.1</f>
        <v>9.1999999999999957</v>
      </c>
      <c r="B1140" s="47" t="s">
        <v>108</v>
      </c>
      <c r="C1140" s="113" t="s">
        <v>95</v>
      </c>
      <c r="D1140" s="130">
        <v>2.7E-2</v>
      </c>
      <c r="E1140" s="45">
        <f>E1136*D1140</f>
        <v>3.2399999999999998E-2</v>
      </c>
      <c r="F1140" s="45"/>
      <c r="G1140" s="45">
        <f>E1140*F1140</f>
        <v>0</v>
      </c>
      <c r="H1140" s="343"/>
      <c r="I1140" s="106"/>
      <c r="J1140" s="343"/>
      <c r="K1140" s="45"/>
      <c r="L1140" s="45">
        <f>G1140+I1140+K1140</f>
        <v>0</v>
      </c>
    </row>
    <row r="1141" spans="1:12" x14ac:dyDescent="0.25">
      <c r="A1141" s="47">
        <f>A1140+0.1</f>
        <v>9.2999999999999954</v>
      </c>
      <c r="B1141" s="10" t="s">
        <v>66</v>
      </c>
      <c r="C1141" s="47" t="s">
        <v>4</v>
      </c>
      <c r="D1141" s="130">
        <v>1.9E-3</v>
      </c>
      <c r="E1141" s="45">
        <f>D1141*E1136</f>
        <v>2.2799999999999999E-3</v>
      </c>
      <c r="F1141" s="45"/>
      <c r="G1141" s="45">
        <f>E1141*F1141</f>
        <v>0</v>
      </c>
      <c r="H1141" s="343"/>
      <c r="I1141" s="106"/>
      <c r="J1141" s="343"/>
      <c r="K1141" s="45"/>
      <c r="L1141" s="45">
        <f>G1141+I1141+K1141</f>
        <v>0</v>
      </c>
    </row>
    <row r="1142" spans="1:12" ht="30" x14ac:dyDescent="0.3">
      <c r="A1142" s="140">
        <f>A1136+1</f>
        <v>9.7999999999999972</v>
      </c>
      <c r="B1142" s="141" t="s">
        <v>509</v>
      </c>
      <c r="C1142" s="142" t="s">
        <v>7</v>
      </c>
      <c r="D1142" s="143"/>
      <c r="E1142" s="227">
        <v>80</v>
      </c>
      <c r="F1142" s="143"/>
      <c r="G1142" s="139"/>
      <c r="H1142" s="139"/>
      <c r="I1142" s="275"/>
      <c r="J1142" s="332"/>
      <c r="K1142" s="332"/>
      <c r="L1142" s="335"/>
    </row>
    <row r="1143" spans="1:12" x14ac:dyDescent="0.3">
      <c r="A1143" s="144">
        <f t="shared" ref="A1143:A1146" si="280">A1142+0.1</f>
        <v>9.8999999999999968</v>
      </c>
      <c r="B1143" s="145" t="s">
        <v>38</v>
      </c>
      <c r="C1143" s="145" t="s">
        <v>24</v>
      </c>
      <c r="D1143" s="139">
        <v>3.1</v>
      </c>
      <c r="E1143" s="139">
        <f>E1142*D1143</f>
        <v>248</v>
      </c>
      <c r="F1143" s="139"/>
      <c r="G1143" s="139"/>
      <c r="H1143" s="139"/>
      <c r="I1143" s="275">
        <f>H1143*E1143</f>
        <v>0</v>
      </c>
      <c r="J1143" s="332"/>
      <c r="K1143" s="332"/>
      <c r="L1143" s="332">
        <f>I1143</f>
        <v>0</v>
      </c>
    </row>
    <row r="1144" spans="1:12" x14ac:dyDescent="0.3">
      <c r="A1144" s="144">
        <f t="shared" si="280"/>
        <v>9.9999999999999964</v>
      </c>
      <c r="B1144" s="145" t="s">
        <v>382</v>
      </c>
      <c r="C1144" s="47" t="s">
        <v>15</v>
      </c>
      <c r="D1144" s="146">
        <v>1.9E-2</v>
      </c>
      <c r="E1144" s="139">
        <f>D1144*E1142</f>
        <v>1.52</v>
      </c>
      <c r="F1144" s="139"/>
      <c r="G1144" s="139"/>
      <c r="H1144" s="139"/>
      <c r="I1144" s="275"/>
      <c r="J1144" s="332"/>
      <c r="K1144" s="332">
        <f t="shared" ref="K1144" si="281">E1144*J1144</f>
        <v>0</v>
      </c>
      <c r="L1144" s="332">
        <f t="shared" ref="L1144" si="282">G1144+I1144+K1144</f>
        <v>0</v>
      </c>
    </row>
    <row r="1145" spans="1:12" x14ac:dyDescent="0.3">
      <c r="A1145" s="144">
        <f t="shared" si="280"/>
        <v>10.099999999999996</v>
      </c>
      <c r="B1145" s="145" t="s">
        <v>510</v>
      </c>
      <c r="C1145" s="145" t="s">
        <v>41</v>
      </c>
      <c r="D1145" s="139" t="s">
        <v>511</v>
      </c>
      <c r="E1145" s="139">
        <v>14.4</v>
      </c>
      <c r="F1145" s="139"/>
      <c r="G1145" s="139">
        <f t="shared" ref="G1145:G1146" si="283">F1145*E1145</f>
        <v>0</v>
      </c>
      <c r="H1145" s="139"/>
      <c r="I1145" s="275"/>
      <c r="J1145" s="333"/>
      <c r="K1145" s="333"/>
      <c r="L1145" s="332">
        <f t="shared" ref="L1145:L1146" si="284">G1145</f>
        <v>0</v>
      </c>
    </row>
    <row r="1146" spans="1:12" x14ac:dyDescent="0.3">
      <c r="A1146" s="144">
        <f t="shared" si="280"/>
        <v>10.199999999999996</v>
      </c>
      <c r="B1146" s="145" t="s">
        <v>383</v>
      </c>
      <c r="C1146" s="145" t="s">
        <v>90</v>
      </c>
      <c r="D1146" s="147">
        <v>0.23300000000000001</v>
      </c>
      <c r="E1146" s="139">
        <f>D1146*E1142</f>
        <v>18.64</v>
      </c>
      <c r="F1146" s="139"/>
      <c r="G1146" s="139">
        <f t="shared" si="283"/>
        <v>0</v>
      </c>
      <c r="H1146" s="139"/>
      <c r="I1146" s="275"/>
      <c r="J1146" s="333"/>
      <c r="K1146" s="333"/>
      <c r="L1146" s="332">
        <f t="shared" si="284"/>
        <v>0</v>
      </c>
    </row>
    <row r="1147" spans="1:12" x14ac:dyDescent="0.25">
      <c r="A1147" s="212">
        <f>A1142+1</f>
        <v>10.799999999999997</v>
      </c>
      <c r="B1147" s="189" t="s">
        <v>198</v>
      </c>
      <c r="C1147" s="46" t="s">
        <v>47</v>
      </c>
      <c r="D1147" s="182"/>
      <c r="E1147" s="190">
        <f>(E1111*0.5*0.6)</f>
        <v>36</v>
      </c>
      <c r="F1147" s="182"/>
      <c r="G1147" s="182"/>
      <c r="H1147" s="182"/>
      <c r="I1147" s="317"/>
      <c r="J1147" s="191"/>
      <c r="K1147" s="191"/>
      <c r="L1147" s="44"/>
    </row>
    <row r="1148" spans="1:12" x14ac:dyDescent="0.25">
      <c r="A1148" s="47">
        <f>A1147+0.1</f>
        <v>10.899999999999997</v>
      </c>
      <c r="B1148" s="47" t="s">
        <v>38</v>
      </c>
      <c r="C1148" s="47" t="s">
        <v>4</v>
      </c>
      <c r="D1148" s="45">
        <v>1.21</v>
      </c>
      <c r="E1148" s="106">
        <f>D1148*E1147</f>
        <v>43.56</v>
      </c>
      <c r="F1148" s="343"/>
      <c r="G1148" s="100"/>
      <c r="H1148" s="45"/>
      <c r="I1148" s="106">
        <f>H1148*E1148</f>
        <v>0</v>
      </c>
      <c r="J1148" s="343"/>
      <c r="K1148" s="343"/>
      <c r="L1148" s="45">
        <f>I1148</f>
        <v>0</v>
      </c>
    </row>
    <row r="1149" spans="1:12" ht="30" x14ac:dyDescent="0.25">
      <c r="A1149" s="212">
        <f>A1147+1</f>
        <v>11.799999999999997</v>
      </c>
      <c r="B1149" s="46" t="s">
        <v>57</v>
      </c>
      <c r="C1149" s="46" t="s">
        <v>46</v>
      </c>
      <c r="D1149" s="44"/>
      <c r="E1149" s="44">
        <f>E1124</f>
        <v>12</v>
      </c>
      <c r="F1149" s="44"/>
      <c r="G1149" s="343"/>
      <c r="H1149" s="343"/>
      <c r="I1149" s="155"/>
      <c r="J1149" s="343"/>
      <c r="K1149" s="343"/>
      <c r="L1149" s="44"/>
    </row>
    <row r="1150" spans="1:12" x14ac:dyDescent="0.25">
      <c r="A1150" s="47">
        <f>A1149+0.1</f>
        <v>11.899999999999997</v>
      </c>
      <c r="B1150" s="47" t="s">
        <v>38</v>
      </c>
      <c r="C1150" s="45" t="s">
        <v>24</v>
      </c>
      <c r="D1150" s="101">
        <v>0.87</v>
      </c>
      <c r="E1150" s="45">
        <f>E1149*D1150</f>
        <v>10.44</v>
      </c>
      <c r="F1150" s="343"/>
      <c r="G1150" s="343"/>
      <c r="H1150" s="45"/>
      <c r="I1150" s="106">
        <f>H1150*E1150</f>
        <v>0</v>
      </c>
      <c r="J1150" s="45"/>
      <c r="K1150" s="45"/>
      <c r="L1150" s="45">
        <f>I1150</f>
        <v>0</v>
      </c>
    </row>
    <row r="1151" spans="1:12" x14ac:dyDescent="0.25">
      <c r="A1151" s="212">
        <f>A1149+1</f>
        <v>12.799999999999997</v>
      </c>
      <c r="B1151" s="46" t="s">
        <v>59</v>
      </c>
      <c r="C1151" s="46" t="s">
        <v>48</v>
      </c>
      <c r="D1151" s="44"/>
      <c r="E1151" s="44">
        <f>E1149*1.85</f>
        <v>22.200000000000003</v>
      </c>
      <c r="F1151" s="44"/>
      <c r="G1151" s="343"/>
      <c r="H1151" s="343"/>
      <c r="I1151" s="155"/>
      <c r="J1151" s="343"/>
      <c r="K1151" s="343"/>
      <c r="L1151" s="44"/>
    </row>
    <row r="1152" spans="1:12" x14ac:dyDescent="0.25">
      <c r="A1152" s="47">
        <f>A1151+0.1</f>
        <v>12.899999999999997</v>
      </c>
      <c r="B1152" s="47" t="s">
        <v>60</v>
      </c>
      <c r="C1152" s="47" t="s">
        <v>48</v>
      </c>
      <c r="D1152" s="45">
        <v>1</v>
      </c>
      <c r="E1152" s="45">
        <f>E1151*D1152</f>
        <v>22.200000000000003</v>
      </c>
      <c r="F1152" s="45"/>
      <c r="G1152" s="45"/>
      <c r="H1152" s="45"/>
      <c r="I1152" s="106"/>
      <c r="J1152" s="45"/>
      <c r="K1152" s="45">
        <f>E1152*J1152</f>
        <v>0</v>
      </c>
      <c r="L1152" s="45">
        <f>K1152</f>
        <v>0</v>
      </c>
    </row>
    <row r="1153" spans="1:70" x14ac:dyDescent="0.25">
      <c r="A1153" s="46"/>
      <c r="B1153" s="46" t="s">
        <v>31</v>
      </c>
      <c r="C1153" s="46"/>
      <c r="D1153" s="46"/>
      <c r="E1153" s="207"/>
      <c r="F1153" s="46"/>
      <c r="G1153" s="44">
        <f>SUM(G8:G1152)</f>
        <v>0</v>
      </c>
      <c r="H1153" s="44"/>
      <c r="I1153" s="159">
        <f>SUM(I8:I1152)</f>
        <v>0</v>
      </c>
      <c r="J1153" s="44"/>
      <c r="K1153" s="44">
        <f>SUM(K8:K1152)</f>
        <v>0</v>
      </c>
      <c r="L1153" s="44">
        <f>SUM(L8:L1152)</f>
        <v>0</v>
      </c>
    </row>
    <row r="1154" spans="1:70" x14ac:dyDescent="0.25">
      <c r="A1154" s="47"/>
      <c r="B1154" s="47" t="s">
        <v>526</v>
      </c>
      <c r="C1154" s="47" t="s">
        <v>523</v>
      </c>
      <c r="D1154" s="45"/>
      <c r="E1154" s="45"/>
      <c r="F1154" s="45"/>
      <c r="G1154" s="48"/>
      <c r="H1154" s="48"/>
      <c r="I1154" s="63"/>
      <c r="J1154" s="48"/>
      <c r="K1154" s="48"/>
      <c r="L1154" s="45" t="e">
        <f>L1153*C1154</f>
        <v>#VALUE!</v>
      </c>
    </row>
    <row r="1155" spans="1:70" x14ac:dyDescent="0.25">
      <c r="A1155" s="46"/>
      <c r="B1155" s="46" t="s">
        <v>30</v>
      </c>
      <c r="C1155" s="46" t="s">
        <v>4</v>
      </c>
      <c r="D1155" s="44"/>
      <c r="E1155" s="44"/>
      <c r="F1155" s="44"/>
      <c r="G1155" s="213"/>
      <c r="H1155" s="213"/>
      <c r="I1155" s="324"/>
      <c r="J1155" s="213"/>
      <c r="K1155" s="213"/>
      <c r="L1155" s="44" t="e">
        <f>SUM(L1153:L1154)</f>
        <v>#VALUE!</v>
      </c>
    </row>
    <row r="1156" spans="1:70" x14ac:dyDescent="0.25">
      <c r="A1156" s="47"/>
      <c r="B1156" s="47" t="s">
        <v>525</v>
      </c>
      <c r="C1156" s="47" t="s">
        <v>523</v>
      </c>
      <c r="D1156" s="45"/>
      <c r="E1156" s="45"/>
      <c r="F1156" s="45"/>
      <c r="G1156" s="48"/>
      <c r="H1156" s="48"/>
      <c r="I1156" s="63"/>
      <c r="J1156" s="48"/>
      <c r="K1156" s="48"/>
      <c r="L1156" s="45" t="e">
        <f>L1155*C1156</f>
        <v>#VALUE!</v>
      </c>
    </row>
    <row r="1157" spans="1:70" s="217" customFormat="1" x14ac:dyDescent="0.25">
      <c r="A1157" s="46"/>
      <c r="B1157" s="46" t="s">
        <v>199</v>
      </c>
      <c r="C1157" s="46" t="s">
        <v>4</v>
      </c>
      <c r="D1157" s="44"/>
      <c r="E1157" s="44"/>
      <c r="F1157" s="44"/>
      <c r="G1157" s="3"/>
      <c r="H1157" s="3"/>
      <c r="I1157" s="256"/>
      <c r="J1157" s="3"/>
      <c r="K1157" s="3"/>
      <c r="L1157" s="44" t="e">
        <f>SUM(L1155:L1156)</f>
        <v>#VALUE!</v>
      </c>
      <c r="M1157" s="288"/>
      <c r="N1157" s="288"/>
      <c r="O1157" s="288"/>
      <c r="P1157" s="288"/>
      <c r="Q1157" s="288"/>
      <c r="R1157" s="288"/>
      <c r="S1157" s="288"/>
      <c r="T1157" s="288"/>
      <c r="U1157" s="288"/>
      <c r="V1157" s="288"/>
      <c r="W1157" s="288"/>
      <c r="X1157" s="288"/>
      <c r="Y1157" s="288"/>
      <c r="Z1157" s="288"/>
      <c r="AA1157" s="288"/>
      <c r="AB1157" s="288"/>
      <c r="AC1157" s="288"/>
      <c r="AD1157" s="288"/>
      <c r="AE1157" s="288"/>
      <c r="AF1157" s="288"/>
      <c r="AG1157" s="288"/>
      <c r="AH1157" s="288"/>
      <c r="AI1157" s="288"/>
      <c r="AJ1157" s="288"/>
      <c r="AK1157" s="288"/>
      <c r="AL1157" s="288"/>
      <c r="AM1157" s="288"/>
      <c r="AN1157" s="288"/>
      <c r="AO1157" s="288"/>
      <c r="AP1157" s="288"/>
      <c r="AQ1157" s="288"/>
      <c r="AR1157" s="288"/>
      <c r="AS1157" s="288"/>
      <c r="AT1157" s="288"/>
      <c r="AU1157" s="288"/>
      <c r="AV1157" s="288"/>
      <c r="AW1157" s="288"/>
      <c r="AX1157" s="288"/>
      <c r="AY1157" s="288"/>
      <c r="AZ1157" s="288"/>
      <c r="BA1157" s="288"/>
      <c r="BB1157" s="288"/>
      <c r="BC1157" s="288"/>
      <c r="BD1157" s="288"/>
      <c r="BE1157" s="288"/>
      <c r="BF1157" s="288"/>
      <c r="BG1157" s="288"/>
      <c r="BH1157" s="288"/>
      <c r="BI1157" s="288"/>
      <c r="BJ1157" s="288"/>
      <c r="BK1157" s="288"/>
      <c r="BL1157" s="288"/>
      <c r="BM1157" s="288"/>
      <c r="BN1157" s="288"/>
      <c r="BO1157" s="288"/>
      <c r="BP1157" s="288"/>
      <c r="BQ1157" s="288"/>
      <c r="BR1157" s="288"/>
    </row>
    <row r="1158" spans="1:70" x14ac:dyDescent="0.25">
      <c r="A1158" s="2"/>
      <c r="B1158" s="359" t="s">
        <v>35</v>
      </c>
      <c r="C1158" s="360"/>
      <c r="D1158" s="360"/>
      <c r="E1158" s="105"/>
      <c r="F1158" s="2"/>
      <c r="G1158" s="2"/>
      <c r="H1158" s="2"/>
      <c r="I1158" s="2"/>
      <c r="J1158" s="3"/>
      <c r="K1158" s="3"/>
      <c r="L1158" s="45"/>
    </row>
    <row r="1159" spans="1:70" x14ac:dyDescent="0.25">
      <c r="A1159" s="46">
        <v>1</v>
      </c>
      <c r="B1159" s="46" t="s">
        <v>9</v>
      </c>
      <c r="C1159" s="46" t="s">
        <v>10</v>
      </c>
      <c r="D1159" s="44"/>
      <c r="E1159" s="44">
        <f>E1162</f>
        <v>66</v>
      </c>
      <c r="F1159" s="44"/>
      <c r="G1159" s="45"/>
      <c r="H1159" s="45"/>
      <c r="I1159" s="159"/>
      <c r="J1159" s="44"/>
      <c r="K1159" s="44"/>
      <c r="L1159" s="44"/>
    </row>
    <row r="1160" spans="1:70" x14ac:dyDescent="0.25">
      <c r="A1160" s="47">
        <f>A1159+0.1</f>
        <v>1.1000000000000001</v>
      </c>
      <c r="B1160" s="47" t="s">
        <v>38</v>
      </c>
      <c r="C1160" s="45" t="s">
        <v>4</v>
      </c>
      <c r="D1160" s="45">
        <v>2.97</v>
      </c>
      <c r="E1160" s="45">
        <f>D1160*E1159</f>
        <v>196.02</v>
      </c>
      <c r="F1160" s="45"/>
      <c r="G1160" s="45"/>
      <c r="H1160" s="45"/>
      <c r="I1160" s="106">
        <f>H1160*E1160</f>
        <v>0</v>
      </c>
      <c r="J1160" s="45"/>
      <c r="K1160" s="45"/>
      <c r="L1160" s="45">
        <f>I1160</f>
        <v>0</v>
      </c>
    </row>
    <row r="1161" spans="1:70" x14ac:dyDescent="0.25">
      <c r="A1161" s="47">
        <f t="shared" ref="A1161" si="285">A1160+0.1</f>
        <v>1.2000000000000002</v>
      </c>
      <c r="B1161" s="47" t="s">
        <v>72</v>
      </c>
      <c r="C1161" s="47" t="s">
        <v>15</v>
      </c>
      <c r="D1161" s="45">
        <v>1.05</v>
      </c>
      <c r="E1161" s="45">
        <f>D1161*E1159</f>
        <v>69.3</v>
      </c>
      <c r="F1161" s="45"/>
      <c r="G1161" s="45"/>
      <c r="H1161" s="45"/>
      <c r="I1161" s="106"/>
      <c r="J1161" s="45"/>
      <c r="K1161" s="45">
        <f>J1161*E1161</f>
        <v>0</v>
      </c>
      <c r="L1161" s="45">
        <f>K1161</f>
        <v>0</v>
      </c>
    </row>
    <row r="1162" spans="1:70" ht="30" x14ac:dyDescent="0.25">
      <c r="A1162" s="47">
        <f>A1161+0.1</f>
        <v>1.3000000000000003</v>
      </c>
      <c r="B1162" s="47" t="s">
        <v>489</v>
      </c>
      <c r="C1162" s="47" t="s">
        <v>10</v>
      </c>
      <c r="D1162" s="45" t="s">
        <v>11</v>
      </c>
      <c r="E1162" s="106">
        <v>66</v>
      </c>
      <c r="F1162" s="45"/>
      <c r="G1162" s="45">
        <f>F1162*E1162</f>
        <v>0</v>
      </c>
      <c r="H1162" s="45"/>
      <c r="I1162" s="106"/>
      <c r="J1162" s="45"/>
      <c r="K1162" s="45"/>
      <c r="L1162" s="45">
        <f>G1162</f>
        <v>0</v>
      </c>
    </row>
    <row r="1163" spans="1:70" ht="30" x14ac:dyDescent="0.25">
      <c r="A1163" s="47">
        <f t="shared" ref="A1163:A1166" si="286">A1162+0.1</f>
        <v>1.4000000000000004</v>
      </c>
      <c r="B1163" s="47" t="s">
        <v>493</v>
      </c>
      <c r="C1163" s="47" t="s">
        <v>10</v>
      </c>
      <c r="D1163" s="45" t="s">
        <v>11</v>
      </c>
      <c r="E1163" s="106">
        <v>28</v>
      </c>
      <c r="F1163" s="45"/>
      <c r="G1163" s="45">
        <f>F1163*E1163</f>
        <v>0</v>
      </c>
      <c r="H1163" s="45"/>
      <c r="I1163" s="106"/>
      <c r="J1163" s="45"/>
      <c r="K1163" s="45"/>
      <c r="L1163" s="45">
        <f>G1163</f>
        <v>0</v>
      </c>
    </row>
    <row r="1164" spans="1:70" ht="45" x14ac:dyDescent="0.25">
      <c r="A1164" s="47">
        <f t="shared" si="286"/>
        <v>1.5000000000000004</v>
      </c>
      <c r="B1164" s="47" t="s">
        <v>490</v>
      </c>
      <c r="C1164" s="47" t="s">
        <v>85</v>
      </c>
      <c r="D1164" s="45" t="s">
        <v>11</v>
      </c>
      <c r="E1164" s="106">
        <v>12</v>
      </c>
      <c r="F1164" s="45"/>
      <c r="G1164" s="45">
        <f>F1164*E1164</f>
        <v>0</v>
      </c>
      <c r="H1164" s="45"/>
      <c r="I1164" s="106"/>
      <c r="J1164" s="45"/>
      <c r="K1164" s="45"/>
      <c r="L1164" s="45">
        <f>G1164</f>
        <v>0</v>
      </c>
    </row>
    <row r="1165" spans="1:70" ht="15" customHeight="1" x14ac:dyDescent="0.25">
      <c r="A1165" s="47">
        <f t="shared" si="286"/>
        <v>1.6000000000000005</v>
      </c>
      <c r="B1165" s="47" t="s">
        <v>491</v>
      </c>
      <c r="C1165" s="47" t="s">
        <v>85</v>
      </c>
      <c r="D1165" s="45" t="s">
        <v>11</v>
      </c>
      <c r="E1165" s="106">
        <v>2</v>
      </c>
      <c r="F1165" s="45"/>
      <c r="G1165" s="45">
        <f>F1165*E1165</f>
        <v>0</v>
      </c>
      <c r="H1165" s="45"/>
      <c r="I1165" s="106"/>
      <c r="J1165" s="45"/>
      <c r="K1165" s="45"/>
      <c r="L1165" s="45">
        <f>G1165</f>
        <v>0</v>
      </c>
    </row>
    <row r="1166" spans="1:70" x14ac:dyDescent="0.25">
      <c r="A1166" s="47">
        <f t="shared" si="286"/>
        <v>1.7000000000000006</v>
      </c>
      <c r="B1166" s="10" t="s">
        <v>66</v>
      </c>
      <c r="C1166" s="47" t="s">
        <v>4</v>
      </c>
      <c r="D1166" s="45">
        <v>2.11</v>
      </c>
      <c r="E1166" s="106">
        <f>D1166*E1159</f>
        <v>139.26</v>
      </c>
      <c r="F1166" s="45"/>
      <c r="G1166" s="45">
        <f>F1166*E1166</f>
        <v>0</v>
      </c>
      <c r="H1166" s="45"/>
      <c r="I1166" s="106"/>
      <c r="J1166" s="45"/>
      <c r="K1166" s="45"/>
      <c r="L1166" s="45">
        <f>G1166</f>
        <v>0</v>
      </c>
    </row>
    <row r="1167" spans="1:70" x14ac:dyDescent="0.25">
      <c r="A1167" s="46">
        <v>2</v>
      </c>
      <c r="B1167" s="46" t="s">
        <v>12</v>
      </c>
      <c r="C1167" s="46" t="s">
        <v>10</v>
      </c>
      <c r="D1167" s="44"/>
      <c r="E1167" s="44">
        <f>E1107</f>
        <v>67</v>
      </c>
      <c r="F1167" s="44"/>
      <c r="G1167" s="45"/>
      <c r="H1167" s="45"/>
      <c r="I1167" s="159"/>
      <c r="J1167" s="44"/>
      <c r="K1167" s="44"/>
      <c r="L1167" s="44"/>
    </row>
    <row r="1168" spans="1:70" x14ac:dyDescent="0.25">
      <c r="A1168" s="47">
        <f>A1167+0.1</f>
        <v>2.1</v>
      </c>
      <c r="B1168" s="47" t="s">
        <v>38</v>
      </c>
      <c r="C1168" s="47" t="s">
        <v>4</v>
      </c>
      <c r="D1168" s="106">
        <v>1</v>
      </c>
      <c r="E1168" s="106">
        <f>D1168*E1167</f>
        <v>67</v>
      </c>
      <c r="F1168" s="45"/>
      <c r="G1168" s="45"/>
      <c r="H1168" s="45"/>
      <c r="I1168" s="106">
        <f>H1168*E1168</f>
        <v>0</v>
      </c>
      <c r="J1168" s="45"/>
      <c r="K1168" s="45"/>
      <c r="L1168" s="45">
        <f>I1168</f>
        <v>0</v>
      </c>
    </row>
    <row r="1169" spans="1:12" x14ac:dyDescent="0.25">
      <c r="A1169" s="47">
        <f>A1168+0.1</f>
        <v>2.2000000000000002</v>
      </c>
      <c r="B1169" s="47" t="s">
        <v>252</v>
      </c>
      <c r="C1169" s="47" t="s">
        <v>4</v>
      </c>
      <c r="D1169" s="45">
        <v>1</v>
      </c>
      <c r="E1169" s="106">
        <f>D1169*E1167</f>
        <v>67</v>
      </c>
      <c r="F1169" s="45"/>
      <c r="G1169" s="45">
        <f>F1169*E1169</f>
        <v>0</v>
      </c>
      <c r="H1169" s="45"/>
      <c r="I1169" s="106"/>
      <c r="J1169" s="45"/>
      <c r="K1169" s="45"/>
      <c r="L1169" s="45">
        <f>G1169</f>
        <v>0</v>
      </c>
    </row>
    <row r="1170" spans="1:12" x14ac:dyDescent="0.25">
      <c r="A1170" s="46">
        <v>3</v>
      </c>
      <c r="B1170" s="46" t="s">
        <v>13</v>
      </c>
      <c r="C1170" s="46" t="s">
        <v>14</v>
      </c>
      <c r="D1170" s="44"/>
      <c r="E1170" s="44">
        <f>SUM(E1173:E1176)</f>
        <v>1611</v>
      </c>
      <c r="F1170" s="45"/>
      <c r="G1170" s="45"/>
      <c r="H1170" s="44"/>
      <c r="I1170" s="159"/>
      <c r="J1170" s="44"/>
      <c r="K1170" s="44"/>
      <c r="L1170" s="44"/>
    </row>
    <row r="1171" spans="1:12" x14ac:dyDescent="0.25">
      <c r="A1171" s="47">
        <f t="shared" ref="A1171:A1217" si="287">A1170+0.1</f>
        <v>3.1</v>
      </c>
      <c r="B1171" s="47" t="s">
        <v>38</v>
      </c>
      <c r="C1171" s="47" t="s">
        <v>4</v>
      </c>
      <c r="D1171" s="106">
        <v>7.0000000000000007E-2</v>
      </c>
      <c r="E1171" s="106">
        <f>D1171*E1170</f>
        <v>112.77000000000001</v>
      </c>
      <c r="F1171" s="45"/>
      <c r="G1171" s="100"/>
      <c r="H1171" s="45"/>
      <c r="I1171" s="106">
        <f>H1171*E1171</f>
        <v>0</v>
      </c>
      <c r="J1171" s="343"/>
      <c r="K1171" s="343"/>
      <c r="L1171" s="45">
        <f>I1171</f>
        <v>0</v>
      </c>
    </row>
    <row r="1172" spans="1:12" x14ac:dyDescent="0.25">
      <c r="A1172" s="47">
        <f t="shared" si="287"/>
        <v>3.2</v>
      </c>
      <c r="B1172" s="47" t="s">
        <v>72</v>
      </c>
      <c r="C1172" s="47" t="s">
        <v>15</v>
      </c>
      <c r="D1172" s="106">
        <v>0.05</v>
      </c>
      <c r="E1172" s="106">
        <f>D1172*E1170</f>
        <v>80.550000000000011</v>
      </c>
      <c r="F1172" s="343"/>
      <c r="G1172" s="100"/>
      <c r="H1172" s="100"/>
      <c r="I1172" s="155"/>
      <c r="J1172" s="45"/>
      <c r="K1172" s="45">
        <f>J1172*E1172</f>
        <v>0</v>
      </c>
      <c r="L1172" s="45">
        <f>K1172</f>
        <v>0</v>
      </c>
    </row>
    <row r="1173" spans="1:12" x14ac:dyDescent="0.25">
      <c r="A1173" s="47">
        <f t="shared" si="287"/>
        <v>3.3000000000000003</v>
      </c>
      <c r="B1173" s="47" t="s">
        <v>16</v>
      </c>
      <c r="C1173" s="47" t="s">
        <v>14</v>
      </c>
      <c r="D1173" s="45" t="s">
        <v>17</v>
      </c>
      <c r="E1173" s="106">
        <v>10</v>
      </c>
      <c r="F1173" s="45"/>
      <c r="G1173" s="45">
        <f t="shared" ref="G1173" si="288">F1173*E1173</f>
        <v>0</v>
      </c>
      <c r="H1173" s="100"/>
      <c r="I1173" s="155"/>
      <c r="J1173" s="343"/>
      <c r="K1173" s="343"/>
      <c r="L1173" s="45">
        <f t="shared" ref="L1173:L1186" si="289">G1173</f>
        <v>0</v>
      </c>
    </row>
    <row r="1174" spans="1:12" x14ac:dyDescent="0.25">
      <c r="A1174" s="47">
        <f t="shared" si="287"/>
        <v>3.4000000000000004</v>
      </c>
      <c r="B1174" s="47" t="s">
        <v>18</v>
      </c>
      <c r="C1174" s="47" t="s">
        <v>14</v>
      </c>
      <c r="D1174" s="45" t="s">
        <v>17</v>
      </c>
      <c r="E1174" s="106">
        <v>318</v>
      </c>
      <c r="F1174" s="45"/>
      <c r="G1174" s="45">
        <f>F1174*E1174</f>
        <v>0</v>
      </c>
      <c r="H1174" s="100"/>
      <c r="I1174" s="155"/>
      <c r="J1174" s="343"/>
      <c r="K1174" s="343"/>
      <c r="L1174" s="45">
        <f t="shared" si="289"/>
        <v>0</v>
      </c>
    </row>
    <row r="1175" spans="1:12" x14ac:dyDescent="0.25">
      <c r="A1175" s="47">
        <f t="shared" si="287"/>
        <v>3.5000000000000004</v>
      </c>
      <c r="B1175" s="47" t="s">
        <v>492</v>
      </c>
      <c r="C1175" s="47" t="s">
        <v>14</v>
      </c>
      <c r="D1175" s="45" t="s">
        <v>17</v>
      </c>
      <c r="E1175" s="106">
        <v>755</v>
      </c>
      <c r="F1175" s="45"/>
      <c r="G1175" s="45">
        <f>F1175*E1175</f>
        <v>0</v>
      </c>
      <c r="H1175" s="100"/>
      <c r="I1175" s="155"/>
      <c r="J1175" s="343"/>
      <c r="K1175" s="343"/>
      <c r="L1175" s="45">
        <f t="shared" si="289"/>
        <v>0</v>
      </c>
    </row>
    <row r="1176" spans="1:12" ht="30" x14ac:dyDescent="0.25">
      <c r="A1176" s="47">
        <f t="shared" si="287"/>
        <v>3.6000000000000005</v>
      </c>
      <c r="B1176" s="47" t="s">
        <v>19</v>
      </c>
      <c r="C1176" s="47" t="s">
        <v>14</v>
      </c>
      <c r="D1176" s="45" t="s">
        <v>17</v>
      </c>
      <c r="E1176" s="106">
        <v>528</v>
      </c>
      <c r="F1176" s="45"/>
      <c r="G1176" s="45">
        <f t="shared" ref="G1176:G1186" si="290">F1176*E1176</f>
        <v>0</v>
      </c>
      <c r="H1176" s="100"/>
      <c r="I1176" s="155"/>
      <c r="J1176" s="343"/>
      <c r="K1176" s="343"/>
      <c r="L1176" s="45">
        <f t="shared" si="289"/>
        <v>0</v>
      </c>
    </row>
    <row r="1177" spans="1:12" x14ac:dyDescent="0.25">
      <c r="A1177" s="47">
        <f t="shared" si="287"/>
        <v>3.7000000000000006</v>
      </c>
      <c r="B1177" s="47" t="s">
        <v>494</v>
      </c>
      <c r="C1177" s="47" t="s">
        <v>14</v>
      </c>
      <c r="D1177" s="45" t="s">
        <v>17</v>
      </c>
      <c r="E1177" s="106">
        <v>15</v>
      </c>
      <c r="F1177" s="45"/>
      <c r="G1177" s="45">
        <f t="shared" si="290"/>
        <v>0</v>
      </c>
      <c r="H1177" s="100"/>
      <c r="I1177" s="155"/>
      <c r="J1177" s="343"/>
      <c r="K1177" s="343"/>
      <c r="L1177" s="45">
        <f t="shared" si="289"/>
        <v>0</v>
      </c>
    </row>
    <row r="1178" spans="1:12" x14ac:dyDescent="0.25">
      <c r="A1178" s="47">
        <f t="shared" si="287"/>
        <v>3.8000000000000007</v>
      </c>
      <c r="B1178" s="47" t="s">
        <v>495</v>
      </c>
      <c r="C1178" s="47" t="s">
        <v>14</v>
      </c>
      <c r="D1178" s="45" t="s">
        <v>17</v>
      </c>
      <c r="E1178" s="106">
        <v>15</v>
      </c>
      <c r="F1178" s="45"/>
      <c r="G1178" s="45">
        <f t="shared" si="290"/>
        <v>0</v>
      </c>
      <c r="H1178" s="100"/>
      <c r="I1178" s="155"/>
      <c r="J1178" s="343"/>
      <c r="K1178" s="343"/>
      <c r="L1178" s="45">
        <f t="shared" si="289"/>
        <v>0</v>
      </c>
    </row>
    <row r="1179" spans="1:12" x14ac:dyDescent="0.25">
      <c r="A1179" s="47">
        <f t="shared" si="287"/>
        <v>3.9000000000000008</v>
      </c>
      <c r="B1179" s="47" t="s">
        <v>496</v>
      </c>
      <c r="C1179" s="47" t="s">
        <v>14</v>
      </c>
      <c r="D1179" s="45" t="s">
        <v>17</v>
      </c>
      <c r="E1179" s="106">
        <v>10</v>
      </c>
      <c r="F1179" s="45"/>
      <c r="G1179" s="45">
        <f t="shared" si="290"/>
        <v>0</v>
      </c>
      <c r="H1179" s="100"/>
      <c r="I1179" s="155"/>
      <c r="J1179" s="343"/>
      <c r="K1179" s="343"/>
      <c r="L1179" s="45">
        <f t="shared" si="289"/>
        <v>0</v>
      </c>
    </row>
    <row r="1180" spans="1:12" x14ac:dyDescent="0.25">
      <c r="A1180" s="45">
        <v>3.1</v>
      </c>
      <c r="B1180" s="47" t="s">
        <v>497</v>
      </c>
      <c r="C1180" s="47" t="s">
        <v>14</v>
      </c>
      <c r="D1180" s="45" t="s">
        <v>17</v>
      </c>
      <c r="E1180" s="106">
        <v>10</v>
      </c>
      <c r="F1180" s="45"/>
      <c r="G1180" s="45">
        <f t="shared" si="290"/>
        <v>0</v>
      </c>
      <c r="H1180" s="100"/>
      <c r="I1180" s="155"/>
      <c r="J1180" s="343"/>
      <c r="K1180" s="343"/>
      <c r="L1180" s="45">
        <f t="shared" si="289"/>
        <v>0</v>
      </c>
    </row>
    <row r="1181" spans="1:12" x14ac:dyDescent="0.25">
      <c r="A1181" s="45">
        <f>A1180+0.01</f>
        <v>3.11</v>
      </c>
      <c r="B1181" s="47" t="s">
        <v>20</v>
      </c>
      <c r="C1181" s="47" t="s">
        <v>14</v>
      </c>
      <c r="D1181" s="45" t="s">
        <v>17</v>
      </c>
      <c r="E1181" s="106">
        <f>E1111</f>
        <v>120</v>
      </c>
      <c r="F1181" s="45"/>
      <c r="G1181" s="45">
        <f t="shared" si="290"/>
        <v>0</v>
      </c>
      <c r="H1181" s="100"/>
      <c r="I1181" s="155"/>
      <c r="J1181" s="343"/>
      <c r="K1181" s="343"/>
      <c r="L1181" s="45">
        <f t="shared" si="289"/>
        <v>0</v>
      </c>
    </row>
    <row r="1182" spans="1:12" x14ac:dyDescent="0.25">
      <c r="A1182" s="45">
        <f t="shared" ref="A1182:A1186" si="291">A1181+0.01</f>
        <v>3.1199999999999997</v>
      </c>
      <c r="B1182" s="47" t="s">
        <v>21</v>
      </c>
      <c r="C1182" s="47" t="s">
        <v>14</v>
      </c>
      <c r="D1182" s="45" t="s">
        <v>17</v>
      </c>
      <c r="E1182" s="106">
        <f>E1174</f>
        <v>318</v>
      </c>
      <c r="F1182" s="343"/>
      <c r="G1182" s="45">
        <f t="shared" si="290"/>
        <v>0</v>
      </c>
      <c r="H1182" s="100"/>
      <c r="I1182" s="155"/>
      <c r="J1182" s="343"/>
      <c r="K1182" s="343"/>
      <c r="L1182" s="45">
        <f t="shared" si="289"/>
        <v>0</v>
      </c>
    </row>
    <row r="1183" spans="1:12" x14ac:dyDescent="0.25">
      <c r="A1183" s="45">
        <f t="shared" si="291"/>
        <v>3.1299999999999994</v>
      </c>
      <c r="B1183" s="47" t="s">
        <v>498</v>
      </c>
      <c r="C1183" s="47" t="s">
        <v>14</v>
      </c>
      <c r="D1183" s="45" t="s">
        <v>17</v>
      </c>
      <c r="E1183" s="106">
        <v>20</v>
      </c>
      <c r="F1183" s="343"/>
      <c r="G1183" s="45">
        <f t="shared" si="290"/>
        <v>0</v>
      </c>
      <c r="H1183" s="100"/>
      <c r="I1183" s="155"/>
      <c r="J1183" s="343"/>
      <c r="K1183" s="343"/>
      <c r="L1183" s="45">
        <f t="shared" si="289"/>
        <v>0</v>
      </c>
    </row>
    <row r="1184" spans="1:12" x14ac:dyDescent="0.25">
      <c r="A1184" s="45">
        <f t="shared" si="291"/>
        <v>3.1399999999999992</v>
      </c>
      <c r="B1184" s="47" t="s">
        <v>506</v>
      </c>
      <c r="C1184" s="47" t="s">
        <v>14</v>
      </c>
      <c r="D1184" s="45" t="s">
        <v>17</v>
      </c>
      <c r="E1184" s="106">
        <v>10</v>
      </c>
      <c r="F1184" s="343"/>
      <c r="G1184" s="45">
        <f t="shared" si="290"/>
        <v>0</v>
      </c>
      <c r="H1184" s="100"/>
      <c r="I1184" s="155"/>
      <c r="J1184" s="343"/>
      <c r="K1184" s="343"/>
      <c r="L1184" s="45">
        <f t="shared" si="289"/>
        <v>0</v>
      </c>
    </row>
    <row r="1185" spans="1:12" x14ac:dyDescent="0.25">
      <c r="A1185" s="45">
        <f t="shared" si="291"/>
        <v>3.149999999999999</v>
      </c>
      <c r="B1185" s="10" t="s">
        <v>265</v>
      </c>
      <c r="C1185" s="47" t="s">
        <v>26</v>
      </c>
      <c r="D1185" s="157">
        <v>2</v>
      </c>
      <c r="E1185" s="106">
        <f>D1185*E1167</f>
        <v>134</v>
      </c>
      <c r="F1185" s="45"/>
      <c r="G1185" s="45">
        <f t="shared" si="290"/>
        <v>0</v>
      </c>
      <c r="H1185" s="100"/>
      <c r="I1185" s="155"/>
      <c r="J1185" s="343"/>
      <c r="K1185" s="343"/>
      <c r="L1185" s="45">
        <f t="shared" si="289"/>
        <v>0</v>
      </c>
    </row>
    <row r="1186" spans="1:12" x14ac:dyDescent="0.25">
      <c r="A1186" s="45">
        <f t="shared" si="291"/>
        <v>3.1599999999999988</v>
      </c>
      <c r="B1186" s="10" t="s">
        <v>66</v>
      </c>
      <c r="C1186" s="47" t="s">
        <v>4</v>
      </c>
      <c r="D1186" s="214">
        <v>3.5000000000000001E-3</v>
      </c>
      <c r="E1186" s="106">
        <f>D1186*E1170</f>
        <v>5.6385000000000005</v>
      </c>
      <c r="F1186" s="45"/>
      <c r="G1186" s="45">
        <f t="shared" si="290"/>
        <v>0</v>
      </c>
      <c r="H1186" s="100"/>
      <c r="I1186" s="155"/>
      <c r="J1186" s="343"/>
      <c r="K1186" s="343"/>
      <c r="L1186" s="45">
        <f t="shared" si="289"/>
        <v>0</v>
      </c>
    </row>
    <row r="1187" spans="1:12" x14ac:dyDescent="0.25">
      <c r="A1187" s="46">
        <v>4</v>
      </c>
      <c r="B1187" s="46" t="s">
        <v>22</v>
      </c>
      <c r="C1187" s="46" t="s">
        <v>23</v>
      </c>
      <c r="D1187" s="44"/>
      <c r="E1187" s="44">
        <v>8</v>
      </c>
      <c r="F1187" s="45"/>
      <c r="G1187" s="45"/>
      <c r="H1187" s="44"/>
      <c r="I1187" s="159"/>
      <c r="J1187" s="44"/>
      <c r="K1187" s="44"/>
      <c r="L1187" s="44"/>
    </row>
    <row r="1188" spans="1:12" x14ac:dyDescent="0.25">
      <c r="A1188" s="47">
        <f t="shared" si="287"/>
        <v>4.0999999999999996</v>
      </c>
      <c r="B1188" s="47" t="s">
        <v>38</v>
      </c>
      <c r="C1188" s="47" t="s">
        <v>24</v>
      </c>
      <c r="D1188" s="45">
        <v>25</v>
      </c>
      <c r="E1188" s="106">
        <f>D1188*E1187</f>
        <v>200</v>
      </c>
      <c r="F1188" s="45"/>
      <c r="G1188" s="100"/>
      <c r="H1188" s="45"/>
      <c r="I1188" s="106">
        <f>H1188*E1188</f>
        <v>0</v>
      </c>
      <c r="J1188" s="343"/>
      <c r="K1188" s="343"/>
      <c r="L1188" s="45">
        <f>I1188</f>
        <v>0</v>
      </c>
    </row>
    <row r="1189" spans="1:12" x14ac:dyDescent="0.25">
      <c r="A1189" s="47">
        <f t="shared" si="287"/>
        <v>4.1999999999999993</v>
      </c>
      <c r="B1189" s="47" t="s">
        <v>72</v>
      </c>
      <c r="C1189" s="47" t="s">
        <v>15</v>
      </c>
      <c r="D1189" s="45">
        <v>0.7</v>
      </c>
      <c r="E1189" s="106">
        <f>D1189*E1187</f>
        <v>5.6</v>
      </c>
      <c r="F1189" s="45"/>
      <c r="G1189" s="100"/>
      <c r="H1189" s="100"/>
      <c r="I1189" s="155"/>
      <c r="J1189" s="45"/>
      <c r="K1189" s="45">
        <f>J1189*E1189</f>
        <v>0</v>
      </c>
      <c r="L1189" s="45">
        <f>K1189</f>
        <v>0</v>
      </c>
    </row>
    <row r="1190" spans="1:12" x14ac:dyDescent="0.25">
      <c r="A1190" s="47">
        <f t="shared" si="287"/>
        <v>4.2999999999999989</v>
      </c>
      <c r="B1190" s="47" t="s">
        <v>25</v>
      </c>
      <c r="C1190" s="47" t="s">
        <v>26</v>
      </c>
      <c r="D1190" s="45" t="s">
        <v>17</v>
      </c>
      <c r="E1190" s="106">
        <v>8</v>
      </c>
      <c r="F1190" s="45"/>
      <c r="G1190" s="45">
        <f>F1190*E1190</f>
        <v>0</v>
      </c>
      <c r="H1190" s="100"/>
      <c r="I1190" s="155"/>
      <c r="J1190" s="343"/>
      <c r="K1190" s="343"/>
      <c r="L1190" s="45">
        <f>G1190</f>
        <v>0</v>
      </c>
    </row>
    <row r="1191" spans="1:12" x14ac:dyDescent="0.25">
      <c r="A1191" s="47">
        <f t="shared" si="287"/>
        <v>4.3999999999999986</v>
      </c>
      <c r="B1191" s="47" t="s">
        <v>27</v>
      </c>
      <c r="C1191" s="47" t="s">
        <v>26</v>
      </c>
      <c r="D1191" s="45" t="s">
        <v>17</v>
      </c>
      <c r="E1191" s="106">
        <v>8</v>
      </c>
      <c r="F1191" s="45"/>
      <c r="G1191" s="45">
        <f t="shared" ref="G1191:G1195" si="292">F1191*E1191</f>
        <v>0</v>
      </c>
      <c r="H1191" s="100"/>
      <c r="I1191" s="155"/>
      <c r="J1191" s="343"/>
      <c r="K1191" s="343"/>
      <c r="L1191" s="45">
        <f>G1191</f>
        <v>0</v>
      </c>
    </row>
    <row r="1192" spans="1:12" x14ac:dyDescent="0.25">
      <c r="A1192" s="47">
        <f t="shared" si="287"/>
        <v>4.4999999999999982</v>
      </c>
      <c r="B1192" s="47" t="s">
        <v>29</v>
      </c>
      <c r="C1192" s="47" t="s">
        <v>26</v>
      </c>
      <c r="D1192" s="45" t="s">
        <v>17</v>
      </c>
      <c r="E1192" s="106">
        <v>8</v>
      </c>
      <c r="F1192" s="45"/>
      <c r="G1192" s="45">
        <f t="shared" si="292"/>
        <v>0</v>
      </c>
      <c r="H1192" s="100"/>
      <c r="I1192" s="155"/>
      <c r="J1192" s="343"/>
      <c r="K1192" s="343"/>
      <c r="L1192" s="45">
        <f>G1192</f>
        <v>0</v>
      </c>
    </row>
    <row r="1193" spans="1:12" x14ac:dyDescent="0.25">
      <c r="A1193" s="47">
        <f t="shared" si="287"/>
        <v>4.5999999999999979</v>
      </c>
      <c r="B1193" s="47" t="s">
        <v>507</v>
      </c>
      <c r="C1193" s="47" t="s">
        <v>26</v>
      </c>
      <c r="D1193" s="45" t="s">
        <v>17</v>
      </c>
      <c r="E1193" s="106">
        <v>8</v>
      </c>
      <c r="F1193" s="45"/>
      <c r="G1193" s="45">
        <f t="shared" si="292"/>
        <v>0</v>
      </c>
      <c r="H1193" s="100"/>
      <c r="I1193" s="155"/>
      <c r="J1193" s="343"/>
      <c r="K1193" s="343"/>
      <c r="L1193" s="45">
        <f>G1193</f>
        <v>0</v>
      </c>
    </row>
    <row r="1194" spans="1:12" x14ac:dyDescent="0.25">
      <c r="A1194" s="47">
        <f t="shared" si="287"/>
        <v>4.6999999999999975</v>
      </c>
      <c r="B1194" s="47" t="s">
        <v>513</v>
      </c>
      <c r="C1194" s="47" t="s">
        <v>26</v>
      </c>
      <c r="D1194" s="45" t="s">
        <v>17</v>
      </c>
      <c r="E1194" s="106">
        <v>16</v>
      </c>
      <c r="F1194" s="45"/>
      <c r="G1194" s="45">
        <f t="shared" si="292"/>
        <v>0</v>
      </c>
      <c r="H1194" s="100"/>
      <c r="I1194" s="155"/>
      <c r="J1194" s="343"/>
      <c r="K1194" s="343"/>
      <c r="L1194" s="45">
        <f t="shared" ref="L1194:L1195" si="293">G1194</f>
        <v>0</v>
      </c>
    </row>
    <row r="1195" spans="1:12" x14ac:dyDescent="0.25">
      <c r="A1195" s="47">
        <f>A1193+0.1</f>
        <v>4.6999999999999975</v>
      </c>
      <c r="B1195" s="10" t="s">
        <v>66</v>
      </c>
      <c r="C1195" s="47" t="s">
        <v>4</v>
      </c>
      <c r="D1195" s="45">
        <v>10.1</v>
      </c>
      <c r="E1195" s="106">
        <f>E1187*D1195</f>
        <v>80.8</v>
      </c>
      <c r="F1195" s="45"/>
      <c r="G1195" s="45">
        <f t="shared" si="292"/>
        <v>0</v>
      </c>
      <c r="H1195" s="100"/>
      <c r="I1195" s="155"/>
      <c r="J1195" s="343"/>
      <c r="K1195" s="343"/>
      <c r="L1195" s="45">
        <f t="shared" si="293"/>
        <v>0</v>
      </c>
    </row>
    <row r="1196" spans="1:12" x14ac:dyDescent="0.25">
      <c r="A1196" s="46">
        <v>4</v>
      </c>
      <c r="B1196" s="46" t="s">
        <v>22</v>
      </c>
      <c r="C1196" s="46" t="s">
        <v>23</v>
      </c>
      <c r="D1196" s="44"/>
      <c r="E1196" s="44">
        <v>1</v>
      </c>
      <c r="F1196" s="45"/>
      <c r="G1196" s="45"/>
      <c r="H1196" s="44"/>
      <c r="I1196" s="159"/>
      <c r="J1196" s="44"/>
      <c r="K1196" s="44"/>
      <c r="L1196" s="44"/>
    </row>
    <row r="1197" spans="1:12" x14ac:dyDescent="0.25">
      <c r="A1197" s="47">
        <f t="shared" si="287"/>
        <v>4.0999999999999996</v>
      </c>
      <c r="B1197" s="47" t="s">
        <v>38</v>
      </c>
      <c r="C1197" s="47" t="s">
        <v>24</v>
      </c>
      <c r="D1197" s="45">
        <v>25</v>
      </c>
      <c r="E1197" s="106">
        <f>D1197*E1196</f>
        <v>25</v>
      </c>
      <c r="F1197" s="45"/>
      <c r="G1197" s="100"/>
      <c r="H1197" s="45"/>
      <c r="I1197" s="106">
        <f>H1197*E1197</f>
        <v>0</v>
      </c>
      <c r="J1197" s="343"/>
      <c r="K1197" s="343"/>
      <c r="L1197" s="45">
        <f>I1197</f>
        <v>0</v>
      </c>
    </row>
    <row r="1198" spans="1:12" x14ac:dyDescent="0.25">
      <c r="A1198" s="47">
        <f t="shared" si="287"/>
        <v>4.1999999999999993</v>
      </c>
      <c r="B1198" s="47" t="s">
        <v>72</v>
      </c>
      <c r="C1198" s="47" t="s">
        <v>15</v>
      </c>
      <c r="D1198" s="45">
        <v>0.7</v>
      </c>
      <c r="E1198" s="106">
        <f>D1198*E1196</f>
        <v>0.7</v>
      </c>
      <c r="F1198" s="45"/>
      <c r="G1198" s="100"/>
      <c r="H1198" s="100"/>
      <c r="I1198" s="155"/>
      <c r="J1198" s="45"/>
      <c r="K1198" s="45">
        <f>J1198*E1198</f>
        <v>0</v>
      </c>
      <c r="L1198" s="45">
        <f>K1198</f>
        <v>0</v>
      </c>
    </row>
    <row r="1199" spans="1:12" x14ac:dyDescent="0.25">
      <c r="A1199" s="47">
        <f t="shared" si="287"/>
        <v>4.2999999999999989</v>
      </c>
      <c r="B1199" s="47" t="s">
        <v>25</v>
      </c>
      <c r="C1199" s="47" t="s">
        <v>26</v>
      </c>
      <c r="D1199" s="45" t="s">
        <v>17</v>
      </c>
      <c r="E1199" s="106">
        <v>1</v>
      </c>
      <c r="F1199" s="45"/>
      <c r="G1199" s="45">
        <f>F1199*E1199</f>
        <v>0</v>
      </c>
      <c r="H1199" s="100"/>
      <c r="I1199" s="155"/>
      <c r="J1199" s="343"/>
      <c r="K1199" s="343"/>
      <c r="L1199" s="45">
        <f>G1199</f>
        <v>0</v>
      </c>
    </row>
    <row r="1200" spans="1:12" x14ac:dyDescent="0.25">
      <c r="A1200" s="47">
        <f t="shared" si="287"/>
        <v>4.3999999999999986</v>
      </c>
      <c r="B1200" s="47" t="s">
        <v>247</v>
      </c>
      <c r="C1200" s="47" t="s">
        <v>26</v>
      </c>
      <c r="D1200" s="45" t="s">
        <v>17</v>
      </c>
      <c r="E1200" s="106">
        <v>1</v>
      </c>
      <c r="F1200" s="45"/>
      <c r="G1200" s="45">
        <f t="shared" ref="G1200:G1204" si="294">F1200*E1200</f>
        <v>0</v>
      </c>
      <c r="H1200" s="100"/>
      <c r="I1200" s="155"/>
      <c r="J1200" s="343"/>
      <c r="K1200" s="343"/>
      <c r="L1200" s="45">
        <f>G1200</f>
        <v>0</v>
      </c>
    </row>
    <row r="1201" spans="1:12" x14ac:dyDescent="0.25">
      <c r="A1201" s="47">
        <f t="shared" si="287"/>
        <v>4.4999999999999982</v>
      </c>
      <c r="B1201" s="47" t="s">
        <v>27</v>
      </c>
      <c r="C1201" s="47" t="s">
        <v>26</v>
      </c>
      <c r="D1201" s="45" t="s">
        <v>17</v>
      </c>
      <c r="E1201" s="106">
        <v>1</v>
      </c>
      <c r="F1201" s="45"/>
      <c r="G1201" s="45">
        <f t="shared" si="294"/>
        <v>0</v>
      </c>
      <c r="H1201" s="100"/>
      <c r="I1201" s="155"/>
      <c r="J1201" s="343"/>
      <c r="K1201" s="343"/>
      <c r="L1201" s="45">
        <f>G1201</f>
        <v>0</v>
      </c>
    </row>
    <row r="1202" spans="1:12" x14ac:dyDescent="0.25">
      <c r="A1202" s="47">
        <f t="shared" si="287"/>
        <v>4.5999999999999979</v>
      </c>
      <c r="B1202" s="47" t="s">
        <v>28</v>
      </c>
      <c r="C1202" s="47" t="s">
        <v>26</v>
      </c>
      <c r="D1202" s="45" t="s">
        <v>17</v>
      </c>
      <c r="E1202" s="106">
        <v>1</v>
      </c>
      <c r="F1202" s="45"/>
      <c r="G1202" s="45">
        <f t="shared" si="294"/>
        <v>0</v>
      </c>
      <c r="H1202" s="100"/>
      <c r="I1202" s="155"/>
      <c r="J1202" s="343"/>
      <c r="K1202" s="343"/>
      <c r="L1202" s="45">
        <f>G1202</f>
        <v>0</v>
      </c>
    </row>
    <row r="1203" spans="1:12" x14ac:dyDescent="0.25">
      <c r="A1203" s="47">
        <f t="shared" si="287"/>
        <v>4.6999999999999975</v>
      </c>
      <c r="B1203" s="47" t="s">
        <v>29</v>
      </c>
      <c r="C1203" s="47" t="s">
        <v>26</v>
      </c>
      <c r="D1203" s="45" t="s">
        <v>17</v>
      </c>
      <c r="E1203" s="106">
        <v>1</v>
      </c>
      <c r="F1203" s="45"/>
      <c r="G1203" s="45">
        <f t="shared" si="294"/>
        <v>0</v>
      </c>
      <c r="H1203" s="100"/>
      <c r="I1203" s="155"/>
      <c r="J1203" s="343"/>
      <c r="K1203" s="343"/>
      <c r="L1203" s="45">
        <f>G1203</f>
        <v>0</v>
      </c>
    </row>
    <row r="1204" spans="1:12" x14ac:dyDescent="0.25">
      <c r="A1204" s="47">
        <f t="shared" si="287"/>
        <v>4.7999999999999972</v>
      </c>
      <c r="B1204" s="10" t="s">
        <v>66</v>
      </c>
      <c r="C1204" s="47" t="s">
        <v>4</v>
      </c>
      <c r="D1204" s="45">
        <v>10.1</v>
      </c>
      <c r="E1204" s="106">
        <f>E1196*D1204</f>
        <v>10.1</v>
      </c>
      <c r="F1204" s="45"/>
      <c r="G1204" s="45">
        <f t="shared" si="294"/>
        <v>0</v>
      </c>
      <c r="H1204" s="100"/>
      <c r="I1204" s="155"/>
      <c r="J1204" s="343"/>
      <c r="K1204" s="343"/>
      <c r="L1204" s="45">
        <f t="shared" ref="L1204" si="295">G1204</f>
        <v>0</v>
      </c>
    </row>
    <row r="1205" spans="1:12" x14ac:dyDescent="0.25">
      <c r="A1205" s="46">
        <v>4</v>
      </c>
      <c r="B1205" s="46" t="s">
        <v>22</v>
      </c>
      <c r="C1205" s="46" t="s">
        <v>23</v>
      </c>
      <c r="D1205" s="44"/>
      <c r="E1205" s="44">
        <v>1</v>
      </c>
      <c r="F1205" s="45"/>
      <c r="G1205" s="45"/>
      <c r="H1205" s="44"/>
      <c r="I1205" s="159"/>
      <c r="J1205" s="44"/>
      <c r="K1205" s="44"/>
      <c r="L1205" s="44"/>
    </row>
    <row r="1206" spans="1:12" x14ac:dyDescent="0.25">
      <c r="A1206" s="47">
        <f t="shared" si="287"/>
        <v>4.0999999999999996</v>
      </c>
      <c r="B1206" s="47" t="s">
        <v>38</v>
      </c>
      <c r="C1206" s="47" t="s">
        <v>24</v>
      </c>
      <c r="D1206" s="45">
        <v>25</v>
      </c>
      <c r="E1206" s="106">
        <f>D1206*E1205</f>
        <v>25</v>
      </c>
      <c r="F1206" s="45"/>
      <c r="G1206" s="100"/>
      <c r="H1206" s="45"/>
      <c r="I1206" s="106">
        <f>H1206*E1206</f>
        <v>0</v>
      </c>
      <c r="J1206" s="343"/>
      <c r="K1206" s="343"/>
      <c r="L1206" s="45">
        <f>I1206</f>
        <v>0</v>
      </c>
    </row>
    <row r="1207" spans="1:12" x14ac:dyDescent="0.25">
      <c r="A1207" s="47">
        <f t="shared" si="287"/>
        <v>4.1999999999999993</v>
      </c>
      <c r="B1207" s="47" t="s">
        <v>72</v>
      </c>
      <c r="C1207" s="47" t="s">
        <v>15</v>
      </c>
      <c r="D1207" s="45">
        <v>0.7</v>
      </c>
      <c r="E1207" s="106">
        <f>D1207*E1205</f>
        <v>0.7</v>
      </c>
      <c r="F1207" s="45"/>
      <c r="G1207" s="100"/>
      <c r="H1207" s="100"/>
      <c r="I1207" s="155"/>
      <c r="J1207" s="45"/>
      <c r="K1207" s="45">
        <f>J1207*E1207</f>
        <v>0</v>
      </c>
      <c r="L1207" s="45">
        <f>K1207</f>
        <v>0</v>
      </c>
    </row>
    <row r="1208" spans="1:12" x14ac:dyDescent="0.25">
      <c r="A1208" s="47">
        <f t="shared" si="287"/>
        <v>4.2999999999999989</v>
      </c>
      <c r="B1208" s="47" t="s">
        <v>25</v>
      </c>
      <c r="C1208" s="47" t="s">
        <v>26</v>
      </c>
      <c r="D1208" s="45" t="s">
        <v>17</v>
      </c>
      <c r="E1208" s="106">
        <v>1</v>
      </c>
      <c r="F1208" s="45"/>
      <c r="G1208" s="45">
        <f>F1208*E1208</f>
        <v>0</v>
      </c>
      <c r="H1208" s="100"/>
      <c r="I1208" s="155"/>
      <c r="J1208" s="343"/>
      <c r="K1208" s="343"/>
      <c r="L1208" s="45">
        <f>G1208</f>
        <v>0</v>
      </c>
    </row>
    <row r="1209" spans="1:12" x14ac:dyDescent="0.25">
      <c r="A1209" s="47">
        <f t="shared" si="287"/>
        <v>4.3999999999999986</v>
      </c>
      <c r="B1209" s="47" t="s">
        <v>504</v>
      </c>
      <c r="C1209" s="47" t="s">
        <v>26</v>
      </c>
      <c r="D1209" s="45" t="s">
        <v>17</v>
      </c>
      <c r="E1209" s="106">
        <v>1</v>
      </c>
      <c r="F1209" s="45"/>
      <c r="G1209" s="45">
        <f t="shared" ref="G1209:G1217" si="296">F1209*E1209</f>
        <v>0</v>
      </c>
      <c r="H1209" s="100"/>
      <c r="I1209" s="155"/>
      <c r="J1209" s="343"/>
      <c r="K1209" s="343"/>
      <c r="L1209" s="45">
        <f>G1209</f>
        <v>0</v>
      </c>
    </row>
    <row r="1210" spans="1:12" x14ac:dyDescent="0.25">
      <c r="A1210" s="47">
        <f t="shared" si="287"/>
        <v>4.4999999999999982</v>
      </c>
      <c r="B1210" s="47" t="s">
        <v>499</v>
      </c>
      <c r="C1210" s="47" t="s">
        <v>26</v>
      </c>
      <c r="D1210" s="45" t="s">
        <v>17</v>
      </c>
      <c r="E1210" s="106">
        <v>1</v>
      </c>
      <c r="F1210" s="45"/>
      <c r="G1210" s="45">
        <f t="shared" si="296"/>
        <v>0</v>
      </c>
      <c r="H1210" s="100"/>
      <c r="I1210" s="155"/>
      <c r="J1210" s="343"/>
      <c r="K1210" s="343"/>
      <c r="L1210" s="45">
        <f>G1210</f>
        <v>0</v>
      </c>
    </row>
    <row r="1211" spans="1:12" x14ac:dyDescent="0.25">
      <c r="A1211" s="47">
        <f t="shared" si="287"/>
        <v>4.5999999999999979</v>
      </c>
      <c r="B1211" s="47" t="s">
        <v>500</v>
      </c>
      <c r="C1211" s="47" t="s">
        <v>26</v>
      </c>
      <c r="D1211" s="45" t="s">
        <v>17</v>
      </c>
      <c r="E1211" s="106">
        <v>3</v>
      </c>
      <c r="F1211" s="45"/>
      <c r="G1211" s="45">
        <f t="shared" si="296"/>
        <v>0</v>
      </c>
      <c r="H1211" s="100"/>
      <c r="I1211" s="155"/>
      <c r="J1211" s="343"/>
      <c r="K1211" s="343"/>
      <c r="L1211" s="45">
        <f>G1211</f>
        <v>0</v>
      </c>
    </row>
    <row r="1212" spans="1:12" x14ac:dyDescent="0.25">
      <c r="A1212" s="47">
        <f t="shared" si="287"/>
        <v>4.6999999999999975</v>
      </c>
      <c r="B1212" s="47" t="s">
        <v>501</v>
      </c>
      <c r="C1212" s="47" t="s">
        <v>26</v>
      </c>
      <c r="D1212" s="45" t="s">
        <v>17</v>
      </c>
      <c r="E1212" s="106">
        <v>2</v>
      </c>
      <c r="F1212" s="45"/>
      <c r="G1212" s="45">
        <f t="shared" si="296"/>
        <v>0</v>
      </c>
      <c r="H1212" s="100"/>
      <c r="I1212" s="155"/>
      <c r="J1212" s="343"/>
      <c r="K1212" s="343"/>
      <c r="L1212" s="45">
        <f t="shared" ref="L1212:L1215" si="297">G1212</f>
        <v>0</v>
      </c>
    </row>
    <row r="1213" spans="1:12" x14ac:dyDescent="0.25">
      <c r="A1213" s="47">
        <f t="shared" si="287"/>
        <v>4.7999999999999972</v>
      </c>
      <c r="B1213" s="47" t="s">
        <v>502</v>
      </c>
      <c r="C1213" s="47" t="s">
        <v>26</v>
      </c>
      <c r="D1213" s="45" t="s">
        <v>17</v>
      </c>
      <c r="E1213" s="106">
        <v>2</v>
      </c>
      <c r="F1213" s="45"/>
      <c r="G1213" s="45">
        <f t="shared" si="296"/>
        <v>0</v>
      </c>
      <c r="H1213" s="100"/>
      <c r="I1213" s="155"/>
      <c r="J1213" s="343"/>
      <c r="K1213" s="343"/>
      <c r="L1213" s="45">
        <f t="shared" si="297"/>
        <v>0</v>
      </c>
    </row>
    <row r="1214" spans="1:12" x14ac:dyDescent="0.25">
      <c r="A1214" s="47">
        <f t="shared" si="287"/>
        <v>4.8999999999999968</v>
      </c>
      <c r="B1214" s="47" t="s">
        <v>503</v>
      </c>
      <c r="C1214" s="47" t="s">
        <v>26</v>
      </c>
      <c r="D1214" s="45" t="s">
        <v>17</v>
      </c>
      <c r="E1214" s="106">
        <v>2</v>
      </c>
      <c r="F1214" s="45"/>
      <c r="G1214" s="45">
        <f t="shared" si="296"/>
        <v>0</v>
      </c>
      <c r="H1214" s="100"/>
      <c r="I1214" s="155"/>
      <c r="J1214" s="343"/>
      <c r="K1214" s="343"/>
      <c r="L1214" s="45">
        <f t="shared" si="297"/>
        <v>0</v>
      </c>
    </row>
    <row r="1215" spans="1:12" x14ac:dyDescent="0.25">
      <c r="A1215" s="47">
        <f t="shared" si="287"/>
        <v>4.9999999999999964</v>
      </c>
      <c r="B1215" s="47" t="s">
        <v>505</v>
      </c>
      <c r="C1215" s="47" t="s">
        <v>26</v>
      </c>
      <c r="D1215" s="45" t="s">
        <v>17</v>
      </c>
      <c r="E1215" s="106">
        <v>2</v>
      </c>
      <c r="F1215" s="45"/>
      <c r="G1215" s="45">
        <f t="shared" si="296"/>
        <v>0</v>
      </c>
      <c r="H1215" s="100"/>
      <c r="I1215" s="155"/>
      <c r="J1215" s="343"/>
      <c r="K1215" s="343"/>
      <c r="L1215" s="45">
        <f t="shared" si="297"/>
        <v>0</v>
      </c>
    </row>
    <row r="1216" spans="1:12" x14ac:dyDescent="0.25">
      <c r="A1216" s="47">
        <f t="shared" si="287"/>
        <v>5.0999999999999961</v>
      </c>
      <c r="B1216" s="47" t="s">
        <v>29</v>
      </c>
      <c r="C1216" s="47" t="s">
        <v>26</v>
      </c>
      <c r="D1216" s="45" t="s">
        <v>17</v>
      </c>
      <c r="E1216" s="106">
        <v>1</v>
      </c>
      <c r="F1216" s="45"/>
      <c r="G1216" s="45">
        <f t="shared" si="296"/>
        <v>0</v>
      </c>
      <c r="H1216" s="100"/>
      <c r="I1216" s="155"/>
      <c r="J1216" s="343"/>
      <c r="K1216" s="343"/>
      <c r="L1216" s="45">
        <f>G1216</f>
        <v>0</v>
      </c>
    </row>
    <row r="1217" spans="1:16" x14ac:dyDescent="0.25">
      <c r="A1217" s="47">
        <f t="shared" si="287"/>
        <v>5.1999999999999957</v>
      </c>
      <c r="B1217" s="10" t="s">
        <v>66</v>
      </c>
      <c r="C1217" s="47" t="s">
        <v>4</v>
      </c>
      <c r="D1217" s="45">
        <v>10.1</v>
      </c>
      <c r="E1217" s="106">
        <f>E1205*D1217</f>
        <v>10.1</v>
      </c>
      <c r="F1217" s="45"/>
      <c r="G1217" s="45">
        <f t="shared" si="296"/>
        <v>0</v>
      </c>
      <c r="H1217" s="100"/>
      <c r="I1217" s="155"/>
      <c r="J1217" s="343"/>
      <c r="K1217" s="343"/>
      <c r="L1217" s="45">
        <f t="shared" ref="L1217" si="298">G1217</f>
        <v>0</v>
      </c>
    </row>
    <row r="1218" spans="1:16" x14ac:dyDescent="0.25">
      <c r="A1218" s="46"/>
      <c r="B1218" s="46" t="s">
        <v>30</v>
      </c>
      <c r="C1218" s="46" t="s">
        <v>4</v>
      </c>
      <c r="D1218" s="44"/>
      <c r="E1218" s="44"/>
      <c r="F1218" s="44"/>
      <c r="G1218" s="213">
        <f>SUM(G1159:G1217)</f>
        <v>0</v>
      </c>
      <c r="H1218" s="3"/>
      <c r="I1218" s="324">
        <f>SUM(I1159:I1217)</f>
        <v>0</v>
      </c>
      <c r="J1218" s="3"/>
      <c r="K1218" s="213">
        <f>SUM(K1159:K1217)</f>
        <v>0</v>
      </c>
      <c r="L1218" s="44">
        <f>SUM(L1159:L1217)</f>
        <v>0</v>
      </c>
    </row>
    <row r="1219" spans="1:16" x14ac:dyDescent="0.25">
      <c r="A1219" s="47"/>
      <c r="B1219" s="47" t="s">
        <v>524</v>
      </c>
      <c r="C1219" s="47" t="s">
        <v>523</v>
      </c>
      <c r="D1219" s="45"/>
      <c r="E1219" s="45"/>
      <c r="F1219" s="45"/>
      <c r="G1219" s="55"/>
      <c r="H1219" s="55"/>
      <c r="I1219" s="310"/>
      <c r="J1219" s="55"/>
      <c r="K1219" s="55"/>
      <c r="L1219" s="45" t="e">
        <f>I1218*C1219</f>
        <v>#VALUE!</v>
      </c>
    </row>
    <row r="1220" spans="1:16" x14ac:dyDescent="0.25">
      <c r="A1220" s="46"/>
      <c r="B1220" s="46" t="s">
        <v>30</v>
      </c>
      <c r="C1220" s="46" t="s">
        <v>4</v>
      </c>
      <c r="D1220" s="44"/>
      <c r="E1220" s="44"/>
      <c r="F1220" s="44"/>
      <c r="G1220" s="3"/>
      <c r="H1220" s="3"/>
      <c r="I1220" s="256"/>
      <c r="J1220" s="3"/>
      <c r="K1220" s="3"/>
      <c r="L1220" s="44" t="e">
        <f>SUM(L1218:L1219)</f>
        <v>#VALUE!</v>
      </c>
    </row>
    <row r="1221" spans="1:16" x14ac:dyDescent="0.25">
      <c r="A1221" s="47"/>
      <c r="B1221" s="47" t="s">
        <v>525</v>
      </c>
      <c r="C1221" s="47" t="s">
        <v>523</v>
      </c>
      <c r="D1221" s="45"/>
      <c r="E1221" s="45"/>
      <c r="F1221" s="45"/>
      <c r="G1221" s="55"/>
      <c r="H1221" s="55"/>
      <c r="I1221" s="310"/>
      <c r="J1221" s="55"/>
      <c r="K1221" s="55"/>
      <c r="L1221" s="45" t="e">
        <f>L1220*C1221</f>
        <v>#VALUE!</v>
      </c>
    </row>
    <row r="1222" spans="1:16" x14ac:dyDescent="0.25">
      <c r="A1222" s="46"/>
      <c r="B1222" s="46" t="s">
        <v>32</v>
      </c>
      <c r="C1222" s="46" t="s">
        <v>4</v>
      </c>
      <c r="D1222" s="44"/>
      <c r="E1222" s="44"/>
      <c r="F1222" s="44"/>
      <c r="G1222" s="3"/>
      <c r="H1222" s="3"/>
      <c r="I1222" s="256"/>
      <c r="J1222" s="3"/>
      <c r="K1222" s="3"/>
      <c r="L1222" s="44" t="e">
        <f>SUM(L1220:L1221)</f>
        <v>#VALUE!</v>
      </c>
    </row>
    <row r="1223" spans="1:16" x14ac:dyDescent="0.25">
      <c r="A1223" s="46"/>
      <c r="B1223" s="46" t="s">
        <v>33</v>
      </c>
      <c r="C1223" s="46" t="s">
        <v>4</v>
      </c>
      <c r="D1223" s="44"/>
      <c r="E1223" s="44"/>
      <c r="F1223" s="44"/>
      <c r="G1223" s="3"/>
      <c r="H1223" s="3"/>
      <c r="I1223" s="256"/>
      <c r="J1223" s="3"/>
      <c r="K1223" s="3"/>
      <c r="L1223" s="44" t="e">
        <f>L1222+L1157</f>
        <v>#VALUE!</v>
      </c>
    </row>
    <row r="1224" spans="1:16" x14ac:dyDescent="0.25">
      <c r="A1224" s="55"/>
      <c r="B1224" s="47" t="s">
        <v>528</v>
      </c>
      <c r="C1224" s="365">
        <v>0.03</v>
      </c>
      <c r="D1224" s="55"/>
      <c r="E1224" s="55"/>
      <c r="F1224" s="55"/>
      <c r="G1224" s="55"/>
      <c r="H1224" s="55"/>
      <c r="I1224" s="310"/>
      <c r="J1224" s="55"/>
      <c r="K1224" s="55"/>
      <c r="L1224" s="48" t="e">
        <f>L1223*C1224</f>
        <v>#VALUE!</v>
      </c>
    </row>
    <row r="1225" spans="1:16" x14ac:dyDescent="0.25">
      <c r="A1225" s="46"/>
      <c r="B1225" s="46" t="s">
        <v>31</v>
      </c>
      <c r="C1225" s="46" t="s">
        <v>4</v>
      </c>
      <c r="D1225" s="44"/>
      <c r="E1225" s="44"/>
      <c r="F1225" s="44"/>
      <c r="G1225" s="3"/>
      <c r="H1225" s="3"/>
      <c r="I1225" s="256"/>
      <c r="J1225" s="3"/>
      <c r="K1225" s="3"/>
      <c r="L1225" s="44" t="e">
        <f>SUM(L1223:L1224)</f>
        <v>#VALUE!</v>
      </c>
    </row>
    <row r="1226" spans="1:16" x14ac:dyDescent="0.25">
      <c r="A1226" s="47"/>
      <c r="B1226" s="47" t="s">
        <v>527</v>
      </c>
      <c r="C1226" s="365">
        <v>0.18</v>
      </c>
      <c r="D1226" s="45"/>
      <c r="E1226" s="45"/>
      <c r="F1226" s="45"/>
      <c r="G1226" s="55"/>
      <c r="H1226" s="55"/>
      <c r="I1226" s="310"/>
      <c r="J1226" s="55"/>
      <c r="K1226" s="55"/>
      <c r="L1226" s="45" t="e">
        <f>L1225*C1226</f>
        <v>#VALUE!</v>
      </c>
    </row>
    <row r="1227" spans="1:16" x14ac:dyDescent="0.25">
      <c r="A1227" s="46"/>
      <c r="B1227" s="46" t="s">
        <v>31</v>
      </c>
      <c r="C1227" s="46" t="s">
        <v>4</v>
      </c>
      <c r="D1227" s="44"/>
      <c r="E1227" s="44"/>
      <c r="F1227" s="44"/>
      <c r="G1227" s="3"/>
      <c r="H1227" s="3"/>
      <c r="I1227" s="256"/>
      <c r="J1227" s="3"/>
      <c r="K1227" s="3"/>
      <c r="L1227" s="44" t="e">
        <f>SUM(L1225:L1226)</f>
        <v>#VALUE!</v>
      </c>
    </row>
    <row r="1228" spans="1:16" ht="91.5" customHeight="1" x14ac:dyDescent="0.25">
      <c r="A1228" s="46"/>
      <c r="B1228" s="340" t="s">
        <v>514</v>
      </c>
      <c r="C1228" s="46" t="s">
        <v>523</v>
      </c>
      <c r="D1228" s="44"/>
      <c r="E1228" s="44"/>
      <c r="F1228" s="44"/>
      <c r="G1228" s="3"/>
      <c r="H1228" s="3"/>
      <c r="I1228" s="256"/>
      <c r="J1228" s="3"/>
      <c r="K1228" s="3"/>
      <c r="L1228" s="44" t="e">
        <f>L1227*C1228</f>
        <v>#VALUE!</v>
      </c>
      <c r="P1228" s="337"/>
    </row>
    <row r="1229" spans="1:16" x14ac:dyDescent="0.25">
      <c r="A1229" s="46"/>
      <c r="B1229" s="46" t="s">
        <v>31</v>
      </c>
      <c r="C1229" s="46" t="s">
        <v>4</v>
      </c>
      <c r="D1229" s="44"/>
      <c r="E1229" s="44"/>
      <c r="F1229" s="44"/>
      <c r="G1229" s="3"/>
      <c r="H1229" s="3"/>
      <c r="I1229" s="256"/>
      <c r="J1229" s="3"/>
      <c r="K1229" s="3"/>
      <c r="L1229" s="44" t="e">
        <f>SUM(L1227:L1228)</f>
        <v>#VALUE!</v>
      </c>
    </row>
    <row r="1230" spans="1:16" ht="69.75" customHeight="1" x14ac:dyDescent="0.25">
      <c r="A1230" s="55"/>
      <c r="B1230" s="47" t="s">
        <v>34</v>
      </c>
      <c r="C1230" s="47" t="s">
        <v>4</v>
      </c>
      <c r="D1230" s="55"/>
      <c r="E1230" s="55"/>
      <c r="F1230" s="55"/>
      <c r="G1230" s="55"/>
      <c r="H1230" s="55"/>
      <c r="I1230" s="310"/>
      <c r="J1230" s="55"/>
      <c r="K1230" s="55"/>
      <c r="L1230" s="48">
        <v>5500</v>
      </c>
    </row>
    <row r="1231" spans="1:16" x14ac:dyDescent="0.25">
      <c r="A1231" s="46"/>
      <c r="B1231" s="46" t="s">
        <v>31</v>
      </c>
      <c r="C1231" s="46" t="s">
        <v>4</v>
      </c>
      <c r="D1231" s="44"/>
      <c r="E1231" s="44"/>
      <c r="F1231" s="44"/>
      <c r="G1231" s="3"/>
      <c r="H1231" s="3"/>
      <c r="I1231" s="256"/>
      <c r="J1231" s="3"/>
      <c r="K1231" s="3"/>
      <c r="L1231" s="44" t="e">
        <f>SUM(L1229:L1230)</f>
        <v>#VALUE!</v>
      </c>
    </row>
    <row r="1233" spans="1:12" ht="18" x14ac:dyDescent="0.25">
      <c r="A1233" s="368" t="s">
        <v>535</v>
      </c>
      <c r="B1233" s="368"/>
    </row>
    <row r="1234" spans="1:12" ht="26.25" customHeight="1" x14ac:dyDescent="0.25">
      <c r="A1234" s="367" t="s">
        <v>531</v>
      </c>
      <c r="B1234" s="367"/>
      <c r="C1234" s="367"/>
      <c r="D1234" s="367"/>
      <c r="E1234" s="367"/>
      <c r="F1234" s="367"/>
      <c r="G1234" s="367"/>
      <c r="H1234" s="367"/>
      <c r="I1234" s="367"/>
      <c r="J1234" s="367"/>
      <c r="K1234" s="367"/>
      <c r="L1234" s="367"/>
    </row>
    <row r="1235" spans="1:12" ht="51" customHeight="1" x14ac:dyDescent="0.25">
      <c r="A1235" s="367" t="s">
        <v>534</v>
      </c>
      <c r="B1235" s="367"/>
      <c r="C1235" s="367"/>
      <c r="D1235" s="367"/>
      <c r="E1235" s="367"/>
      <c r="F1235" s="367"/>
      <c r="G1235" s="367"/>
      <c r="H1235" s="367"/>
      <c r="I1235" s="367"/>
      <c r="J1235" s="367"/>
      <c r="K1235" s="367"/>
      <c r="L1235" s="367"/>
    </row>
    <row r="1236" spans="1:12" ht="43.5" customHeight="1" x14ac:dyDescent="0.25">
      <c r="A1236" s="367" t="s">
        <v>536</v>
      </c>
      <c r="B1236" s="367"/>
      <c r="C1236" s="367"/>
      <c r="D1236" s="367"/>
      <c r="E1236" s="367"/>
      <c r="F1236" s="367"/>
      <c r="G1236" s="367"/>
      <c r="H1236" s="367"/>
      <c r="I1236" s="367"/>
      <c r="J1236" s="367"/>
      <c r="K1236" s="367"/>
      <c r="L1236" s="367"/>
    </row>
    <row r="1237" spans="1:12" ht="36" customHeight="1" x14ac:dyDescent="0.25">
      <c r="A1237" s="367" t="s">
        <v>532</v>
      </c>
      <c r="B1237" s="367"/>
      <c r="C1237" s="367"/>
      <c r="D1237" s="367"/>
      <c r="E1237" s="367"/>
      <c r="F1237" s="367"/>
      <c r="G1237" s="367"/>
      <c r="H1237" s="367"/>
      <c r="I1237" s="367"/>
      <c r="J1237" s="367"/>
      <c r="K1237" s="367"/>
      <c r="L1237" s="367"/>
    </row>
    <row r="1238" spans="1:12" ht="65.25" customHeight="1" x14ac:dyDescent="0.25">
      <c r="A1238" s="367" t="s">
        <v>533</v>
      </c>
      <c r="B1238" s="367"/>
      <c r="C1238" s="367"/>
      <c r="D1238" s="367"/>
      <c r="E1238" s="367"/>
      <c r="F1238" s="367"/>
      <c r="G1238" s="367"/>
      <c r="H1238" s="367"/>
      <c r="I1238" s="367"/>
      <c r="J1238" s="367"/>
      <c r="K1238" s="367"/>
      <c r="L1238" s="367"/>
    </row>
    <row r="1240" spans="1:12" x14ac:dyDescent="0.25">
      <c r="J1240" s="339"/>
    </row>
    <row r="1242" spans="1:12" x14ac:dyDescent="0.25">
      <c r="F1242" s="338"/>
    </row>
  </sheetData>
  <mergeCells count="42">
    <mergeCell ref="A1233:B1233"/>
    <mergeCell ref="A1234:L1234"/>
    <mergeCell ref="A1235:L1235"/>
    <mergeCell ref="A1236:L1236"/>
    <mergeCell ref="A1237:L1237"/>
    <mergeCell ref="A1238:L1238"/>
    <mergeCell ref="K1:L1"/>
    <mergeCell ref="B1083:D1083"/>
    <mergeCell ref="B1158:D1158"/>
    <mergeCell ref="B585:D585"/>
    <mergeCell ref="B621:D621"/>
    <mergeCell ref="B652:D652"/>
    <mergeCell ref="B691:D691"/>
    <mergeCell ref="B963:D963"/>
    <mergeCell ref="B1032:D1032"/>
    <mergeCell ref="B549:D549"/>
    <mergeCell ref="B142:D142"/>
    <mergeCell ref="B149:D149"/>
    <mergeCell ref="B186:D186"/>
    <mergeCell ref="B235:D235"/>
    <mergeCell ref="B276:D276"/>
    <mergeCell ref="B315:D315"/>
    <mergeCell ref="B348:D348"/>
    <mergeCell ref="B376:D376"/>
    <mergeCell ref="B402:D402"/>
    <mergeCell ref="B428:D428"/>
    <mergeCell ref="B464:D464"/>
    <mergeCell ref="B7:D7"/>
    <mergeCell ref="B18:D18"/>
    <mergeCell ref="B44:D44"/>
    <mergeCell ref="B64:D64"/>
    <mergeCell ref="B106:D106"/>
    <mergeCell ref="A2:L2"/>
    <mergeCell ref="A3:B3"/>
    <mergeCell ref="A4:A5"/>
    <mergeCell ref="B4:B5"/>
    <mergeCell ref="C4:C5"/>
    <mergeCell ref="D4:E4"/>
    <mergeCell ref="F4:G4"/>
    <mergeCell ref="H4:I4"/>
    <mergeCell ref="J4:K4"/>
    <mergeCell ref="L4:L5"/>
  </mergeCells>
  <printOptions horizontalCentered="1"/>
  <pageMargins left="0" right="0" top="0.4" bottom="0.4" header="0.25" footer="0.25"/>
  <pageSetup paperSize="9" scale="80" orientation="landscape"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ხარჯთაღრიცხვა</vt:lpstr>
      <vt:lpstr>ხარჯთაღრიცხვა!Print_Area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2024-01-17T07:48:07Z</dcterms:modified>
</cp:coreProperties>
</file>