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ტენდერი\"/>
    </mc:Choice>
  </mc:AlternateContent>
  <xr:revisionPtr revIDLastSave="0" documentId="13_ncr:1_{7503A3BF-AC0E-41F4-96BC-D2A9C057F12A}" xr6:coauthVersionLast="36" xr6:coauthVersionMax="36" xr10:uidLastSave="{00000000-0000-0000-0000-000000000000}"/>
  <bookViews>
    <workbookView xWindow="0" yWindow="0" windowWidth="28800" windowHeight="12225" tabRatio="849" xr2:uid="{00000000-000D-0000-FFFF-FFFF00000000}"/>
  </bookViews>
  <sheets>
    <sheet name="მოცულობები" sheetId="12" r:id="rId1"/>
  </sheets>
  <definedNames>
    <definedName name="_xlnm.Print_Area" localSheetId="0">მოცულობები!$A$1:$G$35</definedName>
    <definedName name="_xlnm.Print_Titles" localSheetId="0">მოცულობები!$4:$4</definedName>
  </definedNames>
  <calcPr calcId="191029"/>
</workbook>
</file>

<file path=xl/calcChain.xml><?xml version="1.0" encoding="utf-8"?>
<calcChain xmlns="http://schemas.openxmlformats.org/spreadsheetml/2006/main">
  <c r="D95" i="12" l="1"/>
  <c r="D92" i="12"/>
  <c r="D89" i="12"/>
  <c r="D84" i="12"/>
  <c r="D87" i="12" s="1"/>
  <c r="D83" i="12"/>
  <c r="D77" i="12"/>
  <c r="D75" i="12"/>
  <c r="D65" i="12" l="1"/>
  <c r="D64" i="12"/>
  <c r="D59" i="12"/>
  <c r="D67" i="12" s="1"/>
  <c r="D58" i="12"/>
  <c r="D57" i="12"/>
  <c r="D55" i="12"/>
  <c r="D54" i="12"/>
  <c r="D52" i="12"/>
  <c r="D43" i="12"/>
  <c r="D53" i="12" l="1"/>
  <c r="D60" i="12"/>
  <c r="D61" i="12" s="1"/>
  <c r="D62" i="12"/>
  <c r="D63" i="12" s="1"/>
</calcChain>
</file>

<file path=xl/sharedStrings.xml><?xml version="1.0" encoding="utf-8"?>
<sst xmlns="http://schemas.openxmlformats.org/spreadsheetml/2006/main" count="190" uniqueCount="116">
  <si>
    <t>№</t>
  </si>
  <si>
    <t>შენიშვნა</t>
  </si>
  <si>
    <t>მ</t>
  </si>
  <si>
    <t>მ³</t>
  </si>
  <si>
    <t>კგ</t>
  </si>
  <si>
    <t>სამუშაოს დასახელება</t>
  </si>
  <si>
    <t>განზ.</t>
  </si>
  <si>
    <t>თავი I. მოსამზადებელი სამუშაოები</t>
  </si>
  <si>
    <t>ტრასის აღდგენა და დამაგრება</t>
  </si>
  <si>
    <t>თავი II. მიწის ვაკისი</t>
  </si>
  <si>
    <t>თავი III. საგზაო სამოსის კონსტრუქცია</t>
  </si>
  <si>
    <t>თავი IV. ხელოვნური ნაგებობები</t>
  </si>
  <si>
    <r>
      <t>მ</t>
    </r>
    <r>
      <rPr>
        <vertAlign val="superscript"/>
        <sz val="10"/>
        <rFont val="Sylfaen"/>
        <family val="1"/>
        <charset val="204"/>
      </rPr>
      <t>3</t>
    </r>
  </si>
  <si>
    <t>რაოდენობა</t>
  </si>
  <si>
    <t>ცხაურის სიგრძე</t>
  </si>
  <si>
    <t xml:space="preserve">ღარის ბეტონი B25 F200 W6 </t>
  </si>
  <si>
    <t>გრძ.მ</t>
  </si>
  <si>
    <t>A-I, F-8</t>
  </si>
  <si>
    <t xml:space="preserve"> 1.1</t>
  </si>
  <si>
    <r>
      <t>მ</t>
    </r>
    <r>
      <rPr>
        <vertAlign val="superscript"/>
        <sz val="10"/>
        <rFont val="Sylfaen"/>
        <family val="1"/>
        <charset val="204"/>
      </rPr>
      <t>2</t>
    </r>
  </si>
  <si>
    <t xml:space="preserve">იხილეთ უწყისი </t>
  </si>
  <si>
    <t>ფართობი</t>
  </si>
  <si>
    <t>კარიერიდან მოზიდული ხრეშოვანი გრუნტის უკუჩაყრა და დატკეპნა ფენებად - 5 კმ.</t>
  </si>
  <si>
    <t>ღორღის საგები სისქით h=10 სმ.</t>
  </si>
  <si>
    <t>კუთხოვანა ზომით L80X80X8</t>
  </si>
  <si>
    <t xml:space="preserve">შველერი №5-6 </t>
  </si>
  <si>
    <t xml:space="preserve">არმატურა Ø22 A-III  </t>
  </si>
  <si>
    <t xml:space="preserve">რკ/ბეტონის კბილის მოწყობა </t>
  </si>
  <si>
    <t xml:space="preserve">კბილის სიგრძე </t>
  </si>
  <si>
    <t>არმატურა A - III d-8 მმ</t>
  </si>
  <si>
    <t>ცემენტობეტონი B30 F200 W6 სისქით 18 სმ</t>
  </si>
  <si>
    <t>არმატურა A - III d-16 მმ</t>
  </si>
  <si>
    <t>არმირებული ცემენტობეტონის მოწყობა მცირე მექანიზაციით სისქით 18 სმ</t>
  </si>
  <si>
    <t xml:space="preserve">საფუძველი  - ფრაქციული - ღორღი  (0-40 მმ)  სისქით 20 სმ </t>
  </si>
  <si>
    <t xml:space="preserve">ქვესაგები ფენა - ქვიშა - ხრეშოვანი ნარევი, სისქით 20 სმ </t>
  </si>
  <si>
    <t xml:space="preserve">ტემპერატურული ნაკერების მოწყობა და შევსება წყალგაუმტარი მასალით </t>
  </si>
  <si>
    <t>33გ გრუნტის დამუშავება ხელით  დატვირთვა ა/თვითმცლელებზე და გატანა ნაყარში -5 კმ-მდე</t>
  </si>
  <si>
    <t>ყრილის მოწყობა კარიერიდან მოზიდული გრუნტით, 5კმ-დან</t>
  </si>
  <si>
    <t xml:space="preserve"> 2.1</t>
  </si>
  <si>
    <t xml:space="preserve"> 3.1</t>
  </si>
  <si>
    <t xml:space="preserve"> 3.2</t>
  </si>
  <si>
    <t>ანაკრები რკ/ბეტონის ღარის  მოწყობა სიგრძით 3,5 მეტრი  (შიდა კვეთი 0,4x0,4-ზე)</t>
  </si>
  <si>
    <t xml:space="preserve">სოფელ წონიარისი კეხიურის უბანში ამირან გოგიტიძის სახლთან მისასვლელი ბეტონის გზის მოწყობა  </t>
  </si>
  <si>
    <t xml:space="preserve"> გრუნტის დამუშავება ხელით  დატვირთვა ა/თვითმცლელებზე და გატანა ნაყარში 5კმ-მდე</t>
  </si>
  <si>
    <t>33გ</t>
  </si>
  <si>
    <t>18ა</t>
  </si>
  <si>
    <t xml:space="preserve"> გრუნტის დამუშავება ექსკავატორზე მიმაგრებული სანგრევი ჩაქუჩებით   დატვირთვა ა/თვითმცლელებზე და გატანა ნაყარში 5კმ-მდე</t>
  </si>
  <si>
    <t>6ბ</t>
  </si>
  <si>
    <t xml:space="preserve">ტრანშეის დამუშავება ხელით, დავტირთვა და გატანა ნაყარში  5 კმ-ზე </t>
  </si>
  <si>
    <t xml:space="preserve">6ბ </t>
  </si>
  <si>
    <t>##</t>
  </si>
  <si>
    <t>samuSaoTa dasaxeleba</t>
  </si>
  <si>
    <t>ganzomileba</t>
  </si>
  <si>
    <t>raodenoba</t>
  </si>
  <si>
    <t>SeniSvna</t>
  </si>
  <si>
    <t>m</t>
  </si>
  <si>
    <r>
      <t>m</t>
    </r>
    <r>
      <rPr>
        <vertAlign val="superscript"/>
        <sz val="11"/>
        <rFont val="AcadNusx"/>
      </rPr>
      <t>3</t>
    </r>
  </si>
  <si>
    <r>
      <t>m</t>
    </r>
    <r>
      <rPr>
        <vertAlign val="superscript"/>
        <sz val="11"/>
        <rFont val="AcadNusx"/>
      </rPr>
      <t>2</t>
    </r>
  </si>
  <si>
    <t>grZ.m</t>
  </si>
  <si>
    <t>sof. gegeliZeebi. emzar beriZis saxlTan sayrdeni kedlis mowyoba</t>
  </si>
  <si>
    <r>
      <t xml:space="preserve"> betonis zeda sayrdeni kedlis mowyoba</t>
    </r>
    <r>
      <rPr>
        <b/>
        <sz val="11"/>
        <rFont val="Arial"/>
        <family val="2"/>
        <charset val="204"/>
      </rPr>
      <t xml:space="preserve"> L</t>
    </r>
    <r>
      <rPr>
        <b/>
        <sz val="11"/>
        <rFont val="AcadMtavr"/>
      </rPr>
      <t>=32</t>
    </r>
    <r>
      <rPr>
        <b/>
        <sz val="11"/>
        <rFont val="Arial"/>
        <family val="2"/>
        <charset val="204"/>
      </rPr>
      <t xml:space="preserve"> h</t>
    </r>
    <r>
      <rPr>
        <b/>
        <sz val="11"/>
        <rFont val="AcadMtavr"/>
      </rPr>
      <t>=1.55</t>
    </r>
  </si>
  <si>
    <r>
      <t>fundamentis qvabulSi IV jg gruntebis damuSaveba eqskavatoriT V-1,0 m</t>
    </r>
    <r>
      <rPr>
        <vertAlign val="superscript"/>
        <sz val="11"/>
        <rFont val="AcadNusx"/>
      </rPr>
      <t>3</t>
    </r>
    <r>
      <rPr>
        <sz val="11"/>
        <rFont val="AcadNusx"/>
      </rPr>
      <t xml:space="preserve"> datvirTviT avtoTviTmcvlelebze</t>
    </r>
  </si>
  <si>
    <t xml:space="preserve">IV jg gruntis damuSaveba xeliT fundamentis qvabulSi </t>
  </si>
  <si>
    <t>VI jg gruntebSi fundamentis qvabulis damuSaveba sangrevi CaquCebiT</t>
  </si>
  <si>
    <r>
      <t xml:space="preserve">qviSa-xreSovani baliSi  </t>
    </r>
    <r>
      <rPr>
        <sz val="11"/>
        <rFont val="Arial"/>
        <family val="2"/>
        <charset val="204"/>
      </rPr>
      <t/>
    </r>
  </si>
  <si>
    <r>
      <t xml:space="preserve">h- 10 </t>
    </r>
    <r>
      <rPr>
        <sz val="11"/>
        <rFont val="AcadNusx"/>
      </rPr>
      <t>sm</t>
    </r>
  </si>
  <si>
    <t xml:space="preserve">kedlis tanis betoni </t>
  </si>
  <si>
    <t>B-20 F-200 W-6</t>
  </si>
  <si>
    <t>sadrenaJo mili</t>
  </si>
  <si>
    <t xml:space="preserve">orfeniani hidroizolacia </t>
  </si>
  <si>
    <t>bitumi</t>
  </si>
  <si>
    <r>
      <t>kedlis ukan yrilis mowyoba xreSovani masaliT. eqskavatoriT V=0.5 m</t>
    </r>
    <r>
      <rPr>
        <vertAlign val="superscript"/>
        <sz val="11"/>
        <rFont val="AcadNusx"/>
      </rPr>
      <t>3</t>
    </r>
    <r>
      <rPr>
        <sz val="11"/>
        <rFont val="AcadNusx"/>
      </rPr>
      <t xml:space="preserve"> </t>
    </r>
  </si>
  <si>
    <t>rkinabetonis kiuvetis mowyoba cxaurebiT</t>
  </si>
  <si>
    <t>gruntis damuSaveba WrilSi, gatana nayarSi 3 km-mde</t>
  </si>
  <si>
    <t>a. eqskavatoriT</t>
  </si>
  <si>
    <r>
      <t>V</t>
    </r>
    <r>
      <rPr>
        <vertAlign val="subscript"/>
        <sz val="11"/>
        <rFont val="AcadMtavr"/>
      </rPr>
      <t>cicxvi</t>
    </r>
    <r>
      <rPr>
        <b/>
        <sz val="11"/>
        <rFont val="AcadNusx"/>
      </rPr>
      <t xml:space="preserve"> -0,5m</t>
    </r>
    <r>
      <rPr>
        <b/>
        <vertAlign val="superscript"/>
        <sz val="11"/>
        <rFont val="AcadNusx"/>
      </rPr>
      <t>3</t>
    </r>
  </si>
  <si>
    <t xml:space="preserve">b. xeliT </t>
  </si>
  <si>
    <r>
      <t xml:space="preserve">sagebi: qviSa-xreSovani narevi </t>
    </r>
    <r>
      <rPr>
        <sz val="12"/>
        <rFont val="Arial"/>
        <family val="2"/>
        <charset val="204"/>
      </rPr>
      <t/>
    </r>
  </si>
  <si>
    <r>
      <rPr>
        <sz val="11"/>
        <rFont val="Arial"/>
        <family val="2"/>
        <charset val="204"/>
      </rPr>
      <t>h</t>
    </r>
    <r>
      <rPr>
        <sz val="11"/>
        <rFont val="AcadMtavr"/>
      </rPr>
      <t xml:space="preserve">-10sm  </t>
    </r>
  </si>
  <si>
    <r>
      <t>rk.betonis anakrebi kiuveti (2.0X0.4X0.4 1c-0.45m</t>
    </r>
    <r>
      <rPr>
        <vertAlign val="superscript"/>
        <sz val="11"/>
        <rFont val="AcadNusx"/>
      </rPr>
      <t>3</t>
    </r>
    <r>
      <rPr>
        <sz val="11"/>
        <rFont val="AcadNusx"/>
      </rPr>
      <t>)</t>
    </r>
  </si>
  <si>
    <t>B-22.5 F-200 W-6</t>
  </si>
  <si>
    <r>
      <t xml:space="preserve">armatura </t>
    </r>
    <r>
      <rPr>
        <sz val="11"/>
        <rFont val="Arial"/>
        <family val="2"/>
        <charset val="204"/>
      </rPr>
      <t>D</t>
    </r>
    <r>
      <rPr>
        <sz val="11"/>
        <rFont val="AcadNusx"/>
      </rPr>
      <t xml:space="preserve">-8 </t>
    </r>
    <r>
      <rPr>
        <sz val="11"/>
        <rFont val="Arial"/>
        <family val="2"/>
        <charset val="204"/>
      </rPr>
      <t>A</t>
    </r>
    <r>
      <rPr>
        <sz val="11"/>
        <rFont val="AcadNusx"/>
      </rPr>
      <t>-I</t>
    </r>
  </si>
  <si>
    <t>kg</t>
  </si>
  <si>
    <t xml:space="preserve">gadasasvleli cxaurebi </t>
  </si>
  <si>
    <t>kuTxovana 70X70X5mm
1 grZ.m-5.38kg</t>
  </si>
  <si>
    <t>kuTxovana 70X70X5mm
1 grZ.m-5.38kg grZivad</t>
  </si>
  <si>
    <t>niaRvarmiRebi Webis Zirisa da kedlebis mowyoba</t>
  </si>
  <si>
    <r>
      <t>m</t>
    </r>
    <r>
      <rPr>
        <vertAlign val="superscript"/>
        <sz val="10"/>
        <rFont val="AcadNusx"/>
      </rPr>
      <t>3</t>
    </r>
  </si>
  <si>
    <t>niaRvarmiRebi Webis kedlebis orfeniani hidroizolacia</t>
  </si>
  <si>
    <r>
      <t>m</t>
    </r>
    <r>
      <rPr>
        <vertAlign val="superscript"/>
        <sz val="10"/>
        <rFont val="AcadNusx"/>
      </rPr>
      <t>2</t>
    </r>
  </si>
  <si>
    <t>axali saniaRvre Wis oTxkuTxa cxauris montaJi CarCoTi 700X700</t>
  </si>
  <si>
    <t>c</t>
  </si>
  <si>
    <t xml:space="preserve">Txrilis Sevseba xreSovani masaliT eqskavatoriT V=0.5 m3 </t>
  </si>
  <si>
    <t>samuSaoTa moculobebis krebsiTi uwyisi</t>
  </si>
  <si>
    <t xml:space="preserve">samuSaoTa moculobebis krebsiTi uwyisi </t>
  </si>
  <si>
    <t>ganz-ba</t>
  </si>
  <si>
    <t>rao-ba</t>
  </si>
  <si>
    <t>mosamzadebeli samuSaoebi</t>
  </si>
  <si>
    <t>trasis aRdgena damagreba koordinatTa sistemaSi</t>
  </si>
  <si>
    <t xml:space="preserve">kedlis fundamentis betoni </t>
  </si>
  <si>
    <t>msuye Tixis ekrani</t>
  </si>
  <si>
    <t>riyis qva d=20-30 sm</t>
  </si>
  <si>
    <r>
      <t xml:space="preserve"> betonis zeda sayrdeni kedlis mowyoba</t>
    </r>
    <r>
      <rPr>
        <b/>
        <sz val="11"/>
        <rFont val="Arial"/>
        <family val="2"/>
        <charset val="204"/>
      </rPr>
      <t xml:space="preserve"> L</t>
    </r>
    <r>
      <rPr>
        <b/>
        <sz val="11"/>
        <rFont val="AcadMtavr"/>
      </rPr>
      <t>=28m</t>
    </r>
    <r>
      <rPr>
        <b/>
        <sz val="11"/>
        <rFont val="Arial"/>
        <family val="2"/>
        <charset val="204"/>
      </rPr>
      <t xml:space="preserve"> h</t>
    </r>
    <r>
      <rPr>
        <b/>
        <sz val="11"/>
        <rFont val="AcadMtavr"/>
      </rPr>
      <t>=1.8m</t>
    </r>
  </si>
  <si>
    <r>
      <t>fundamentis qvabulSi IV jg gruntebis damuSaveba eqskavatoriT V-0,5 m</t>
    </r>
    <r>
      <rPr>
        <vertAlign val="superscript"/>
        <sz val="11"/>
        <rFont val="AcadNusx"/>
      </rPr>
      <t>3</t>
    </r>
    <r>
      <rPr>
        <sz val="11"/>
        <rFont val="AcadNusx"/>
      </rPr>
      <t xml:space="preserve"> datvirTviT avtoTviTmcvlelebze</t>
    </r>
  </si>
  <si>
    <t>gruntis gatana nayarSi 3-km-mde</t>
  </si>
  <si>
    <r>
      <t xml:space="preserve"> gabionis qveda sayrdeni kedlis mowyoba </t>
    </r>
    <r>
      <rPr>
        <b/>
        <sz val="12"/>
        <rFont val="Arial"/>
        <family val="2"/>
        <charset val="204"/>
      </rPr>
      <t>L</t>
    </r>
    <r>
      <rPr>
        <b/>
        <sz val="12"/>
        <rFont val="AcadNusx"/>
      </rPr>
      <t xml:space="preserve">=8.0m </t>
    </r>
    <r>
      <rPr>
        <b/>
        <sz val="12"/>
        <rFont val="Arial"/>
        <family val="2"/>
        <charset val="204"/>
      </rPr>
      <t>h</t>
    </r>
    <r>
      <rPr>
        <b/>
        <sz val="12"/>
        <rFont val="AcadNusx"/>
      </rPr>
      <t>=2.0m</t>
    </r>
  </si>
  <si>
    <t>gatana 
3.0km-mde</t>
  </si>
  <si>
    <t>V jg gruntebSi fundamentis qvabulis damuSaveba sangrevi CaquCebiT</t>
  </si>
  <si>
    <t>gabionebis mowyoba</t>
  </si>
  <si>
    <t>gabionis yuTebi zomiT 2X1X1m</t>
  </si>
  <si>
    <r>
      <rPr>
        <sz val="11"/>
        <rFont val="Arial"/>
        <family val="2"/>
        <charset val="204"/>
      </rPr>
      <t>d</t>
    </r>
    <r>
      <rPr>
        <sz val="11"/>
        <rFont val="AcadNusx"/>
      </rPr>
      <t>=2.7mm</t>
    </r>
  </si>
  <si>
    <t>gabionis yuTebi zomiT 1,5X1X1m</t>
  </si>
  <si>
    <t>Sesakravi mavTuli</t>
  </si>
  <si>
    <r>
      <rPr>
        <sz val="11"/>
        <rFont val="Arial"/>
        <family val="2"/>
        <charset val="204"/>
      </rPr>
      <t>d</t>
    </r>
    <r>
      <rPr>
        <sz val="11"/>
        <rFont val="AcadNusx"/>
      </rPr>
      <t>=2.2mm</t>
    </r>
  </si>
  <si>
    <t>yrilis mowyoba xreSovani masaliT eqskavatoriT Cayra da mosworeba</t>
  </si>
  <si>
    <t>sof. gorgivli. irodion beriZis saxlTan sayrdeni kedlis mowyoba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</si>
</sst>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0.0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5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vertAlign val="superscript"/>
      <sz val="10"/>
      <name val="Sylfaen"/>
      <family val="1"/>
      <charset val="204"/>
    </font>
    <font>
      <sz val="12"/>
      <color theme="1"/>
      <name val="AcadNusx"/>
      <family val="2"/>
      <charset val="1"/>
    </font>
    <font>
      <sz val="12"/>
      <color theme="1"/>
      <name val="Sylfae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2"/>
      <color theme="1"/>
      <name val="Sylfaen"/>
      <family val="1"/>
      <charset val="204"/>
    </font>
    <font>
      <sz val="12"/>
      <color theme="1"/>
      <name val="AcadNusx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04"/>
    </font>
    <font>
      <sz val="10"/>
      <name val="MS Sans Serif"/>
      <family val="2"/>
      <charset val="204"/>
    </font>
    <font>
      <sz val="11"/>
      <name val="Times New Roman"/>
      <family val="1"/>
    </font>
    <font>
      <sz val="10"/>
      <name val="Helv"/>
    </font>
    <font>
      <b/>
      <sz val="12"/>
      <name val="AcadMtavr"/>
    </font>
    <font>
      <sz val="12"/>
      <name val="Arial Cyr"/>
      <charset val="204"/>
    </font>
    <font>
      <sz val="11"/>
      <name val="AcadNusx"/>
    </font>
    <font>
      <b/>
      <sz val="11"/>
      <name val="AcadMtavr"/>
    </font>
    <font>
      <vertAlign val="superscript"/>
      <sz val="11"/>
      <name val="AcadNusx"/>
    </font>
    <font>
      <sz val="11"/>
      <name val="Arial"/>
      <family val="2"/>
      <charset val="204"/>
    </font>
    <font>
      <sz val="9"/>
      <name val="AcadNusx"/>
    </font>
    <font>
      <sz val="10"/>
      <name val="AcadNusx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cadMtavr"/>
    </font>
    <font>
      <b/>
      <sz val="11"/>
      <name val="AcadNusx"/>
    </font>
    <font>
      <vertAlign val="subscript"/>
      <sz val="11"/>
      <name val="AcadMtavr"/>
    </font>
    <font>
      <b/>
      <vertAlign val="superscript"/>
      <sz val="11"/>
      <name val="AcadNusx"/>
    </font>
    <font>
      <sz val="12"/>
      <name val="Arial"/>
      <family val="2"/>
      <charset val="204"/>
    </font>
    <font>
      <vertAlign val="superscript"/>
      <sz val="10"/>
      <name val="AcadNusx"/>
    </font>
    <font>
      <sz val="12"/>
      <name val="AcadMtavr"/>
    </font>
    <font>
      <b/>
      <sz val="12"/>
      <name val="Arial"/>
      <family val="2"/>
      <charset val="204"/>
    </font>
    <font>
      <b/>
      <sz val="12"/>
      <name val="AcadNusx"/>
    </font>
    <font>
      <b/>
      <sz val="12"/>
      <color theme="1"/>
      <name val="AcadNusx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7">
    <xf numFmtId="0" fontId="0" fillId="0" borderId="0"/>
    <xf numFmtId="0" fontId="9" fillId="0" borderId="0"/>
    <xf numFmtId="0" fontId="11" fillId="0" borderId="0"/>
    <xf numFmtId="0" fontId="12" fillId="0" borderId="0"/>
    <xf numFmtId="0" fontId="9" fillId="0" borderId="0"/>
    <xf numFmtId="0" fontId="11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3" fillId="0" borderId="0"/>
    <xf numFmtId="0" fontId="5" fillId="0" borderId="0"/>
    <xf numFmtId="0" fontId="4" fillId="0" borderId="0"/>
    <xf numFmtId="0" fontId="11" fillId="0" borderId="0"/>
    <xf numFmtId="0" fontId="18" fillId="0" borderId="0"/>
    <xf numFmtId="0" fontId="3" fillId="0" borderId="0"/>
    <xf numFmtId="0" fontId="11" fillId="0" borderId="0"/>
    <xf numFmtId="0" fontId="19" fillId="0" borderId="0"/>
    <xf numFmtId="0" fontId="2" fillId="0" borderId="0"/>
    <xf numFmtId="0" fontId="12" fillId="0" borderId="0"/>
    <xf numFmtId="0" fontId="1" fillId="0" borderId="0"/>
    <xf numFmtId="0" fontId="11" fillId="0" borderId="0"/>
    <xf numFmtId="0" fontId="12" fillId="0" borderId="0"/>
    <xf numFmtId="167" fontId="2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5" fillId="0" borderId="0"/>
    <xf numFmtId="0" fontId="26" fillId="0" borderId="0"/>
    <xf numFmtId="0" fontId="11" fillId="0" borderId="0"/>
    <xf numFmtId="0" fontId="23" fillId="0" borderId="0"/>
    <xf numFmtId="0" fontId="15" fillId="0" borderId="0"/>
    <xf numFmtId="0" fontId="27" fillId="0" borderId="0"/>
    <xf numFmtId="0" fontId="11" fillId="0" borderId="0"/>
    <xf numFmtId="9" fontId="11" fillId="0" borderId="0" applyFont="0" applyFill="0" applyBorder="0" applyAlignment="0" applyProtection="0"/>
    <xf numFmtId="0" fontId="28" fillId="0" borderId="0"/>
    <xf numFmtId="0" fontId="15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24" fillId="0" borderId="0"/>
    <xf numFmtId="0" fontId="1" fillId="0" borderId="0"/>
    <xf numFmtId="0" fontId="24" fillId="0" borderId="0"/>
    <xf numFmtId="0" fontId="15" fillId="0" borderId="0"/>
    <xf numFmtId="0" fontId="15" fillId="0" borderId="0"/>
    <xf numFmtId="0" fontId="12" fillId="0" borderId="0"/>
  </cellStyleXfs>
  <cellXfs count="173">
    <xf numFmtId="0" fontId="0" fillId="0" borderId="0" xfId="0"/>
    <xf numFmtId="0" fontId="16" fillId="0" borderId="1" xfId="4" applyFont="1" applyFill="1" applyBorder="1" applyAlignment="1">
      <alignment horizontal="center" vertical="center"/>
    </xf>
    <xf numFmtId="0" fontId="9" fillId="0" borderId="0" xfId="4"/>
    <xf numFmtId="0" fontId="9" fillId="0" borderId="0" xfId="4" applyAlignment="1">
      <alignment horizontal="center" vertical="center"/>
    </xf>
    <xf numFmtId="0" fontId="9" fillId="0" borderId="0" xfId="4" applyAlignment="1">
      <alignment horizontal="left" vertical="center"/>
    </xf>
    <xf numFmtId="0" fontId="9" fillId="0" borderId="0" xfId="4" applyBorder="1" applyAlignment="1">
      <alignment horizontal="center" vertical="center"/>
    </xf>
    <xf numFmtId="0" fontId="17" fillId="3" borderId="1" xfId="4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17" fillId="3" borderId="1" xfId="4" applyFont="1" applyFill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16" fontId="16" fillId="0" borderId="1" xfId="4" applyNumberFormat="1" applyFont="1" applyFill="1" applyBorder="1" applyAlignment="1">
      <alignment horizontal="center" vertical="center"/>
    </xf>
    <xf numFmtId="165" fontId="16" fillId="0" borderId="1" xfId="4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165" fontId="16" fillId="0" borderId="4" xfId="4" applyNumberFormat="1" applyFont="1" applyFill="1" applyBorder="1" applyAlignment="1">
      <alignment horizontal="center" vertical="center"/>
    </xf>
    <xf numFmtId="1" fontId="6" fillId="0" borderId="1" xfId="4" applyNumberFormat="1" applyFont="1" applyBorder="1" applyAlignment="1">
      <alignment horizontal="center" vertical="center"/>
    </xf>
    <xf numFmtId="2" fontId="16" fillId="0" borderId="1" xfId="1" applyNumberFormat="1" applyFont="1" applyFill="1" applyBorder="1" applyAlignment="1">
      <alignment horizontal="center" vertical="center"/>
    </xf>
    <xf numFmtId="0" fontId="7" fillId="2" borderId="3" xfId="5" applyFont="1" applyFill="1" applyBorder="1" applyAlignment="1">
      <alignment vertical="center" wrapText="1"/>
    </xf>
    <xf numFmtId="0" fontId="7" fillId="2" borderId="1" xfId="5" applyFont="1" applyFill="1" applyBorder="1" applyAlignment="1">
      <alignment vertical="center" wrapText="1"/>
    </xf>
    <xf numFmtId="0" fontId="16" fillId="0" borderId="1" xfId="1" applyFont="1" applyBorder="1" applyAlignment="1">
      <alignment horizontal="center" vertical="center"/>
    </xf>
    <xf numFmtId="0" fontId="16" fillId="0" borderId="1" xfId="4" applyFont="1" applyBorder="1" applyAlignment="1">
      <alignment horizontal="center" vertical="center"/>
    </xf>
    <xf numFmtId="2" fontId="16" fillId="0" borderId="1" xfId="4" applyNumberFormat="1" applyFont="1" applyFill="1" applyBorder="1" applyAlignment="1">
      <alignment horizontal="center" vertical="center"/>
    </xf>
    <xf numFmtId="0" fontId="22" fillId="0" borderId="0" xfId="4" applyFont="1"/>
    <xf numFmtId="0" fontId="22" fillId="0" borderId="0" xfId="4" applyFont="1" applyAlignment="1">
      <alignment horizontal="center" vertical="center"/>
    </xf>
    <xf numFmtId="2" fontId="16" fillId="0" borderId="1" xfId="4" applyNumberFormat="1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2" fontId="16" fillId="0" borderId="1" xfId="4" applyNumberFormat="1" applyFont="1" applyBorder="1" applyAlignment="1">
      <alignment horizontal="center" vertical="center"/>
    </xf>
    <xf numFmtId="1" fontId="6" fillId="0" borderId="1" xfId="4" applyNumberFormat="1" applyFont="1" applyFill="1" applyBorder="1" applyAlignment="1">
      <alignment horizontal="center" vertical="center"/>
    </xf>
    <xf numFmtId="0" fontId="30" fillId="0" borderId="0" xfId="0" applyFont="1"/>
    <xf numFmtId="0" fontId="31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top"/>
    </xf>
    <xf numFmtId="0" fontId="31" fillId="0" borderId="1" xfId="66" applyFont="1" applyBorder="1" applyAlignment="1">
      <alignment horizontal="left" vertical="center" wrapText="1"/>
    </xf>
    <xf numFmtId="0" fontId="35" fillId="0" borderId="0" xfId="0" applyFont="1" applyFill="1" applyAlignment="1">
      <alignment horizontal="center" vertical="center" wrapText="1"/>
    </xf>
    <xf numFmtId="0" fontId="36" fillId="0" borderId="0" xfId="0" applyFont="1" applyFill="1"/>
    <xf numFmtId="0" fontId="11" fillId="0" borderId="0" xfId="0" applyFont="1" applyFill="1"/>
    <xf numFmtId="0" fontId="37" fillId="0" borderId="0" xfId="0" applyFont="1"/>
    <xf numFmtId="49" fontId="31" fillId="0" borderId="0" xfId="0" applyNumberFormat="1" applyFont="1" applyAlignment="1">
      <alignment vertical="top"/>
    </xf>
    <xf numFmtId="49" fontId="31" fillId="0" borderId="0" xfId="0" applyNumberFormat="1" applyFont="1"/>
    <xf numFmtId="49" fontId="37" fillId="0" borderId="0" xfId="0" applyNumberFormat="1" applyFont="1"/>
    <xf numFmtId="0" fontId="32" fillId="0" borderId="2" xfId="23" applyFont="1" applyFill="1" applyBorder="1" applyAlignment="1">
      <alignment vertical="center"/>
    </xf>
    <xf numFmtId="0" fontId="31" fillId="4" borderId="7" xfId="24" applyFont="1" applyFill="1" applyBorder="1" applyAlignment="1">
      <alignment horizontal="center" vertical="top" wrapText="1"/>
    </xf>
    <xf numFmtId="0" fontId="31" fillId="4" borderId="7" xfId="24" applyFont="1" applyFill="1" applyBorder="1" applyAlignment="1">
      <alignment horizontal="center" vertical="center" wrapText="1"/>
    </xf>
    <xf numFmtId="165" fontId="31" fillId="0" borderId="7" xfId="24" applyNumberFormat="1" applyFont="1" applyFill="1" applyBorder="1" applyAlignment="1">
      <alignment horizontal="center" vertical="center" wrapText="1"/>
    </xf>
    <xf numFmtId="0" fontId="31" fillId="0" borderId="3" xfId="66" applyFont="1" applyBorder="1" applyAlignment="1">
      <alignment horizontal="left" vertical="center" wrapText="1"/>
    </xf>
    <xf numFmtId="0" fontId="31" fillId="4" borderId="1" xfId="24" applyFont="1" applyFill="1" applyBorder="1" applyAlignment="1">
      <alignment horizontal="center" vertical="center" wrapText="1"/>
    </xf>
    <xf numFmtId="165" fontId="31" fillId="0" borderId="1" xfId="24" applyNumberFormat="1" applyFont="1" applyFill="1" applyBorder="1" applyAlignment="1">
      <alignment horizontal="center" vertical="center" wrapText="1"/>
    </xf>
    <xf numFmtId="0" fontId="31" fillId="0" borderId="1" xfId="24" applyFont="1" applyBorder="1" applyAlignment="1">
      <alignment horizontal="center" vertical="center" wrapText="1"/>
    </xf>
    <xf numFmtId="0" fontId="31" fillId="0" borderId="1" xfId="24" applyFont="1" applyBorder="1" applyAlignment="1">
      <alignment vertical="center" wrapText="1"/>
    </xf>
    <xf numFmtId="0" fontId="39" fillId="0" borderId="1" xfId="24" applyFont="1" applyBorder="1" applyAlignment="1">
      <alignment horizontal="center" vertical="center" wrapText="1"/>
    </xf>
    <xf numFmtId="2" fontId="31" fillId="0" borderId="1" xfId="24" applyNumberFormat="1" applyFont="1" applyFill="1" applyBorder="1" applyAlignment="1">
      <alignment horizontal="center" vertical="center" wrapText="1"/>
    </xf>
    <xf numFmtId="2" fontId="34" fillId="2" borderId="1" xfId="0" applyNumberFormat="1" applyFont="1" applyFill="1" applyBorder="1" applyAlignment="1">
      <alignment horizontal="center" vertical="center"/>
    </xf>
    <xf numFmtId="0" fontId="31" fillId="0" borderId="8" xfId="24" applyFont="1" applyBorder="1" applyAlignment="1">
      <alignment vertical="center" wrapText="1"/>
    </xf>
    <xf numFmtId="0" fontId="31" fillId="0" borderId="8" xfId="63" applyFont="1" applyBorder="1" applyAlignment="1">
      <alignment vertical="center" wrapText="1"/>
    </xf>
    <xf numFmtId="0" fontId="31" fillId="0" borderId="1" xfId="63" applyFont="1" applyBorder="1" applyAlignment="1">
      <alignment vertical="center" wrapText="1"/>
    </xf>
    <xf numFmtId="0" fontId="31" fillId="0" borderId="1" xfId="25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horizontal="center" vertical="center"/>
    </xf>
    <xf numFmtId="2" fontId="31" fillId="2" borderId="1" xfId="0" applyNumberFormat="1" applyFont="1" applyFill="1" applyBorder="1" applyAlignment="1">
      <alignment horizontal="center" vertical="center"/>
    </xf>
    <xf numFmtId="2" fontId="40" fillId="2" borderId="1" xfId="0" applyNumberFormat="1" applyFont="1" applyFill="1" applyBorder="1" applyAlignment="1">
      <alignment horizontal="center" vertical="center"/>
    </xf>
    <xf numFmtId="0" fontId="30" fillId="4" borderId="0" xfId="0" applyFont="1" applyFill="1"/>
    <xf numFmtId="0" fontId="31" fillId="2" borderId="1" xfId="0" applyFont="1" applyFill="1" applyBorder="1" applyAlignment="1">
      <alignment vertical="center"/>
    </xf>
    <xf numFmtId="0" fontId="41" fillId="2" borderId="1" xfId="0" applyFont="1" applyFill="1" applyBorder="1" applyAlignment="1">
      <alignment horizontal="center" vertical="center" wrapText="1"/>
    </xf>
    <xf numFmtId="9" fontId="32" fillId="2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top"/>
    </xf>
    <xf numFmtId="0" fontId="31" fillId="2" borderId="1" xfId="0" applyFont="1" applyFill="1" applyBorder="1" applyAlignment="1">
      <alignment horizontal="left" vertical="center"/>
    </xf>
    <xf numFmtId="0" fontId="40" fillId="2" borderId="1" xfId="0" applyFont="1" applyFill="1" applyBorder="1" applyAlignment="1">
      <alignment horizontal="center" vertical="center"/>
    </xf>
    <xf numFmtId="165" fontId="40" fillId="2" borderId="1" xfId="0" applyNumberFormat="1" applyFont="1" applyFill="1" applyBorder="1" applyAlignment="1">
      <alignment horizontal="center" vertical="center"/>
    </xf>
    <xf numFmtId="165" fontId="31" fillId="2" borderId="1" xfId="0" applyNumberFormat="1" applyFont="1" applyFill="1" applyBorder="1" applyAlignment="1">
      <alignment horizontal="center" vertical="center"/>
    </xf>
    <xf numFmtId="0" fontId="36" fillId="0" borderId="1" xfId="23" applyFont="1" applyFill="1" applyBorder="1" applyAlignment="1">
      <alignment horizontal="center" vertical="center" wrapText="1"/>
    </xf>
    <xf numFmtId="165" fontId="36" fillId="0" borderId="1" xfId="23" applyNumberFormat="1" applyFont="1" applyFill="1" applyBorder="1" applyAlignment="1">
      <alignment horizontal="center" vertical="center"/>
    </xf>
    <xf numFmtId="0" fontId="36" fillId="0" borderId="1" xfId="23" applyFont="1" applyFill="1" applyBorder="1" applyAlignment="1">
      <alignment horizontal="center" vertical="center"/>
    </xf>
    <xf numFmtId="2" fontId="36" fillId="0" borderId="1" xfId="23" applyNumberFormat="1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top" wrapText="1"/>
    </xf>
    <xf numFmtId="0" fontId="36" fillId="0" borderId="1" xfId="58" applyFont="1" applyFill="1" applyBorder="1" applyAlignment="1">
      <alignment vertical="center" wrapText="1"/>
    </xf>
    <xf numFmtId="0" fontId="36" fillId="0" borderId="1" xfId="66" applyFont="1" applyFill="1" applyBorder="1" applyAlignment="1">
      <alignment horizontal="center" vertical="center"/>
    </xf>
    <xf numFmtId="2" fontId="31" fillId="0" borderId="1" xfId="58" applyNumberFormat="1" applyFont="1" applyFill="1" applyBorder="1" applyAlignment="1">
      <alignment horizontal="center" vertical="center"/>
    </xf>
    <xf numFmtId="0" fontId="36" fillId="0" borderId="1" xfId="58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vertical="center" wrapText="1"/>
    </xf>
    <xf numFmtId="0" fontId="31" fillId="0" borderId="2" xfId="0" applyFont="1" applyFill="1" applyBorder="1" applyAlignment="1">
      <alignment horizontal="center" vertical="top"/>
    </xf>
    <xf numFmtId="0" fontId="40" fillId="0" borderId="2" xfId="23" applyFont="1" applyFill="1" applyBorder="1" applyAlignment="1">
      <alignment horizontal="center" vertical="center"/>
    </xf>
    <xf numFmtId="2" fontId="31" fillId="0" borderId="3" xfId="22" applyNumberFormat="1" applyFont="1" applyFill="1" applyBorder="1" applyAlignment="1">
      <alignment horizontal="center" vertical="center" wrapText="1"/>
    </xf>
    <xf numFmtId="0" fontId="41" fillId="0" borderId="11" xfId="22" applyFont="1" applyBorder="1" applyAlignment="1">
      <alignment horizontal="left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0" fontId="31" fillId="0" borderId="8" xfId="24" applyFont="1" applyFill="1" applyBorder="1" applyAlignment="1">
      <alignment vertical="center" wrapText="1"/>
    </xf>
    <xf numFmtId="0" fontId="31" fillId="0" borderId="1" xfId="24" applyFont="1" applyFill="1" applyBorder="1" applyAlignment="1">
      <alignment horizontal="center" vertical="center" wrapText="1"/>
    </xf>
    <xf numFmtId="0" fontId="31" fillId="4" borderId="11" xfId="22" applyFont="1" applyFill="1" applyBorder="1" applyAlignment="1">
      <alignment horizontal="center" vertical="center" wrapText="1"/>
    </xf>
    <xf numFmtId="0" fontId="31" fillId="2" borderId="1" xfId="24" applyFont="1" applyFill="1" applyBorder="1" applyAlignment="1">
      <alignment horizontal="center" vertical="top" wrapText="1"/>
    </xf>
    <xf numFmtId="0" fontId="31" fillId="0" borderId="1" xfId="66" applyFont="1" applyBorder="1" applyAlignment="1">
      <alignment horizontal="center" vertical="center"/>
    </xf>
    <xf numFmtId="0" fontId="31" fillId="0" borderId="1" xfId="24" applyFont="1" applyFill="1" applyBorder="1" applyAlignment="1">
      <alignment horizontal="center" vertical="top" wrapText="1"/>
    </xf>
    <xf numFmtId="0" fontId="31" fillId="0" borderId="1" xfId="25" applyFont="1" applyBorder="1" applyAlignment="1">
      <alignment horizontal="left" vertical="center" wrapText="1"/>
    </xf>
    <xf numFmtId="165" fontId="31" fillId="0" borderId="2" xfId="15" applyNumberFormat="1" applyFont="1" applyFill="1" applyBorder="1" applyAlignment="1">
      <alignment horizontal="center" vertical="center" wrapText="1"/>
    </xf>
    <xf numFmtId="0" fontId="31" fillId="0" borderId="1" xfId="25" applyFont="1" applyBorder="1" applyAlignment="1">
      <alignment vertical="center" wrapText="1"/>
    </xf>
    <xf numFmtId="2" fontId="31" fillId="0" borderId="2" xfId="15" applyNumberFormat="1" applyFont="1" applyFill="1" applyBorder="1" applyAlignment="1">
      <alignment horizontal="center" vertical="center" wrapText="1"/>
    </xf>
    <xf numFmtId="0" fontId="31" fillId="0" borderId="1" xfId="15" applyFont="1" applyBorder="1" applyAlignment="1">
      <alignment horizontal="center" vertical="center" wrapText="1"/>
    </xf>
    <xf numFmtId="0" fontId="16" fillId="0" borderId="7" xfId="4" applyFont="1" applyBorder="1" applyAlignment="1">
      <alignment horizontal="center" vertical="center"/>
    </xf>
    <xf numFmtId="0" fontId="16" fillId="0" borderId="1" xfId="4" applyFont="1" applyBorder="1" applyAlignment="1">
      <alignment horizontal="center" vertical="center"/>
    </xf>
    <xf numFmtId="0" fontId="21" fillId="0" borderId="1" xfId="4" applyFont="1" applyBorder="1" applyAlignment="1">
      <alignment horizontal="center" vertical="center" wrapText="1"/>
    </xf>
    <xf numFmtId="0" fontId="16" fillId="0" borderId="3" xfId="4" applyFont="1" applyBorder="1" applyAlignment="1">
      <alignment horizontal="center" vertical="center" wrapText="1"/>
    </xf>
    <xf numFmtId="0" fontId="16" fillId="0" borderId="7" xfId="4" applyFont="1" applyBorder="1" applyAlignment="1">
      <alignment horizontal="center" vertical="center" wrapText="1"/>
    </xf>
    <xf numFmtId="0" fontId="6" fillId="0" borderId="2" xfId="4" applyFont="1" applyBorder="1" applyAlignment="1">
      <alignment horizontal="left" vertical="center" wrapText="1"/>
    </xf>
    <xf numFmtId="0" fontId="6" fillId="0" borderId="4" xfId="4" applyFont="1" applyBorder="1" applyAlignment="1">
      <alignment horizontal="left" vertical="center" wrapText="1"/>
    </xf>
    <xf numFmtId="0" fontId="6" fillId="0" borderId="5" xfId="4" applyFont="1" applyBorder="1" applyAlignment="1">
      <alignment horizontal="left" vertical="center" wrapText="1"/>
    </xf>
    <xf numFmtId="0" fontId="17" fillId="0" borderId="2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5" xfId="4" applyFont="1" applyFill="1" applyBorder="1" applyAlignment="1">
      <alignment horizontal="center" vertical="center"/>
    </xf>
    <xf numFmtId="0" fontId="16" fillId="0" borderId="1" xfId="4" applyFont="1" applyBorder="1" applyAlignment="1">
      <alignment horizontal="left" vertical="center" wrapText="1"/>
    </xf>
    <xf numFmtId="0" fontId="16" fillId="0" borderId="2" xfId="4" applyFont="1" applyBorder="1" applyAlignment="1">
      <alignment horizontal="left" vertical="center" wrapText="1"/>
    </xf>
    <xf numFmtId="0" fontId="16" fillId="0" borderId="4" xfId="4" applyFont="1" applyBorder="1" applyAlignment="1">
      <alignment horizontal="left" vertical="center" wrapText="1"/>
    </xf>
    <xf numFmtId="0" fontId="16" fillId="0" borderId="5" xfId="4" applyFont="1" applyBorder="1" applyAlignment="1">
      <alignment horizontal="left" vertical="center" wrapText="1"/>
    </xf>
    <xf numFmtId="0" fontId="7" fillId="0" borderId="2" xfId="4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0" fontId="7" fillId="0" borderId="5" xfId="4" applyFont="1" applyBorder="1" applyAlignment="1">
      <alignment horizontal="center" vertical="center"/>
    </xf>
    <xf numFmtId="16" fontId="16" fillId="0" borderId="1" xfId="4" applyNumberFormat="1" applyFont="1" applyBorder="1" applyAlignment="1">
      <alignment horizontal="center" vertical="center"/>
    </xf>
    <xf numFmtId="0" fontId="17" fillId="0" borderId="1" xfId="4" applyFont="1" applyBorder="1" applyAlignment="1">
      <alignment horizontal="left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7" fillId="2" borderId="7" xfId="5" applyFont="1" applyFill="1" applyBorder="1" applyAlignment="1">
      <alignment horizontal="center" vertical="center" wrapText="1"/>
    </xf>
    <xf numFmtId="0" fontId="16" fillId="0" borderId="2" xfId="4" applyFont="1" applyBorder="1" applyAlignment="1">
      <alignment vertical="center" wrapText="1"/>
    </xf>
    <xf numFmtId="0" fontId="16" fillId="0" borderId="4" xfId="4" applyFont="1" applyBorder="1" applyAlignment="1">
      <alignment vertical="center" wrapText="1"/>
    </xf>
    <xf numFmtId="0" fontId="16" fillId="0" borderId="5" xfId="4" applyFont="1" applyBorder="1" applyAlignment="1">
      <alignment vertical="center" wrapText="1"/>
    </xf>
    <xf numFmtId="0" fontId="7" fillId="2" borderId="2" xfId="5" applyFont="1" applyFill="1" applyBorder="1" applyAlignment="1">
      <alignment horizontal="left" vertical="center" wrapText="1"/>
    </xf>
    <xf numFmtId="0" fontId="7" fillId="2" borderId="4" xfId="5" applyFont="1" applyFill="1" applyBorder="1" applyAlignment="1">
      <alignment horizontal="left" vertical="center" wrapText="1"/>
    </xf>
    <xf numFmtId="0" fontId="7" fillId="2" borderId="5" xfId="5" applyFont="1" applyFill="1" applyBorder="1" applyAlignment="1">
      <alignment horizontal="left" vertical="center" wrapText="1"/>
    </xf>
    <xf numFmtId="0" fontId="17" fillId="3" borderId="1" xfId="4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left" vertical="center"/>
    </xf>
    <xf numFmtId="0" fontId="17" fillId="0" borderId="1" xfId="4" applyFont="1" applyBorder="1" applyAlignment="1">
      <alignment horizontal="center" vertical="center"/>
    </xf>
    <xf numFmtId="16" fontId="16" fillId="0" borderId="3" xfId="4" applyNumberFormat="1" applyFont="1" applyFill="1" applyBorder="1" applyAlignment="1">
      <alignment horizontal="center" vertical="center"/>
    </xf>
    <xf numFmtId="16" fontId="16" fillId="0" borderId="6" xfId="4" applyNumberFormat="1" applyFont="1" applyFill="1" applyBorder="1" applyAlignment="1">
      <alignment horizontal="center" vertical="center"/>
    </xf>
    <xf numFmtId="16" fontId="16" fillId="0" borderId="7" xfId="4" applyNumberFormat="1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top" wrapText="1"/>
    </xf>
    <xf numFmtId="0" fontId="31" fillId="0" borderId="6" xfId="0" applyFont="1" applyFill="1" applyBorder="1" applyAlignment="1">
      <alignment horizontal="center" vertical="top" wrapText="1"/>
    </xf>
    <xf numFmtId="0" fontId="31" fillId="0" borderId="7" xfId="0" applyFont="1" applyFill="1" applyBorder="1" applyAlignment="1">
      <alignment horizontal="center" vertical="top" wrapText="1"/>
    </xf>
    <xf numFmtId="0" fontId="31" fillId="0" borderId="3" xfId="0" applyFont="1" applyFill="1" applyBorder="1" applyAlignment="1">
      <alignment horizontal="center" vertical="top"/>
    </xf>
    <xf numFmtId="0" fontId="31" fillId="0" borderId="7" xfId="0" applyFont="1" applyFill="1" applyBorder="1" applyAlignment="1">
      <alignment horizontal="center" vertical="top"/>
    </xf>
    <xf numFmtId="0" fontId="31" fillId="2" borderId="3" xfId="0" applyFont="1" applyFill="1" applyBorder="1" applyAlignment="1">
      <alignment horizontal="left" vertical="center" wrapText="1"/>
    </xf>
    <xf numFmtId="0" fontId="31" fillId="2" borderId="7" xfId="0" applyFont="1" applyFill="1" applyBorder="1" applyAlignment="1">
      <alignment horizontal="left" vertical="center" wrapText="1"/>
    </xf>
    <xf numFmtId="0" fontId="36" fillId="0" borderId="1" xfId="23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2" fillId="0" borderId="2" xfId="23" applyFont="1" applyFill="1" applyBorder="1" applyAlignment="1">
      <alignment horizontal="center" vertical="center"/>
    </xf>
    <xf numFmtId="0" fontId="32" fillId="0" borderId="4" xfId="23" applyFont="1" applyFill="1" applyBorder="1" applyAlignment="1">
      <alignment horizontal="center" vertical="center"/>
    </xf>
    <xf numFmtId="0" fontId="32" fillId="0" borderId="5" xfId="23" applyFont="1" applyFill="1" applyBorder="1" applyAlignment="1">
      <alignment horizontal="center" vertical="center"/>
    </xf>
    <xf numFmtId="0" fontId="31" fillId="0" borderId="6" xfId="24" applyFont="1" applyBorder="1" applyAlignment="1">
      <alignment horizontal="center" vertical="center" wrapText="1"/>
    </xf>
    <xf numFmtId="0" fontId="31" fillId="0" borderId="7" xfId="24" applyFont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4" borderId="3" xfId="24" applyFont="1" applyFill="1" applyBorder="1" applyAlignment="1">
      <alignment horizontal="center" vertical="top" wrapText="1"/>
    </xf>
    <xf numFmtId="0" fontId="31" fillId="4" borderId="6" xfId="24" applyFont="1" applyFill="1" applyBorder="1" applyAlignment="1">
      <alignment horizontal="center" vertical="top" wrapText="1"/>
    </xf>
    <xf numFmtId="0" fontId="31" fillId="4" borderId="7" xfId="24" applyFont="1" applyFill="1" applyBorder="1" applyAlignment="1">
      <alignment horizontal="center" vertical="top" wrapText="1"/>
    </xf>
    <xf numFmtId="0" fontId="49" fillId="0" borderId="0" xfId="4" applyFont="1" applyBorder="1" applyAlignment="1">
      <alignment horizontal="center" vertical="center"/>
    </xf>
    <xf numFmtId="0" fontId="41" fillId="0" borderId="2" xfId="22" applyFont="1" applyFill="1" applyBorder="1" applyAlignment="1">
      <alignment horizontal="center" vertical="center" wrapText="1"/>
    </xf>
    <xf numFmtId="0" fontId="41" fillId="0" borderId="4" xfId="22" applyFont="1" applyFill="1" applyBorder="1" applyAlignment="1">
      <alignment horizontal="center" vertical="center" wrapText="1"/>
    </xf>
    <xf numFmtId="0" fontId="41" fillId="0" borderId="5" xfId="22" applyFont="1" applyFill="1" applyBorder="1" applyAlignment="1">
      <alignment horizontal="center" vertical="center" wrapText="1"/>
    </xf>
    <xf numFmtId="0" fontId="32" fillId="0" borderId="2" xfId="23" applyFont="1" applyFill="1" applyBorder="1" applyAlignment="1">
      <alignment horizontal="left" vertical="center"/>
    </xf>
    <xf numFmtId="0" fontId="32" fillId="0" borderId="4" xfId="23" applyFont="1" applyFill="1" applyBorder="1" applyAlignment="1">
      <alignment horizontal="left" vertical="center"/>
    </xf>
    <xf numFmtId="0" fontId="32" fillId="0" borderId="5" xfId="23" applyFont="1" applyFill="1" applyBorder="1" applyAlignment="1">
      <alignment horizontal="left" vertical="center"/>
    </xf>
    <xf numFmtId="0" fontId="31" fillId="0" borderId="3" xfId="24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6" fillId="3" borderId="3" xfId="0" applyFont="1" applyFill="1" applyBorder="1" applyAlignment="1">
      <alignment horizontal="center" vertical="center" textRotation="90" wrapText="1"/>
    </xf>
    <xf numFmtId="0" fontId="36" fillId="3" borderId="7" xfId="0" applyFont="1" applyFill="1" applyBorder="1" applyAlignment="1">
      <alignment horizontal="center" vertical="center" textRotation="90" wrapText="1"/>
    </xf>
  </cellXfs>
  <cellStyles count="67">
    <cellStyle name="Comma 2" xfId="26" xr:uid="{00000000-0005-0000-0000-000049000000}"/>
    <cellStyle name="Comma 2 2" xfId="27" xr:uid="{00000000-0005-0000-0000-00004A000000}"/>
    <cellStyle name="Comma 2 2 2" xfId="28" xr:uid="{00000000-0005-0000-0000-00004B000000}"/>
    <cellStyle name="Comma 2 3" xfId="29" xr:uid="{00000000-0005-0000-0000-00004C000000}"/>
    <cellStyle name="Comma 3" xfId="30" xr:uid="{00000000-0005-0000-0000-00004D000000}"/>
    <cellStyle name="Comma 3 2" xfId="31" xr:uid="{00000000-0005-0000-0000-00004E000000}"/>
    <cellStyle name="Comma 4" xfId="32" xr:uid="{00000000-0005-0000-0000-00004F000000}"/>
    <cellStyle name="Currency 2" xfId="33" xr:uid="{00000000-0005-0000-0000-000050000000}"/>
    <cellStyle name="Hyperlink 2" xfId="34" xr:uid="{00000000-0005-0000-0000-000051000000}"/>
    <cellStyle name="Normal" xfId="0" builtinId="0"/>
    <cellStyle name="Normal 10" xfId="20" xr:uid="{00000000-0005-0000-0000-000001000000}"/>
    <cellStyle name="Normal 10 2" xfId="36" xr:uid="{00000000-0005-0000-0000-000053000000}"/>
    <cellStyle name="Normal 10 3" xfId="35" xr:uid="{00000000-0005-0000-0000-000052000000}"/>
    <cellStyle name="Normal 11 2 2" xfId="37" xr:uid="{00000000-0005-0000-0000-000054000000}"/>
    <cellStyle name="Normal 12" xfId="38" xr:uid="{00000000-0005-0000-0000-000055000000}"/>
    <cellStyle name="Normal 14" xfId="39" xr:uid="{00000000-0005-0000-0000-000056000000}"/>
    <cellStyle name="Normal 14 3" xfId="40" xr:uid="{00000000-0005-0000-0000-000057000000}"/>
    <cellStyle name="Normal 14_anakia II etapi.xls sm. defeqturi" xfId="41" xr:uid="{00000000-0005-0000-0000-000058000000}"/>
    <cellStyle name="Normal 16_axalqalaqis skola " xfId="42" xr:uid="{00000000-0005-0000-0000-000059000000}"/>
    <cellStyle name="Normal 2" xfId="3" xr:uid="{00000000-0005-0000-0000-000002000000}"/>
    <cellStyle name="Normal 2 2" xfId="5" xr:uid="{00000000-0005-0000-0000-000003000000}"/>
    <cellStyle name="Normal 2 3" xfId="11" xr:uid="{00000000-0005-0000-0000-000004000000}"/>
    <cellStyle name="Normal 2 3 2" xfId="43" xr:uid="{00000000-0005-0000-0000-00005A000000}"/>
    <cellStyle name="Normal 2 3 2 2" xfId="44" xr:uid="{00000000-0005-0000-0000-00005B000000}"/>
    <cellStyle name="Normal 2 3 2 3" xfId="45" xr:uid="{00000000-0005-0000-0000-00005C000000}"/>
    <cellStyle name="Normal 2_---SUL--- GORI-HOSPITALI-BOLO" xfId="46" xr:uid="{00000000-0005-0000-0000-00005D000000}"/>
    <cellStyle name="Normal 3" xfId="2" xr:uid="{00000000-0005-0000-0000-000005000000}"/>
    <cellStyle name="Normal 3 2" xfId="16" xr:uid="{00000000-0005-0000-0000-000006000000}"/>
    <cellStyle name="Normal 3 3" xfId="47" xr:uid="{00000000-0005-0000-0000-00005E000000}"/>
    <cellStyle name="Normal 4" xfId="6" xr:uid="{00000000-0005-0000-0000-000007000000}"/>
    <cellStyle name="Normal 4 2" xfId="49" xr:uid="{00000000-0005-0000-0000-000060000000}"/>
    <cellStyle name="Normal 4 3" xfId="50" xr:uid="{00000000-0005-0000-0000-000061000000}"/>
    <cellStyle name="Normal 4 4" xfId="48" xr:uid="{00000000-0005-0000-0000-00005F000000}"/>
    <cellStyle name="Normal 5" xfId="10" xr:uid="{00000000-0005-0000-0000-000008000000}"/>
    <cellStyle name="Normal 5 2" xfId="51" xr:uid="{00000000-0005-0000-0000-000062000000}"/>
    <cellStyle name="Normal 6" xfId="13" xr:uid="{00000000-0005-0000-0000-000009000000}"/>
    <cellStyle name="Normal 6 2" xfId="19" xr:uid="{00000000-0005-0000-0000-00000A000000}"/>
    <cellStyle name="Normal 6 3" xfId="52" xr:uid="{00000000-0005-0000-0000-000063000000}"/>
    <cellStyle name="Normal 7" xfId="4" xr:uid="{00000000-0005-0000-0000-00000B000000}"/>
    <cellStyle name="Normal 8" xfId="14" xr:uid="{00000000-0005-0000-0000-00000C000000}"/>
    <cellStyle name="Normal 8 2" xfId="53" xr:uid="{00000000-0005-0000-0000-000064000000}"/>
    <cellStyle name="Normal 9" xfId="18" xr:uid="{00000000-0005-0000-0000-00000D000000}"/>
    <cellStyle name="Percent 2" xfId="54" xr:uid="{00000000-0005-0000-0000-000065000000}"/>
    <cellStyle name="Style 1" xfId="55" xr:uid="{00000000-0005-0000-0000-000066000000}"/>
    <cellStyle name="Обычный 2" xfId="1" xr:uid="{00000000-0005-0000-0000-00000E000000}"/>
    <cellStyle name="Обычный 2 2" xfId="8" xr:uid="{00000000-0005-0000-0000-00000F000000}"/>
    <cellStyle name="Обычный 2 2 2" xfId="57" xr:uid="{00000000-0005-0000-0000-000068000000}"/>
    <cellStyle name="Обычный 2 2 3" xfId="58" xr:uid="{00000000-0005-0000-0000-000069000000}"/>
    <cellStyle name="Обычный 2 2 4" xfId="56" xr:uid="{00000000-0005-0000-0000-000067000000}"/>
    <cellStyle name="Обычный 2 3" xfId="7" xr:uid="{00000000-0005-0000-0000-000010000000}"/>
    <cellStyle name="Обычный 2 3 2" xfId="60" xr:uid="{00000000-0005-0000-0000-00006B000000}"/>
    <cellStyle name="Обычный 2 3 3" xfId="59" xr:uid="{00000000-0005-0000-0000-00006A000000}"/>
    <cellStyle name="Обычный 3" xfId="12" xr:uid="{00000000-0005-0000-0000-000011000000}"/>
    <cellStyle name="Обычный 3 2" xfId="25" xr:uid="{DFD94CD8-735E-48A6-84C6-ADD238FB2C16}"/>
    <cellStyle name="Обычный 3 3" xfId="23" xr:uid="{AA716923-0E31-49BC-BC56-91DA4A39C2FC}"/>
    <cellStyle name="Обычный 3 3 5" xfId="62" xr:uid="{00000000-0005-0000-0000-00006D000000}"/>
    <cellStyle name="Обычный 3 4" xfId="63" xr:uid="{00000000-0005-0000-0000-00006E000000}"/>
    <cellStyle name="Обычный 3 5" xfId="61" xr:uid="{00000000-0005-0000-0000-00006C000000}"/>
    <cellStyle name="Обычный 4" xfId="9" xr:uid="{00000000-0005-0000-0000-000012000000}"/>
    <cellStyle name="Обычный 5" xfId="15" xr:uid="{00000000-0005-0000-0000-000013000000}"/>
    <cellStyle name="Обычный 5 2" xfId="22" xr:uid="{0C9C1306-2007-4894-A6BF-128C58FE0D71}"/>
    <cellStyle name="Обычный 5 3" xfId="64" xr:uid="{00000000-0005-0000-0000-00006F000000}"/>
    <cellStyle name="Обычный 6" xfId="17" xr:uid="{00000000-0005-0000-0000-000014000000}"/>
    <cellStyle name="Обычный 6 2" xfId="65" xr:uid="{00000000-0005-0000-0000-000070000000}"/>
    <cellStyle name="Обычный 7" xfId="21" xr:uid="{00000000-0005-0000-0000-000015000000}"/>
    <cellStyle name="Обычный_5-USKI." xfId="24" xr:uid="{8F74E6D9-D9FC-4F1F-AB25-C2AA37DC37BD}"/>
    <cellStyle name="Обычный_FERIIS~1 2" xfId="66" xr:uid="{7BFFC510-A10D-43CF-AEB2-8BDB9B253A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6"/>
  <sheetViews>
    <sheetView tabSelected="1" topLeftCell="A78" zoomScale="85" zoomScaleNormal="85" zoomScaleSheetLayoutView="85" zoomScalePageLayoutView="70" workbookViewId="0">
      <selection activeCell="G43" sqref="G43"/>
    </sheetView>
  </sheetViews>
  <sheetFormatPr defaultRowHeight="16.5"/>
  <cols>
    <col min="1" max="1" width="6.7109375" style="5" customWidth="1"/>
    <col min="2" max="2" width="47.5703125" style="2" customWidth="1"/>
    <col min="3" max="3" width="7.28515625" style="2" customWidth="1"/>
    <col min="4" max="4" width="27.5703125" style="4" customWidth="1"/>
    <col min="5" max="5" width="26.85546875" style="2" customWidth="1"/>
    <col min="6" max="6" width="23" style="2" customWidth="1"/>
    <col min="7" max="7" width="24" style="3" customWidth="1"/>
    <col min="8" max="12" width="9.140625" style="2"/>
    <col min="13" max="13" width="42.42578125" style="2" customWidth="1"/>
    <col min="14" max="16384" width="9.140625" style="2"/>
  </cols>
  <sheetData>
    <row r="1" spans="1:7" ht="24" customHeight="1">
      <c r="A1" s="100" t="s">
        <v>42</v>
      </c>
      <c r="B1" s="100"/>
      <c r="C1" s="100"/>
      <c r="D1" s="100"/>
      <c r="E1" s="100"/>
      <c r="F1" s="100"/>
      <c r="G1" s="100"/>
    </row>
    <row r="2" spans="1:7" ht="33" customHeight="1">
      <c r="A2" s="98" t="s">
        <v>0</v>
      </c>
      <c r="B2" s="98" t="s">
        <v>5</v>
      </c>
      <c r="C2" s="98"/>
      <c r="D2" s="98"/>
      <c r="E2" s="98" t="s">
        <v>6</v>
      </c>
      <c r="F2" s="101" t="s">
        <v>13</v>
      </c>
      <c r="G2" s="98" t="s">
        <v>1</v>
      </c>
    </row>
    <row r="3" spans="1:7" ht="69" customHeight="1">
      <c r="A3" s="99"/>
      <c r="B3" s="99"/>
      <c r="C3" s="99"/>
      <c r="D3" s="99"/>
      <c r="E3" s="99"/>
      <c r="F3" s="102"/>
      <c r="G3" s="99"/>
    </row>
    <row r="4" spans="1:7">
      <c r="A4" s="6">
        <v>1</v>
      </c>
      <c r="B4" s="126">
        <v>2</v>
      </c>
      <c r="C4" s="126"/>
      <c r="D4" s="126"/>
      <c r="E4" s="6">
        <v>3</v>
      </c>
      <c r="F4" s="9">
        <v>4</v>
      </c>
      <c r="G4" s="6">
        <v>5</v>
      </c>
    </row>
    <row r="5" spans="1:7" ht="20.100000000000001" customHeight="1">
      <c r="A5" s="128" t="s">
        <v>7</v>
      </c>
      <c r="B5" s="128"/>
      <c r="C5" s="128"/>
      <c r="D5" s="128"/>
      <c r="E5" s="128"/>
      <c r="F5" s="128"/>
      <c r="G5" s="128"/>
    </row>
    <row r="6" spans="1:7" ht="28.35" customHeight="1">
      <c r="A6" s="11" t="s">
        <v>18</v>
      </c>
      <c r="B6" s="127" t="s">
        <v>8</v>
      </c>
      <c r="C6" s="127"/>
      <c r="D6" s="127"/>
      <c r="E6" s="7" t="s">
        <v>2</v>
      </c>
      <c r="F6" s="27">
        <v>100</v>
      </c>
      <c r="G6" s="7"/>
    </row>
    <row r="7" spans="1:7" ht="28.35" customHeight="1">
      <c r="A7" s="113" t="s">
        <v>9</v>
      </c>
      <c r="B7" s="114"/>
      <c r="C7" s="114"/>
      <c r="D7" s="114"/>
      <c r="E7" s="114"/>
      <c r="F7" s="114"/>
      <c r="G7" s="115"/>
    </row>
    <row r="8" spans="1:7" ht="36.75" customHeight="1">
      <c r="A8" s="116" t="s">
        <v>38</v>
      </c>
      <c r="B8" s="103" t="s">
        <v>43</v>
      </c>
      <c r="C8" s="104"/>
      <c r="D8" s="105"/>
      <c r="E8" s="8" t="s">
        <v>12</v>
      </c>
      <c r="F8" s="15">
        <v>9</v>
      </c>
      <c r="G8" s="15" t="s">
        <v>44</v>
      </c>
    </row>
    <row r="9" spans="1:7" ht="41.25" customHeight="1">
      <c r="A9" s="116"/>
      <c r="B9" s="103" t="s">
        <v>46</v>
      </c>
      <c r="C9" s="104"/>
      <c r="D9" s="105"/>
      <c r="E9" s="8" t="s">
        <v>12</v>
      </c>
      <c r="F9" s="15">
        <v>170</v>
      </c>
      <c r="G9" s="15" t="s">
        <v>45</v>
      </c>
    </row>
    <row r="10" spans="1:7" ht="28.35" customHeight="1">
      <c r="A10" s="116"/>
      <c r="B10" s="103" t="s">
        <v>37</v>
      </c>
      <c r="C10" s="104"/>
      <c r="D10" s="105"/>
      <c r="E10" s="8" t="s">
        <v>12</v>
      </c>
      <c r="F10" s="15">
        <v>5.94</v>
      </c>
      <c r="G10" s="8" t="s">
        <v>47</v>
      </c>
    </row>
    <row r="11" spans="1:7" ht="28.35" customHeight="1">
      <c r="A11" s="106" t="s">
        <v>10</v>
      </c>
      <c r="B11" s="107"/>
      <c r="C11" s="107"/>
      <c r="D11" s="107"/>
      <c r="E11" s="107"/>
      <c r="F11" s="107"/>
      <c r="G11" s="108"/>
    </row>
    <row r="12" spans="1:7" ht="28.35" customHeight="1">
      <c r="A12" s="18" t="s">
        <v>39</v>
      </c>
      <c r="B12" s="123" t="s">
        <v>27</v>
      </c>
      <c r="C12" s="124"/>
      <c r="D12" s="124"/>
      <c r="E12" s="124"/>
      <c r="F12" s="124"/>
      <c r="G12" s="125"/>
    </row>
    <row r="13" spans="1:7" ht="28.35" customHeight="1">
      <c r="A13" s="118"/>
      <c r="B13" s="110" t="s">
        <v>28</v>
      </c>
      <c r="C13" s="111"/>
      <c r="D13" s="112"/>
      <c r="E13" s="13" t="s">
        <v>2</v>
      </c>
      <c r="F13" s="12">
        <v>60</v>
      </c>
      <c r="G13" s="1"/>
    </row>
    <row r="14" spans="1:7" ht="28.35" customHeight="1">
      <c r="A14" s="118"/>
      <c r="B14" s="110" t="s">
        <v>48</v>
      </c>
      <c r="C14" s="111"/>
      <c r="D14" s="112"/>
      <c r="E14" s="13" t="s">
        <v>12</v>
      </c>
      <c r="F14" s="12">
        <v>15.600000000000001</v>
      </c>
      <c r="G14" s="1"/>
    </row>
    <row r="15" spans="1:7" ht="28.35" customHeight="1">
      <c r="A15" s="118"/>
      <c r="B15" s="110" t="s">
        <v>30</v>
      </c>
      <c r="C15" s="111"/>
      <c r="D15" s="112"/>
      <c r="E15" s="13" t="s">
        <v>12</v>
      </c>
      <c r="F15" s="21">
        <v>6.72</v>
      </c>
      <c r="G15" s="1"/>
    </row>
    <row r="16" spans="1:7" ht="28.35" customHeight="1">
      <c r="A16" s="118"/>
      <c r="B16" s="110" t="s">
        <v>29</v>
      </c>
      <c r="C16" s="111"/>
      <c r="D16" s="112"/>
      <c r="E16" s="1" t="s">
        <v>4</v>
      </c>
      <c r="F16" s="12">
        <v>281.40000000000003</v>
      </c>
      <c r="G16" s="1"/>
    </row>
    <row r="17" spans="1:9" ht="28.35" customHeight="1">
      <c r="A17" s="119"/>
      <c r="B17" s="120" t="s">
        <v>31</v>
      </c>
      <c r="C17" s="121"/>
      <c r="D17" s="122"/>
      <c r="E17" s="1" t="s">
        <v>4</v>
      </c>
      <c r="F17" s="14">
        <v>379.20000000000005</v>
      </c>
      <c r="G17" s="1"/>
    </row>
    <row r="18" spans="1:9" ht="28.35" customHeight="1">
      <c r="A18" s="17" t="s">
        <v>40</v>
      </c>
      <c r="B18" s="117" t="s">
        <v>32</v>
      </c>
      <c r="C18" s="117"/>
      <c r="D18" s="117"/>
      <c r="E18" s="117"/>
      <c r="F18" s="117"/>
      <c r="G18" s="117"/>
    </row>
    <row r="19" spans="1:9" ht="28.35" customHeight="1">
      <c r="A19" s="129"/>
      <c r="B19" s="109" t="s">
        <v>21</v>
      </c>
      <c r="C19" s="109"/>
      <c r="D19" s="109"/>
      <c r="E19" s="13" t="s">
        <v>19</v>
      </c>
      <c r="F19" s="12">
        <v>300</v>
      </c>
      <c r="G19" s="1"/>
    </row>
    <row r="20" spans="1:9" ht="28.35" customHeight="1">
      <c r="A20" s="130"/>
      <c r="B20" s="109" t="s">
        <v>34</v>
      </c>
      <c r="C20" s="109"/>
      <c r="D20" s="109"/>
      <c r="E20" s="13" t="s">
        <v>12</v>
      </c>
      <c r="F20" s="12">
        <v>74.8</v>
      </c>
      <c r="G20" s="1"/>
    </row>
    <row r="21" spans="1:9" ht="30.75" customHeight="1">
      <c r="A21" s="130"/>
      <c r="B21" s="109" t="s">
        <v>33</v>
      </c>
      <c r="C21" s="109"/>
      <c r="D21" s="109"/>
      <c r="E21" s="13" t="s">
        <v>19</v>
      </c>
      <c r="F21" s="12">
        <v>320</v>
      </c>
      <c r="G21" s="1"/>
    </row>
    <row r="22" spans="1:9" ht="32.25" customHeight="1">
      <c r="A22" s="130"/>
      <c r="B22" s="109" t="s">
        <v>30</v>
      </c>
      <c r="C22" s="109"/>
      <c r="D22" s="109"/>
      <c r="E22" s="13" t="s">
        <v>12</v>
      </c>
      <c r="F22" s="12">
        <v>54</v>
      </c>
      <c r="G22" s="1"/>
    </row>
    <row r="23" spans="1:9" ht="28.35" customHeight="1">
      <c r="A23" s="130"/>
      <c r="B23" s="109" t="s">
        <v>29</v>
      </c>
      <c r="C23" s="109"/>
      <c r="D23" s="109"/>
      <c r="E23" s="1" t="s">
        <v>4</v>
      </c>
      <c r="F23" s="12">
        <v>1185</v>
      </c>
      <c r="G23" s="1"/>
    </row>
    <row r="24" spans="1:9" ht="28.35" customHeight="1">
      <c r="A24" s="131"/>
      <c r="B24" s="109" t="s">
        <v>35</v>
      </c>
      <c r="C24" s="109"/>
      <c r="D24" s="109"/>
      <c r="E24" s="1" t="s">
        <v>16</v>
      </c>
      <c r="F24" s="12">
        <v>60</v>
      </c>
      <c r="G24" s="1"/>
    </row>
    <row r="25" spans="1:9" ht="28.35" customHeight="1">
      <c r="A25" s="132" t="s">
        <v>11</v>
      </c>
      <c r="B25" s="133"/>
      <c r="C25" s="133"/>
      <c r="D25" s="133"/>
      <c r="E25" s="133"/>
      <c r="F25" s="133"/>
      <c r="G25" s="134"/>
    </row>
    <row r="26" spans="1:9" s="22" customFormat="1" ht="28.35" customHeight="1">
      <c r="A26" s="1">
        <v>4.0999999999999996</v>
      </c>
      <c r="B26" s="109" t="s">
        <v>41</v>
      </c>
      <c r="C26" s="109"/>
      <c r="D26" s="109"/>
      <c r="E26" s="20" t="s">
        <v>2</v>
      </c>
      <c r="F26" s="21">
        <v>3.5</v>
      </c>
      <c r="G26" s="1" t="s">
        <v>20</v>
      </c>
    </row>
    <row r="27" spans="1:9" s="22" customFormat="1" ht="34.5" customHeight="1">
      <c r="A27" s="135"/>
      <c r="B27" s="109" t="s">
        <v>36</v>
      </c>
      <c r="C27" s="109"/>
      <c r="D27" s="109"/>
      <c r="E27" s="19" t="s">
        <v>3</v>
      </c>
      <c r="F27" s="21">
        <v>0.24</v>
      </c>
      <c r="G27" s="1"/>
    </row>
    <row r="28" spans="1:9" s="22" customFormat="1" ht="28.35" customHeight="1">
      <c r="A28" s="135"/>
      <c r="B28" s="109" t="s">
        <v>23</v>
      </c>
      <c r="C28" s="109"/>
      <c r="D28" s="109"/>
      <c r="E28" s="19" t="s">
        <v>3</v>
      </c>
      <c r="F28" s="21">
        <v>0.28000000000000003</v>
      </c>
      <c r="G28" s="1"/>
    </row>
    <row r="29" spans="1:9" s="23" customFormat="1" ht="28.35" customHeight="1">
      <c r="A29" s="135"/>
      <c r="B29" s="109" t="s">
        <v>15</v>
      </c>
      <c r="C29" s="109"/>
      <c r="D29" s="109"/>
      <c r="E29" s="19" t="s">
        <v>3</v>
      </c>
      <c r="F29" s="16">
        <v>0.78749999999999998</v>
      </c>
      <c r="G29" s="1"/>
      <c r="H29" s="10"/>
      <c r="I29" s="10"/>
    </row>
    <row r="30" spans="1:9" s="23" customFormat="1" ht="28.35" customHeight="1">
      <c r="A30" s="135"/>
      <c r="B30" s="109" t="s">
        <v>17</v>
      </c>
      <c r="C30" s="109"/>
      <c r="D30" s="109"/>
      <c r="E30" s="19" t="s">
        <v>4</v>
      </c>
      <c r="F30" s="16">
        <v>29.014999999999997</v>
      </c>
      <c r="G30" s="1"/>
      <c r="H30" s="10"/>
      <c r="I30" s="10"/>
    </row>
    <row r="31" spans="1:9" s="22" customFormat="1" ht="26.25" customHeight="1">
      <c r="A31" s="135"/>
      <c r="B31" s="109" t="s">
        <v>14</v>
      </c>
      <c r="C31" s="109"/>
      <c r="D31" s="109"/>
      <c r="E31" s="19" t="s">
        <v>16</v>
      </c>
      <c r="F31" s="21">
        <v>3.5</v>
      </c>
      <c r="G31" s="1"/>
    </row>
    <row r="32" spans="1:9" s="22" customFormat="1" ht="24.75" customHeight="1">
      <c r="A32" s="135"/>
      <c r="B32" s="109" t="s">
        <v>24</v>
      </c>
      <c r="C32" s="109"/>
      <c r="D32" s="109"/>
      <c r="E32" s="19" t="s">
        <v>4</v>
      </c>
      <c r="F32" s="21">
        <v>67.55</v>
      </c>
      <c r="G32" s="1"/>
    </row>
    <row r="33" spans="1:7" s="22" customFormat="1" ht="23.25" customHeight="1">
      <c r="A33" s="135"/>
      <c r="B33" s="109" t="s">
        <v>25</v>
      </c>
      <c r="C33" s="109"/>
      <c r="D33" s="109"/>
      <c r="E33" s="19" t="s">
        <v>4</v>
      </c>
      <c r="F33" s="21">
        <v>35.682500000000005</v>
      </c>
      <c r="G33" s="1"/>
    </row>
    <row r="34" spans="1:7" s="22" customFormat="1" ht="23.25" customHeight="1">
      <c r="A34" s="135"/>
      <c r="B34" s="109" t="s">
        <v>26</v>
      </c>
      <c r="C34" s="109"/>
      <c r="D34" s="109"/>
      <c r="E34" s="19" t="s">
        <v>4</v>
      </c>
      <c r="F34" s="24">
        <v>52.15</v>
      </c>
      <c r="G34" s="25"/>
    </row>
    <row r="35" spans="1:7" s="22" customFormat="1" ht="42" customHeight="1">
      <c r="A35" s="135"/>
      <c r="B35" s="109" t="s">
        <v>22</v>
      </c>
      <c r="C35" s="109"/>
      <c r="D35" s="109"/>
      <c r="E35" s="19" t="s">
        <v>3</v>
      </c>
      <c r="F35" s="26">
        <v>0.70000000000000007</v>
      </c>
      <c r="G35" s="20" t="s">
        <v>49</v>
      </c>
    </row>
    <row r="37" spans="1:7" s="35" customFormat="1" ht="20.100000000000001" customHeight="1">
      <c r="A37" s="144" t="s">
        <v>94</v>
      </c>
      <c r="B37" s="144"/>
      <c r="C37" s="144"/>
      <c r="D37" s="144"/>
      <c r="E37" s="144"/>
      <c r="F37" s="33"/>
      <c r="G37" s="34"/>
    </row>
    <row r="38" spans="1:7" s="36" customFormat="1" ht="18.75" customHeight="1">
      <c r="A38" s="145" t="s">
        <v>59</v>
      </c>
      <c r="B38" s="146"/>
      <c r="C38" s="146"/>
      <c r="D38" s="146"/>
      <c r="E38" s="146"/>
    </row>
    <row r="39" spans="1:7" s="39" customFormat="1" ht="14.25" customHeight="1">
      <c r="A39" s="37"/>
      <c r="B39" s="38"/>
      <c r="C39" s="38"/>
      <c r="D39" s="38"/>
      <c r="E39" s="38"/>
    </row>
    <row r="40" spans="1:7" s="28" customFormat="1" ht="27" customHeight="1">
      <c r="A40" s="29" t="s">
        <v>50</v>
      </c>
      <c r="B40" s="30" t="s">
        <v>51</v>
      </c>
      <c r="C40" s="30" t="s">
        <v>52</v>
      </c>
      <c r="D40" s="30" t="s">
        <v>53</v>
      </c>
      <c r="E40" s="30" t="s">
        <v>54</v>
      </c>
    </row>
    <row r="41" spans="1:7" s="28" customFormat="1" ht="27" customHeight="1">
      <c r="A41" s="31">
        <v>1</v>
      </c>
      <c r="B41" s="29">
        <v>2</v>
      </c>
      <c r="C41" s="29">
        <v>3</v>
      </c>
      <c r="D41" s="29">
        <v>4</v>
      </c>
      <c r="E41" s="29">
        <v>5</v>
      </c>
    </row>
    <row r="42" spans="1:7" s="28" customFormat="1" ht="23.25" customHeight="1">
      <c r="A42" s="40"/>
      <c r="B42" s="147" t="s">
        <v>60</v>
      </c>
      <c r="C42" s="148"/>
      <c r="D42" s="148"/>
      <c r="E42" s="149"/>
    </row>
    <row r="43" spans="1:7" s="28" customFormat="1" ht="49.5" customHeight="1">
      <c r="A43" s="41">
        <v>1</v>
      </c>
      <c r="B43" s="32" t="s">
        <v>61</v>
      </c>
      <c r="C43" s="42" t="s">
        <v>56</v>
      </c>
      <c r="D43" s="43">
        <f>70-D44-D45</f>
        <v>63</v>
      </c>
      <c r="E43" s="150"/>
    </row>
    <row r="44" spans="1:7" s="28" customFormat="1" ht="36.75" customHeight="1">
      <c r="A44" s="41">
        <v>2</v>
      </c>
      <c r="B44" s="44" t="s">
        <v>62</v>
      </c>
      <c r="C44" s="45" t="s">
        <v>56</v>
      </c>
      <c r="D44" s="46">
        <v>6</v>
      </c>
      <c r="E44" s="150"/>
    </row>
    <row r="45" spans="1:7" s="28" customFormat="1" ht="47.25" customHeight="1">
      <c r="A45" s="41">
        <v>3</v>
      </c>
      <c r="B45" s="44" t="s">
        <v>63</v>
      </c>
      <c r="C45" s="47" t="s">
        <v>56</v>
      </c>
      <c r="D45" s="46">
        <v>1</v>
      </c>
      <c r="E45" s="151"/>
    </row>
    <row r="46" spans="1:7" s="28" customFormat="1" ht="21.75" customHeight="1">
      <c r="A46" s="41">
        <v>4</v>
      </c>
      <c r="B46" s="48" t="s">
        <v>64</v>
      </c>
      <c r="C46" s="47" t="s">
        <v>56</v>
      </c>
      <c r="D46" s="46">
        <v>3</v>
      </c>
      <c r="E46" s="49" t="s">
        <v>65</v>
      </c>
    </row>
    <row r="47" spans="1:7" s="28" customFormat="1" ht="21.75" customHeight="1">
      <c r="A47" s="41">
        <v>5</v>
      </c>
      <c r="B47" s="48" t="s">
        <v>66</v>
      </c>
      <c r="C47" s="47" t="s">
        <v>56</v>
      </c>
      <c r="D47" s="50">
        <v>27.28</v>
      </c>
      <c r="E47" s="51" t="s">
        <v>67</v>
      </c>
    </row>
    <row r="48" spans="1:7" s="28" customFormat="1" ht="21.75" customHeight="1">
      <c r="A48" s="41">
        <v>6</v>
      </c>
      <c r="B48" s="52" t="s">
        <v>68</v>
      </c>
      <c r="C48" s="47" t="s">
        <v>55</v>
      </c>
      <c r="D48" s="50">
        <v>12</v>
      </c>
      <c r="E48" s="49"/>
    </row>
    <row r="49" spans="1:5" s="28" customFormat="1" ht="21.75" customHeight="1">
      <c r="A49" s="41">
        <v>7</v>
      </c>
      <c r="B49" s="53" t="s">
        <v>69</v>
      </c>
      <c r="C49" s="47" t="s">
        <v>57</v>
      </c>
      <c r="D49" s="46">
        <v>51</v>
      </c>
      <c r="E49" s="47" t="s">
        <v>70</v>
      </c>
    </row>
    <row r="50" spans="1:5" s="28" customFormat="1" ht="36.75" customHeight="1">
      <c r="A50" s="41">
        <v>8</v>
      </c>
      <c r="B50" s="54" t="s">
        <v>71</v>
      </c>
      <c r="C50" s="55" t="s">
        <v>56</v>
      </c>
      <c r="D50" s="46">
        <v>30</v>
      </c>
      <c r="E50" s="47"/>
    </row>
    <row r="51" spans="1:5" s="36" customFormat="1" ht="26.25" customHeight="1">
      <c r="A51" s="152" t="s">
        <v>72</v>
      </c>
      <c r="B51" s="153"/>
      <c r="C51" s="153"/>
      <c r="D51" s="153"/>
      <c r="E51" s="154"/>
    </row>
    <row r="52" spans="1:5" s="60" customFormat="1" ht="27.75" customHeight="1">
      <c r="A52" s="136">
        <v>1</v>
      </c>
      <c r="B52" s="56" t="s">
        <v>73</v>
      </c>
      <c r="C52" s="57" t="s">
        <v>56</v>
      </c>
      <c r="D52" s="58">
        <f>0.5*D56</f>
        <v>20</v>
      </c>
      <c r="E52" s="59"/>
    </row>
    <row r="53" spans="1:5" s="60" customFormat="1" ht="21" customHeight="1">
      <c r="A53" s="137"/>
      <c r="B53" s="61" t="s">
        <v>74</v>
      </c>
      <c r="C53" s="57" t="s">
        <v>56</v>
      </c>
      <c r="D53" s="58">
        <f>D52-D54</f>
        <v>18</v>
      </c>
      <c r="E53" s="62" t="s">
        <v>75</v>
      </c>
    </row>
    <row r="54" spans="1:5" s="60" customFormat="1" ht="21" customHeight="1">
      <c r="A54" s="138"/>
      <c r="B54" s="61" t="s">
        <v>76</v>
      </c>
      <c r="C54" s="57" t="s">
        <v>56</v>
      </c>
      <c r="D54" s="58">
        <f>0.048*D56+0.08</f>
        <v>2</v>
      </c>
      <c r="E54" s="63"/>
    </row>
    <row r="55" spans="1:5" s="60" customFormat="1" ht="21" customHeight="1">
      <c r="A55" s="64">
        <v>2</v>
      </c>
      <c r="B55" s="56" t="s">
        <v>77</v>
      </c>
      <c r="C55" s="65" t="s">
        <v>56</v>
      </c>
      <c r="D55" s="58">
        <f>0.14/2*D56+0.2</f>
        <v>3.0000000000000004</v>
      </c>
      <c r="E55" s="66" t="s">
        <v>78</v>
      </c>
    </row>
    <row r="56" spans="1:5" s="60" customFormat="1" ht="21" customHeight="1">
      <c r="A56" s="139">
        <v>3</v>
      </c>
      <c r="B56" s="141" t="s">
        <v>79</v>
      </c>
      <c r="C56" s="65" t="s">
        <v>55</v>
      </c>
      <c r="D56" s="57">
        <v>40</v>
      </c>
      <c r="E56" s="51" t="s">
        <v>80</v>
      </c>
    </row>
    <row r="57" spans="1:5" s="60" customFormat="1" ht="21" customHeight="1">
      <c r="A57" s="140"/>
      <c r="B57" s="142"/>
      <c r="C57" s="65" t="s">
        <v>56</v>
      </c>
      <c r="D57" s="57">
        <f>D56/2*0.45</f>
        <v>9</v>
      </c>
      <c r="E57" s="51"/>
    </row>
    <row r="58" spans="1:5" s="60" customFormat="1" ht="21" customHeight="1">
      <c r="A58" s="67">
        <v>4</v>
      </c>
      <c r="B58" s="68" t="s">
        <v>81</v>
      </c>
      <c r="C58" s="69" t="s">
        <v>82</v>
      </c>
      <c r="D58" s="70">
        <f>8.29*D56</f>
        <v>331.59999999999997</v>
      </c>
      <c r="E58" s="66"/>
    </row>
    <row r="59" spans="1:5" s="60" customFormat="1" ht="21" customHeight="1">
      <c r="A59" s="136">
        <v>5</v>
      </c>
      <c r="B59" s="61" t="s">
        <v>83</v>
      </c>
      <c r="C59" s="65" t="s">
        <v>55</v>
      </c>
      <c r="D59" s="71">
        <f>D56</f>
        <v>40</v>
      </c>
      <c r="E59" s="66"/>
    </row>
    <row r="60" spans="1:5" s="60" customFormat="1" ht="21" customHeight="1">
      <c r="A60" s="137"/>
      <c r="B60" s="143" t="s">
        <v>84</v>
      </c>
      <c r="C60" s="72" t="s">
        <v>55</v>
      </c>
      <c r="D60" s="73">
        <f>D59*2</f>
        <v>80</v>
      </c>
      <c r="E60" s="66"/>
    </row>
    <row r="61" spans="1:5" s="60" customFormat="1" ht="21" customHeight="1">
      <c r="A61" s="137"/>
      <c r="B61" s="143"/>
      <c r="C61" s="74" t="s">
        <v>82</v>
      </c>
      <c r="D61" s="75">
        <f>5.38*D60</f>
        <v>430.4</v>
      </c>
      <c r="E61" s="66"/>
    </row>
    <row r="62" spans="1:5" s="60" customFormat="1" ht="21" customHeight="1">
      <c r="A62" s="137"/>
      <c r="B62" s="143" t="s">
        <v>85</v>
      </c>
      <c r="C62" s="74" t="s">
        <v>55</v>
      </c>
      <c r="D62" s="73">
        <f>3.51*D59</f>
        <v>140.39999999999998</v>
      </c>
      <c r="E62" s="66"/>
    </row>
    <row r="63" spans="1:5" s="60" customFormat="1" ht="21" customHeight="1">
      <c r="A63" s="138"/>
      <c r="B63" s="143"/>
      <c r="C63" s="74" t="s">
        <v>82</v>
      </c>
      <c r="D63" s="75">
        <f>5.38*D62</f>
        <v>755.35199999999986</v>
      </c>
      <c r="E63" s="66"/>
    </row>
    <row r="64" spans="1:5" s="60" customFormat="1" ht="27" customHeight="1">
      <c r="A64" s="76">
        <v>6</v>
      </c>
      <c r="B64" s="77" t="s">
        <v>86</v>
      </c>
      <c r="C64" s="78" t="s">
        <v>87</v>
      </c>
      <c r="D64" s="79">
        <f>0.51*D66</f>
        <v>0.51</v>
      </c>
      <c r="E64" s="66"/>
    </row>
    <row r="65" spans="1:5" s="60" customFormat="1" ht="27" customHeight="1">
      <c r="A65" s="76">
        <v>7</v>
      </c>
      <c r="B65" s="77" t="s">
        <v>88</v>
      </c>
      <c r="C65" s="78" t="s">
        <v>89</v>
      </c>
      <c r="D65" s="79">
        <f>3*D66</f>
        <v>3</v>
      </c>
      <c r="E65" s="66"/>
    </row>
    <row r="66" spans="1:5" s="60" customFormat="1" ht="29.25" customHeight="1">
      <c r="A66" s="76">
        <v>8</v>
      </c>
      <c r="B66" s="77" t="s">
        <v>90</v>
      </c>
      <c r="C66" s="80" t="s">
        <v>91</v>
      </c>
      <c r="D66" s="79">
        <v>1</v>
      </c>
      <c r="E66" s="66"/>
    </row>
    <row r="67" spans="1:5" s="60" customFormat="1" ht="46.5" customHeight="1">
      <c r="A67" s="64">
        <v>9</v>
      </c>
      <c r="B67" s="81" t="s">
        <v>92</v>
      </c>
      <c r="C67" s="57" t="s">
        <v>56</v>
      </c>
      <c r="D67" s="58">
        <f>0.21*D59+0.6</f>
        <v>9</v>
      </c>
      <c r="E67" s="66"/>
    </row>
    <row r="69" spans="1:5">
      <c r="A69" s="158" t="s">
        <v>115</v>
      </c>
      <c r="B69" s="158"/>
      <c r="C69" s="158"/>
      <c r="D69" s="158"/>
      <c r="E69" s="158"/>
    </row>
    <row r="70" spans="1:5">
      <c r="A70" s="166" t="s">
        <v>93</v>
      </c>
      <c r="B70" s="166"/>
      <c r="C70" s="166"/>
      <c r="D70" s="166"/>
      <c r="E70" s="166"/>
    </row>
    <row r="71" spans="1:5">
      <c r="A71" s="167" t="s">
        <v>50</v>
      </c>
      <c r="B71" s="169" t="s">
        <v>51</v>
      </c>
      <c r="C71" s="171" t="s">
        <v>95</v>
      </c>
      <c r="D71" s="169" t="s">
        <v>96</v>
      </c>
      <c r="E71" s="169" t="s">
        <v>54</v>
      </c>
    </row>
    <row r="72" spans="1:5">
      <c r="A72" s="168"/>
      <c r="B72" s="170"/>
      <c r="C72" s="172"/>
      <c r="D72" s="170"/>
      <c r="E72" s="170"/>
    </row>
    <row r="73" spans="1:5">
      <c r="A73" s="31">
        <v>1</v>
      </c>
      <c r="B73" s="29">
        <v>2</v>
      </c>
      <c r="C73" s="29">
        <v>3</v>
      </c>
      <c r="D73" s="29">
        <v>4</v>
      </c>
      <c r="E73" s="29">
        <v>5</v>
      </c>
    </row>
    <row r="74" spans="1:5">
      <c r="A74" s="82"/>
      <c r="B74" s="159" t="s">
        <v>97</v>
      </c>
      <c r="C74" s="160"/>
      <c r="D74" s="160"/>
      <c r="E74" s="161"/>
    </row>
    <row r="75" spans="1:5" ht="31.5">
      <c r="A75" s="83">
        <v>1</v>
      </c>
      <c r="B75" s="44" t="s">
        <v>98</v>
      </c>
      <c r="C75" s="89" t="s">
        <v>58</v>
      </c>
      <c r="D75" s="84">
        <f>28+8</f>
        <v>36</v>
      </c>
      <c r="E75" s="85"/>
    </row>
    <row r="76" spans="1:5">
      <c r="A76" s="40"/>
      <c r="B76" s="147" t="s">
        <v>102</v>
      </c>
      <c r="C76" s="148"/>
      <c r="D76" s="148"/>
      <c r="E76" s="149"/>
    </row>
    <row r="77" spans="1:5" ht="49.5">
      <c r="A77" s="41">
        <v>1</v>
      </c>
      <c r="B77" s="32" t="s">
        <v>103</v>
      </c>
      <c r="C77" s="42" t="s">
        <v>56</v>
      </c>
      <c r="D77" s="43">
        <f>187-D78-D79</f>
        <v>168</v>
      </c>
      <c r="E77" s="150" t="s">
        <v>104</v>
      </c>
    </row>
    <row r="78" spans="1:5" ht="31.5">
      <c r="A78" s="41">
        <v>2</v>
      </c>
      <c r="B78" s="44" t="s">
        <v>62</v>
      </c>
      <c r="C78" s="45" t="s">
        <v>56</v>
      </c>
      <c r="D78" s="46">
        <v>16</v>
      </c>
      <c r="E78" s="150"/>
    </row>
    <row r="79" spans="1:5" ht="31.5">
      <c r="A79" s="41">
        <v>3</v>
      </c>
      <c r="B79" s="44" t="s">
        <v>63</v>
      </c>
      <c r="C79" s="47" t="s">
        <v>56</v>
      </c>
      <c r="D79" s="46">
        <v>3</v>
      </c>
      <c r="E79" s="151"/>
    </row>
    <row r="80" spans="1:5" ht="18">
      <c r="A80" s="41">
        <v>4</v>
      </c>
      <c r="B80" s="48" t="s">
        <v>64</v>
      </c>
      <c r="C80" s="47" t="s">
        <v>56</v>
      </c>
      <c r="D80" s="46">
        <v>4</v>
      </c>
      <c r="E80" s="49" t="s">
        <v>65</v>
      </c>
    </row>
    <row r="81" spans="1:5" ht="18">
      <c r="A81" s="41">
        <v>5</v>
      </c>
      <c r="B81" s="48" t="s">
        <v>99</v>
      </c>
      <c r="C81" s="47" t="s">
        <v>56</v>
      </c>
      <c r="D81" s="50">
        <v>37.17</v>
      </c>
      <c r="E81" s="86" t="s">
        <v>67</v>
      </c>
    </row>
    <row r="82" spans="1:5" ht="18">
      <c r="A82" s="41">
        <v>6</v>
      </c>
      <c r="B82" s="48" t="s">
        <v>66</v>
      </c>
      <c r="C82" s="47" t="s">
        <v>56</v>
      </c>
      <c r="D82" s="50">
        <v>40.32</v>
      </c>
      <c r="E82" s="86" t="s">
        <v>67</v>
      </c>
    </row>
    <row r="83" spans="1:5" ht="18">
      <c r="A83" s="41">
        <v>7</v>
      </c>
      <c r="B83" s="87" t="s">
        <v>100</v>
      </c>
      <c r="C83" s="88" t="s">
        <v>56</v>
      </c>
      <c r="D83" s="50">
        <f>28*1.8*0.2-0.08</f>
        <v>10</v>
      </c>
      <c r="E83" s="51"/>
    </row>
    <row r="84" spans="1:5" ht="18">
      <c r="A84" s="41">
        <v>8</v>
      </c>
      <c r="B84" s="87" t="s">
        <v>101</v>
      </c>
      <c r="C84" s="88" t="s">
        <v>56</v>
      </c>
      <c r="D84" s="50">
        <f>28*2.2*0.3+0.52</f>
        <v>19</v>
      </c>
      <c r="E84" s="51"/>
    </row>
    <row r="85" spans="1:5">
      <c r="A85" s="41">
        <v>9</v>
      </c>
      <c r="B85" s="52" t="s">
        <v>68</v>
      </c>
      <c r="C85" s="47" t="s">
        <v>55</v>
      </c>
      <c r="D85" s="50">
        <v>22</v>
      </c>
      <c r="E85" s="49"/>
    </row>
    <row r="86" spans="1:5" ht="18">
      <c r="A86" s="41">
        <v>10</v>
      </c>
      <c r="B86" s="53" t="s">
        <v>69</v>
      </c>
      <c r="C86" s="47" t="s">
        <v>57</v>
      </c>
      <c r="D86" s="46">
        <v>55</v>
      </c>
      <c r="E86" s="47" t="s">
        <v>70</v>
      </c>
    </row>
    <row r="87" spans="1:5" ht="33.75">
      <c r="A87" s="41">
        <v>11</v>
      </c>
      <c r="B87" s="54" t="s">
        <v>71</v>
      </c>
      <c r="C87" s="55" t="s">
        <v>56</v>
      </c>
      <c r="D87" s="46">
        <f>122-D84</f>
        <v>103</v>
      </c>
      <c r="E87" s="47"/>
    </row>
    <row r="88" spans="1:5">
      <c r="A88" s="40"/>
      <c r="B88" s="162" t="s">
        <v>105</v>
      </c>
      <c r="C88" s="163"/>
      <c r="D88" s="163"/>
      <c r="E88" s="164"/>
    </row>
    <row r="89" spans="1:5" ht="49.5">
      <c r="A89" s="90">
        <v>1</v>
      </c>
      <c r="B89" s="32" t="s">
        <v>103</v>
      </c>
      <c r="C89" s="91" t="s">
        <v>56</v>
      </c>
      <c r="D89" s="43">
        <f>25-D90-D91</f>
        <v>22</v>
      </c>
      <c r="E89" s="165" t="s">
        <v>106</v>
      </c>
    </row>
    <row r="90" spans="1:5" ht="31.5">
      <c r="A90" s="92">
        <v>2</v>
      </c>
      <c r="B90" s="44" t="s">
        <v>62</v>
      </c>
      <c r="C90" s="91" t="s">
        <v>56</v>
      </c>
      <c r="D90" s="46">
        <v>2</v>
      </c>
      <c r="E90" s="150"/>
    </row>
    <row r="91" spans="1:5" ht="31.5">
      <c r="A91" s="90">
        <v>3</v>
      </c>
      <c r="B91" s="32" t="s">
        <v>107</v>
      </c>
      <c r="C91" s="47" t="s">
        <v>56</v>
      </c>
      <c r="D91" s="46">
        <v>1</v>
      </c>
      <c r="E91" s="151"/>
    </row>
    <row r="92" spans="1:5" ht="18">
      <c r="A92" s="155">
        <v>4</v>
      </c>
      <c r="B92" s="93" t="s">
        <v>108</v>
      </c>
      <c r="C92" s="91" t="s">
        <v>56</v>
      </c>
      <c r="D92" s="94">
        <f>D93*2+D94*1.5</f>
        <v>20</v>
      </c>
      <c r="E92" s="47"/>
    </row>
    <row r="93" spans="1:5">
      <c r="A93" s="156"/>
      <c r="B93" s="95" t="s">
        <v>109</v>
      </c>
      <c r="C93" s="91" t="s">
        <v>91</v>
      </c>
      <c r="D93" s="94">
        <v>4</v>
      </c>
      <c r="E93" s="47" t="s">
        <v>110</v>
      </c>
    </row>
    <row r="94" spans="1:5">
      <c r="A94" s="156"/>
      <c r="B94" s="95" t="s">
        <v>111</v>
      </c>
      <c r="C94" s="55" t="s">
        <v>91</v>
      </c>
      <c r="D94" s="94">
        <v>8</v>
      </c>
      <c r="E94" s="47" t="s">
        <v>110</v>
      </c>
    </row>
    <row r="95" spans="1:5">
      <c r="A95" s="157"/>
      <c r="B95" s="81" t="s">
        <v>112</v>
      </c>
      <c r="C95" s="47" t="s">
        <v>82</v>
      </c>
      <c r="D95" s="96">
        <f>(D93*17.5+D94*13.2)*0.05</f>
        <v>8.7799999999999994</v>
      </c>
      <c r="E95" s="47" t="s">
        <v>113</v>
      </c>
    </row>
    <row r="96" spans="1:5" ht="31.5">
      <c r="A96" s="90">
        <v>5</v>
      </c>
      <c r="B96" s="81" t="s">
        <v>114</v>
      </c>
      <c r="C96" s="55" t="s">
        <v>56</v>
      </c>
      <c r="D96" s="94">
        <v>12</v>
      </c>
      <c r="E96" s="97"/>
    </row>
  </sheetData>
  <sheetProtection insertColumns="0" insertRows="0"/>
  <mergeCells count="66">
    <mergeCell ref="A92:A95"/>
    <mergeCell ref="A69:E69"/>
    <mergeCell ref="B74:E74"/>
    <mergeCell ref="B76:E76"/>
    <mergeCell ref="E77:E79"/>
    <mergeCell ref="B88:E88"/>
    <mergeCell ref="E89:E91"/>
    <mergeCell ref="A70:E70"/>
    <mergeCell ref="A71:A72"/>
    <mergeCell ref="B71:B72"/>
    <mergeCell ref="C71:C72"/>
    <mergeCell ref="D71:D72"/>
    <mergeCell ref="E71:E72"/>
    <mergeCell ref="A59:A63"/>
    <mergeCell ref="B60:B61"/>
    <mergeCell ref="B62:B63"/>
    <mergeCell ref="A37:E37"/>
    <mergeCell ref="A38:E38"/>
    <mergeCell ref="B42:E42"/>
    <mergeCell ref="E43:E45"/>
    <mergeCell ref="A51:E51"/>
    <mergeCell ref="A52:A54"/>
    <mergeCell ref="A56:A57"/>
    <mergeCell ref="B56:B57"/>
    <mergeCell ref="B32:D32"/>
    <mergeCell ref="B33:D33"/>
    <mergeCell ref="B35:D35"/>
    <mergeCell ref="A27:A35"/>
    <mergeCell ref="B31:D31"/>
    <mergeCell ref="B28:D28"/>
    <mergeCell ref="B34:D34"/>
    <mergeCell ref="B12:G12"/>
    <mergeCell ref="B23:D23"/>
    <mergeCell ref="B30:D30"/>
    <mergeCell ref="B29:D29"/>
    <mergeCell ref="B4:D4"/>
    <mergeCell ref="B6:D6"/>
    <mergeCell ref="A5:G5"/>
    <mergeCell ref="A19:A24"/>
    <mergeCell ref="B24:D24"/>
    <mergeCell ref="B27:D27"/>
    <mergeCell ref="B26:D26"/>
    <mergeCell ref="B22:D22"/>
    <mergeCell ref="A25:G25"/>
    <mergeCell ref="B10:D10"/>
    <mergeCell ref="A11:G11"/>
    <mergeCell ref="B21:D21"/>
    <mergeCell ref="B16:D16"/>
    <mergeCell ref="A7:G7"/>
    <mergeCell ref="A8:A10"/>
    <mergeCell ref="B18:G18"/>
    <mergeCell ref="B19:D19"/>
    <mergeCell ref="B20:D20"/>
    <mergeCell ref="A13:A17"/>
    <mergeCell ref="B9:D9"/>
    <mergeCell ref="B8:D8"/>
    <mergeCell ref="B13:D13"/>
    <mergeCell ref="B14:D14"/>
    <mergeCell ref="B15:D15"/>
    <mergeCell ref="B17:D17"/>
    <mergeCell ref="A2:A3"/>
    <mergeCell ref="B2:D3"/>
    <mergeCell ref="E2:E3"/>
    <mergeCell ref="G2:G3"/>
    <mergeCell ref="A1:G1"/>
    <mergeCell ref="F2:F3"/>
  </mergeCells>
  <phoneticPr fontId="20" type="noConversion"/>
  <pageMargins left="0.59055118110236227" right="0.59055118110236227" top="0.35595238095238096" bottom="0.39370078740157483" header="0.31496062992125984" footer="0.19685039370078741"/>
  <pageSetup paperSize="9" scale="79" fitToHeight="5" orientation="landscape" horizontalDpi="360" verticalDpi="360" r:id="rId1"/>
  <headerFooter differentFirst="1">
    <oddFooter>&amp;C&amp;P</oddFooter>
  </headerFooter>
  <rowBreaks count="1" manualBreakCount="1">
    <brk id="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მოცულობები</vt:lpstr>
      <vt:lpstr>მოცულობები!Print_Area</vt:lpstr>
      <vt:lpstr>მოცულობები!Print_Titles</vt:lpstr>
    </vt:vector>
  </TitlesOfParts>
  <Company>Topomatic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TBILROADPROJECT</dc:creator>
  <cp:lastModifiedBy>User</cp:lastModifiedBy>
  <cp:lastPrinted>2020-09-03T13:55:01Z</cp:lastPrinted>
  <dcterms:created xsi:type="dcterms:W3CDTF">2005-08-26T13:12:11Z</dcterms:created>
  <dcterms:modified xsi:type="dcterms:W3CDTF">2024-01-15T10:47:13Z</dcterms:modified>
</cp:coreProperties>
</file>