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ცხრილი N1" sheetId="1" r:id="rId1"/>
  </sheets>
  <definedNames>
    <definedName name="_xlnm.Print_Area" localSheetId="0">'ცხრილი N1'!$A$1:$L$199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D176" i="1" l="1"/>
  <c r="E176" i="1" s="1"/>
  <c r="D175" i="1"/>
  <c r="E175" i="1" s="1"/>
  <c r="D174" i="1"/>
  <c r="E174" i="1" s="1"/>
  <c r="E172" i="1"/>
  <c r="D171" i="1"/>
  <c r="E170" i="1"/>
  <c r="E165" i="1"/>
  <c r="E169" i="1" s="1"/>
  <c r="E159" i="1"/>
  <c r="E162" i="1" s="1"/>
  <c r="E158" i="1"/>
  <c r="E157" i="1"/>
  <c r="E155" i="1"/>
  <c r="E154" i="1"/>
  <c r="E153" i="1"/>
  <c r="E152" i="1"/>
  <c r="E151" i="1"/>
  <c r="E150" i="1"/>
  <c r="E148" i="1"/>
  <c r="D147" i="1"/>
  <c r="E147" i="1" s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D130" i="1"/>
  <c r="E129" i="1"/>
  <c r="E128" i="1"/>
  <c r="E127" i="1"/>
  <c r="E126" i="1"/>
  <c r="E120" i="1"/>
  <c r="E123" i="1" s="1"/>
  <c r="E119" i="1"/>
  <c r="E118" i="1"/>
  <c r="E117" i="1"/>
  <c r="E116" i="1"/>
  <c r="E115" i="1"/>
  <c r="E113" i="1"/>
  <c r="E112" i="1"/>
  <c r="E111" i="1"/>
  <c r="E110" i="1"/>
  <c r="E109" i="1"/>
  <c r="E107" i="1"/>
  <c r="E106" i="1"/>
  <c r="E105" i="1"/>
  <c r="E101" i="1"/>
  <c r="D100" i="1"/>
  <c r="E100" i="1" s="1"/>
  <c r="E96" i="1"/>
  <c r="D95" i="1"/>
  <c r="E95" i="1" s="1"/>
  <c r="E92" i="1"/>
  <c r="D91" i="1"/>
  <c r="E91" i="1" s="1"/>
  <c r="E89" i="1"/>
  <c r="E88" i="1"/>
  <c r="E87" i="1"/>
  <c r="E86" i="1"/>
  <c r="E84" i="1"/>
  <c r="E83" i="1"/>
  <c r="E82" i="1"/>
  <c r="E81" i="1"/>
  <c r="E80" i="1"/>
  <c r="E75" i="1"/>
  <c r="E74" i="1"/>
  <c r="E71" i="1"/>
  <c r="E73" i="1" s="1"/>
  <c r="E70" i="1"/>
  <c r="E69" i="1"/>
  <c r="E64" i="1"/>
  <c r="E67" i="1" s="1"/>
  <c r="E63" i="1"/>
  <c r="E60" i="1"/>
  <c r="E61" i="1" s="1"/>
  <c r="E59" i="1"/>
  <c r="E53" i="1"/>
  <c r="E55" i="1" s="1"/>
  <c r="E52" i="1"/>
  <c r="E49" i="1"/>
  <c r="E51" i="1" s="1"/>
  <c r="E48" i="1"/>
  <c r="E47" i="1"/>
  <c r="E45" i="1"/>
  <c r="E43" i="1"/>
  <c r="D42" i="1"/>
  <c r="E41" i="1"/>
  <c r="E36" i="1"/>
  <c r="E38" i="1" s="1"/>
  <c r="E30" i="1"/>
  <c r="E33" i="1" s="1"/>
  <c r="E29" i="1"/>
  <c r="E28" i="1"/>
  <c r="E26" i="1"/>
  <c r="D25" i="1"/>
  <c r="E25" i="1" s="1"/>
  <c r="D24" i="1"/>
  <c r="E24" i="1" s="1"/>
  <c r="E22" i="1"/>
  <c r="D21" i="1"/>
  <c r="E21" i="1" s="1"/>
  <c r="D20" i="1"/>
  <c r="E20" i="1" s="1"/>
  <c r="D19" i="1"/>
  <c r="E19" i="1" s="1"/>
  <c r="D18" i="1"/>
  <c r="E18" i="1" s="1"/>
  <c r="D17" i="1"/>
  <c r="E17" i="1" s="1"/>
  <c r="E16" i="1"/>
  <c r="D15" i="1"/>
  <c r="E15" i="1" s="1"/>
  <c r="D14" i="1"/>
  <c r="E14" i="1" s="1"/>
  <c r="E10" i="1"/>
  <c r="E12" i="1" s="1"/>
  <c r="E9" i="1"/>
  <c r="E8" i="1"/>
  <c r="E7" i="1"/>
  <c r="E130" i="1" l="1"/>
  <c r="E42" i="1"/>
  <c r="E62" i="1"/>
  <c r="E65" i="1"/>
  <c r="E66" i="1"/>
  <c r="E56" i="1"/>
  <c r="E124" i="1"/>
  <c r="E166" i="1"/>
  <c r="E171" i="1"/>
  <c r="E39" i="1"/>
  <c r="E31" i="1"/>
  <c r="E78" i="1"/>
  <c r="E167" i="1"/>
  <c r="E32" i="1"/>
  <c r="E168" i="1"/>
  <c r="E34" i="1"/>
  <c r="E35" i="1"/>
  <c r="E163" i="1"/>
  <c r="E164" i="1"/>
  <c r="E40" i="1"/>
  <c r="E121" i="1"/>
  <c r="E160" i="1"/>
  <c r="E11" i="1"/>
  <c r="E37" i="1"/>
  <c r="E50" i="1"/>
  <c r="E54" i="1"/>
  <c r="E72" i="1"/>
  <c r="E76" i="1"/>
  <c r="E122" i="1"/>
  <c r="E161" i="1"/>
  <c r="E57" i="1"/>
</calcChain>
</file>

<file path=xl/sharedStrings.xml><?xml version="1.0" encoding="utf-8"?>
<sst xmlns="http://schemas.openxmlformats.org/spreadsheetml/2006/main" count="383" uniqueCount="133">
  <si>
    <t>ცხრილიN1</t>
  </si>
  <si>
    <t>N</t>
  </si>
  <si>
    <t>სამუშაოების და დანახარჯების დასახელება, მოწყობილობების დახასიათება</t>
  </si>
  <si>
    <t>განზ.ერთზე</t>
  </si>
  <si>
    <t>რაოდენობა</t>
  </si>
  <si>
    <t>მასალა</t>
  </si>
  <si>
    <t>ხელფასი</t>
  </si>
  <si>
    <t>მექანიზმები და ტრანსპორტი</t>
  </si>
  <si>
    <t>ჯამი</t>
  </si>
  <si>
    <t>ნორმ.ერთზე</t>
  </si>
  <si>
    <t>სულ</t>
  </si>
  <si>
    <t>ერთ. ფასი</t>
  </si>
  <si>
    <t>mdinaris kalapotSi droebiTi Casasvleli gzis mowyoba buldozeriT, III kategoriis gruntis Wrilidan yrilSi gadaadgilebiT</t>
  </si>
  <si>
    <r>
      <t>1000 m</t>
    </r>
    <r>
      <rPr>
        <vertAlign val="superscript"/>
        <sz val="8"/>
        <rFont val="AcadNusx"/>
      </rPr>
      <t>3</t>
    </r>
  </si>
  <si>
    <t>buldozeri 108 cx. Z.</t>
  </si>
  <si>
    <t>m/sT</t>
  </si>
  <si>
    <t>traqtori 108 cx. Z.</t>
  </si>
  <si>
    <t>sxva manqanebi</t>
  </si>
  <si>
    <t>lari</t>
  </si>
  <si>
    <t>yrilis datkepvna pnevmosatkepnebiT</t>
  </si>
  <si>
    <t>100 m3</t>
  </si>
  <si>
    <t>Sromis danaxarji</t>
  </si>
  <si>
    <t>kac/sT</t>
  </si>
  <si>
    <t>pnevmosatkepnebi</t>
  </si>
  <si>
    <t>xreSis safari, sisqiT 20 sm</t>
  </si>
  <si>
    <t>1000 m2</t>
  </si>
  <si>
    <t>k/sT</t>
  </si>
  <si>
    <t>avtogreideri</t>
  </si>
  <si>
    <t>igive, 10 t</t>
  </si>
  <si>
    <t>sarwyavi manqana</t>
  </si>
  <si>
    <t>xreSi</t>
  </si>
  <si>
    <r>
      <t>m</t>
    </r>
    <r>
      <rPr>
        <vertAlign val="superscript"/>
        <sz val="8"/>
        <rFont val="AcadNusx"/>
      </rPr>
      <t>3</t>
    </r>
  </si>
  <si>
    <t>wyali</t>
  </si>
  <si>
    <t>bazidan liTonis milis transportireba obieqtze, samuSaos dasrulebis Semdeg ukan dabruneba</t>
  </si>
  <si>
    <t>t</t>
  </si>
  <si>
    <t>liTonis droebiTi milis mowyoba, diam. 1020 mm, Semdgomi demontaJiT</t>
  </si>
  <si>
    <t>km</t>
  </si>
  <si>
    <t>sxva masalebi</t>
  </si>
  <si>
    <t>diam. 32 sm-ze meti xis moWra</t>
  </si>
  <si>
    <t>100 c</t>
  </si>
  <si>
    <t>moWrili xis gaTreva 300 m-mde manZilze</t>
  </si>
  <si>
    <t xml:space="preserve">Sromis danaxarji </t>
  </si>
  <si>
    <t xml:space="preserve">traqtori 108 cx. Z.  </t>
  </si>
  <si>
    <t>manq/sT</t>
  </si>
  <si>
    <t>moWrili xis gasxvepa</t>
  </si>
  <si>
    <t xml:space="preserve">fesvebis amoZirkva da gatana </t>
  </si>
  <si>
    <t xml:space="preserve">Sromis danaxarji              </t>
  </si>
  <si>
    <t>amomZirkvel-momgrovebeli traqtorze, 108 cx. Z.</t>
  </si>
  <si>
    <t xml:space="preserve">traqtori 108 cx. Z. </t>
  </si>
  <si>
    <t xml:space="preserve">misabmeli, 2 t  </t>
  </si>
  <si>
    <t>fesvebis amoZirkvis Semdeg ormoebis Sevseba</t>
  </si>
  <si>
    <t>moWrili xeebis gatana miTiTebul adgilze</t>
  </si>
  <si>
    <t>buCqnaris gakafva xeliT, mogrovebiTa da gataniT</t>
  </si>
  <si>
    <t>m2</t>
  </si>
  <si>
    <t xml:space="preserve">6g gruntis damuSaveba da dayraQeqskavatoriT badiebze </t>
  </si>
  <si>
    <t xml:space="preserve">Sromis danaxarjebi </t>
  </si>
  <si>
    <r>
      <t>eqskavatori 0,5 m</t>
    </r>
    <r>
      <rPr>
        <vertAlign val="superscript"/>
        <sz val="10"/>
        <rFont val="AcadNusx"/>
      </rPr>
      <t>3</t>
    </r>
  </si>
  <si>
    <t>man/sT</t>
  </si>
  <si>
    <t>badiebidan amwiT gruntis datvirTva TviTmclelebze</t>
  </si>
  <si>
    <t xml:space="preserve">amwe  </t>
  </si>
  <si>
    <t xml:space="preserve">gruntis gadazidva nayarSi TviTmclelebiT 5 km-ze </t>
  </si>
  <si>
    <t>samuSaoebi nayarSi</t>
  </si>
  <si>
    <t>1000 m3</t>
  </si>
  <si>
    <t xml:space="preserve">RorRi </t>
  </si>
  <si>
    <t>m3</t>
  </si>
  <si>
    <t xml:space="preserve">VII kat. gruntis gafxviereba  eqskavatorze damagrebuli sangrevi CaquCebiT </t>
  </si>
  <si>
    <r>
      <t>eqskavatori 1 m</t>
    </r>
    <r>
      <rPr>
        <vertAlign val="superscript"/>
        <sz val="10"/>
        <rFont val="AcadNusx"/>
      </rPr>
      <t>3</t>
    </r>
  </si>
  <si>
    <t>gafxvierebuli gruntis datvirTva badiebze, amwiT gruntis datvirTva TviTmclelebze</t>
  </si>
  <si>
    <t xml:space="preserve">amwe </t>
  </si>
  <si>
    <t>VII kat. gruntis damuSaveba sangrevi CaquCebiT</t>
  </si>
  <si>
    <t>sangrevi CaquCebi</t>
  </si>
  <si>
    <t>Wrilis ferdos droebiTi gamagreba xis masaliT, Semdgomi daSliT</t>
  </si>
  <si>
    <t>100 m2</t>
  </si>
  <si>
    <t>Zelebi IV xar. 40-60 mm</t>
  </si>
  <si>
    <t>morebi</t>
  </si>
  <si>
    <t>qviSa-xreSis sagebis mowyoba</t>
  </si>
  <si>
    <t>qviSa-xreSi</t>
  </si>
  <si>
    <t>gabionis yuTebis dawyoba,  qvebiT Sevseba, nawiburebis Camagreba xeliT, 2*1*1 m</t>
  </si>
  <si>
    <t xml:space="preserve">qva </t>
  </si>
  <si>
    <t>gabionis yuTebis Rirebuleba, 2*1*1 m</t>
  </si>
  <si>
    <t>c</t>
  </si>
  <si>
    <t>gabionis yuTebis dawyoba,  qvebiT Sevseba, nawiburebis Camagreba xeliT, 1,5*1*1 m</t>
  </si>
  <si>
    <t>gabionis yuTebis Rirebuleba, 1,5*1*1 m</t>
  </si>
  <si>
    <t>Sesakravi mavTulis Rirebuleba</t>
  </si>
  <si>
    <t>kg</t>
  </si>
  <si>
    <t>renos leibebis dawyoba,  qvebiT Sevseba, nawiburebis Camagreba xeliT, 3*2*0,23 m</t>
  </si>
  <si>
    <t>renos leibebis Rirebuleba, 2*0,23*3 m</t>
  </si>
  <si>
    <t>leibebis dasamagreblad armaturis ankerebis mowyoba</t>
  </si>
  <si>
    <t>ankerebi</t>
  </si>
  <si>
    <t xml:space="preserve">geoteqstilis mowyoba gabionebis, reno-matrasebis qveS da ukana waxnagebze  </t>
  </si>
  <si>
    <t>geoteqstili 350 gr/m2</t>
  </si>
  <si>
    <t xml:space="preserve">mavTuli </t>
  </si>
  <si>
    <t>xreSovani gruntis datvirTva eqskavatoriT TviTmclelebze kedlis ukana sivrcis Sesavsebad</t>
  </si>
  <si>
    <t>l</t>
  </si>
  <si>
    <t xml:space="preserve">gruntis mozidva TviTmclelebiT 20 km-ze </t>
  </si>
  <si>
    <t xml:space="preserve">droebiTi safaris daSla </t>
  </si>
  <si>
    <t>moxsnili safaris dayra reno-matrasebze</t>
  </si>
  <si>
    <t>qviSa-xreSovani nareviT Semasworebeli fenis mowyoba,  sisqiT 10 sm</t>
  </si>
  <si>
    <r>
      <t>100 m</t>
    </r>
    <r>
      <rPr>
        <vertAlign val="superscript"/>
        <sz val="8"/>
        <rFont val="AcadNusx"/>
      </rPr>
      <t>3</t>
    </r>
  </si>
  <si>
    <t>avtogreideri 108 cx. Z.</t>
  </si>
  <si>
    <t xml:space="preserve">satkepni sagzao, TviTmavali, pnevmosvliT, 18 t </t>
  </si>
  <si>
    <t>safaris mowyoba fraqciuli RorRiT (0-40 mm), sisqiT 12 sm</t>
  </si>
  <si>
    <t>qvis gamanawilebeli</t>
  </si>
  <si>
    <t>RorRi fr (0-40 mm)</t>
  </si>
  <si>
    <t>liTonis zRudaris mowyoba Suqamrekli elementebis gaTvaliswinebiT</t>
  </si>
  <si>
    <t>100 gm</t>
  </si>
  <si>
    <t>amwe saburRi mowyobilobiT</t>
  </si>
  <si>
    <t>amwe saavtomobilo svliT 3 t</t>
  </si>
  <si>
    <t>betoni</t>
  </si>
  <si>
    <t>liTonis konstruqcia</t>
  </si>
  <si>
    <t>m</t>
  </si>
  <si>
    <t>diam. 32 sm-ze meti xeebis moWra</t>
  </si>
  <si>
    <t>moWrili xeebis gaTreva 300 m-mde manZilze</t>
  </si>
  <si>
    <t>moWrili xeebis gasxvepa</t>
  </si>
  <si>
    <t>el.sadenebis gadatana da Semdgomi aRdgena</t>
  </si>
  <si>
    <t>100 m</t>
  </si>
  <si>
    <t>gabionebisa da reno-matrasebis transportireba krebuliT gaTvaliswinebuli 20 km-is zemoT, 110 km-ze</t>
  </si>
  <si>
    <t>%</t>
  </si>
  <si>
    <t>გეგმიური მოგება</t>
  </si>
  <si>
    <r>
      <rPr>
        <b/>
        <sz val="15"/>
        <rFont val="Sylfaen"/>
        <family val="1"/>
      </rPr>
      <t>*</t>
    </r>
    <r>
      <rPr>
        <b/>
        <sz val="10"/>
        <rFont val="Sylfaen"/>
        <family val="1"/>
      </rPr>
      <t>გაუთვალისწინებელი ხარჯები</t>
    </r>
  </si>
  <si>
    <t>დღგ</t>
  </si>
  <si>
    <t>სულ ჯამი დრგ-ს გათვალისწინებით</t>
  </si>
  <si>
    <t>შენიშვნა:</t>
  </si>
  <si>
    <t xml:space="preserve"> * აღნიშნული თანხის გამოყენება მოხდება მხოლოდ დამკვეთის (შემსყიდველის) ნებართვით, მისივე ინიციატივით და/ან მიმწოდებლის მიერ დასაბუთებული და არგუმენტირებული წინადადების განხილვისა და შეთანხმების საფუძველზე დამკვეთის (შემსყიდველის) სათანადო გადაწყვეტილების მიღების შემდეგ.</t>
  </si>
  <si>
    <t xml:space="preserve">* გაფასებული ხარჯთაღრიცხვის წარმოდგენა სავალდებულოა, წინააღმდეგ შემთხვევაში პრეტენდენტი ექვემდებარება დისკვალიფიკაციას; </t>
  </si>
  <si>
    <t xml:space="preserve">* იმ ნაწილში სადაც მოცემული იქნება საქონლის სასაქონლო ნიშანი, მოდელი, წარმოშობის წყარო ან მწარმოებელი, იგულისხმება „მსგავსი“ ან „ეკვივალენტური“. </t>
  </si>
  <si>
    <t xml:space="preserve"> პრეტენდენტი ------------------------------ 
                            (ხელმოწერა, ბეჭედი)</t>
  </si>
  <si>
    <t xml:space="preserve"> ზედნადები ხარჯები                   (პ.51 გამოკლებით)</t>
  </si>
  <si>
    <t xml:space="preserve"> ზედნადები ხარჯები  ხელფასიდან (პ.51)</t>
  </si>
  <si>
    <r>
      <t xml:space="preserve">* გაუთვალისწინებელი ხარჯები წარმოდგენილი უნდა იყოს ფიქსირებული პროცენტული მაჩვენებლის </t>
    </r>
    <r>
      <rPr>
        <sz val="10"/>
        <color rgb="FFFF0000"/>
        <rFont val="Sylfaen"/>
        <family val="1"/>
      </rPr>
      <t xml:space="preserve">3%-ის </t>
    </r>
    <r>
      <rPr>
        <sz val="10"/>
        <rFont val="Sylfaen"/>
        <family val="1"/>
      </rPr>
      <t xml:space="preserve">შეუცვლელად; </t>
    </r>
  </si>
  <si>
    <t xml:space="preserve">satkepni sagzao, TviTmavali 5t </t>
  </si>
  <si>
    <t xml:space="preserve">satkepni sagzao, TviTmavali 18 t </t>
  </si>
  <si>
    <t xml:space="preserve"> სოფელ თაგვეთში დაზიანებული გზის გასწვრივ გზის ნაპირსამაგრი/ნაპირდამცავი კედლის (გაბიონის) სამშენებლო სამუშაოების შესყიდვა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</si>
</sst>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00"/>
    <numFmt numFmtId="166" formatCode="0.000"/>
  </numFmts>
  <fonts count="24">
    <font>
      <sz val="11"/>
      <color theme="1"/>
      <name val="Calibri"/>
      <family val="2"/>
      <scheme val="minor"/>
    </font>
    <font>
      <b/>
      <sz val="11"/>
      <name val="Sylfaen"/>
      <family val="1"/>
    </font>
    <font>
      <sz val="10"/>
      <name val="AcadNusx"/>
    </font>
    <font>
      <sz val="10"/>
      <name val="Sylfaen"/>
      <family val="1"/>
    </font>
    <font>
      <sz val="10"/>
      <name val="Arial Cyr"/>
    </font>
    <font>
      <b/>
      <sz val="8"/>
      <name val="Sylfaen"/>
      <family val="1"/>
    </font>
    <font>
      <b/>
      <sz val="8"/>
      <name val="AcadNusx"/>
    </font>
    <font>
      <b/>
      <sz val="10"/>
      <name val="AcadNusx"/>
    </font>
    <font>
      <sz val="8"/>
      <name val="Sylfaen"/>
      <family val="1"/>
    </font>
    <font>
      <sz val="8"/>
      <name val="AcadNusx"/>
    </font>
    <font>
      <vertAlign val="superscript"/>
      <sz val="8"/>
      <name val="AcadNusx"/>
    </font>
    <font>
      <sz val="10"/>
      <name val="Arial Cyr"/>
      <family val="2"/>
      <charset val="204"/>
    </font>
    <font>
      <sz val="9"/>
      <name val="Sylfaen"/>
      <family val="1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AcadNusx"/>
    </font>
    <font>
      <b/>
      <sz val="9"/>
      <name val="Sylfaen"/>
      <family val="1"/>
    </font>
    <font>
      <b/>
      <sz val="10"/>
      <name val="Sylfaen"/>
      <family val="1"/>
    </font>
    <font>
      <b/>
      <sz val="15"/>
      <name val="Sylfaen"/>
      <family val="1"/>
    </font>
    <font>
      <sz val="9"/>
      <name val="AcadNusx"/>
    </font>
    <font>
      <sz val="11"/>
      <name val="Sylfaen"/>
      <family val="1"/>
    </font>
    <font>
      <sz val="10"/>
      <color rgb="FFFF0000"/>
      <name val="Sylfae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1" fillId="0" borderId="0"/>
    <xf numFmtId="0" fontId="13" fillId="0" borderId="0"/>
  </cellStyleXfs>
  <cellXfs count="106">
    <xf numFmtId="0" fontId="0" fillId="0" borderId="0" xfId="0"/>
    <xf numFmtId="0" fontId="2" fillId="0" borderId="0" xfId="0" applyFont="1" applyFill="1" applyAlignment="1">
      <alignment vertical="center"/>
    </xf>
    <xf numFmtId="0" fontId="5" fillId="0" borderId="3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1" fontId="12" fillId="0" borderId="2" xfId="2" applyNumberFormat="1" applyFont="1" applyFill="1" applyBorder="1" applyAlignment="1">
      <alignment horizontal="center" vertical="center"/>
    </xf>
    <xf numFmtId="164" fontId="12" fillId="2" borderId="2" xfId="2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/>
    </xf>
    <xf numFmtId="0" fontId="13" fillId="0" borderId="0" xfId="0" applyFont="1"/>
    <xf numFmtId="2" fontId="9" fillId="0" borderId="2" xfId="2" applyNumberFormat="1" applyFont="1" applyFill="1" applyBorder="1" applyAlignment="1">
      <alignment horizontal="center" vertical="center"/>
    </xf>
    <xf numFmtId="2" fontId="12" fillId="0" borderId="2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165" fontId="12" fillId="0" borderId="2" xfId="2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2" fillId="2" borderId="2" xfId="2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14" fillId="2" borderId="0" xfId="0" applyFont="1" applyFill="1"/>
    <xf numFmtId="164" fontId="12" fillId="0" borderId="2" xfId="2" applyNumberFormat="1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left" vertical="center" wrapText="1"/>
    </xf>
    <xf numFmtId="2" fontId="12" fillId="2" borderId="2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2" fontId="12" fillId="2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0" borderId="0" xfId="0" applyFont="1"/>
    <xf numFmtId="0" fontId="15" fillId="0" borderId="0" xfId="0" applyFont="1" applyFill="1"/>
    <xf numFmtId="0" fontId="8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4" fillId="0" borderId="0" xfId="0" applyFont="1"/>
    <xf numFmtId="2" fontId="2" fillId="0" borderId="2" xfId="0" applyNumberFormat="1" applyFont="1" applyBorder="1" applyAlignment="1">
      <alignment vertical="center"/>
    </xf>
    <xf numFmtId="2" fontId="9" fillId="0" borderId="2" xfId="0" applyNumberFormat="1" applyFont="1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165" fontId="12" fillId="2" borderId="2" xfId="2" applyNumberFormat="1" applyFont="1" applyFill="1" applyBorder="1" applyAlignment="1">
      <alignment horizontal="center" vertical="top"/>
    </xf>
    <xf numFmtId="2" fontId="2" fillId="0" borderId="2" xfId="2" applyNumberFormat="1" applyFont="1" applyFill="1" applyBorder="1" applyAlignment="1">
      <alignment horizontal="left" vertical="center" wrapText="1"/>
    </xf>
    <xf numFmtId="166" fontId="12" fillId="0" borderId="2" xfId="2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2" fontId="12" fillId="0" borderId="2" xfId="0" applyNumberFormat="1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9" fillId="0" borderId="2" xfId="0" applyFont="1" applyBorder="1" applyAlignment="1">
      <alignment horizontal="center" vertical="center"/>
    </xf>
    <xf numFmtId="0" fontId="12" fillId="0" borderId="2" xfId="0" applyFont="1" applyBorder="1"/>
    <xf numFmtId="3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166" fontId="12" fillId="2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8" fillId="0" borderId="2" xfId="0" applyFont="1" applyFill="1" applyBorder="1"/>
    <xf numFmtId="0" fontId="2" fillId="0" borderId="2" xfId="0" applyFont="1" applyFill="1" applyBorder="1" applyAlignment="1">
      <alignment vertical="center"/>
    </xf>
    <xf numFmtId="0" fontId="12" fillId="0" borderId="2" xfId="0" applyFont="1" applyFill="1" applyBorder="1"/>
    <xf numFmtId="0" fontId="8" fillId="0" borderId="2" xfId="0" applyFont="1" applyBorder="1" applyAlignment="1">
      <alignment horizontal="center" vertical="center"/>
    </xf>
    <xf numFmtId="2" fontId="2" fillId="2" borderId="2" xfId="0" applyNumberFormat="1" applyFont="1" applyFill="1" applyBorder="1" applyAlignment="1">
      <alignment vertical="center" wrapText="1"/>
    </xf>
    <xf numFmtId="164" fontId="12" fillId="0" borderId="2" xfId="0" applyNumberFormat="1" applyFont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2" fontId="17" fillId="0" borderId="2" xfId="1" applyNumberFormat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7" fillId="0" borderId="0" xfId="1" applyFont="1" applyFill="1"/>
    <xf numFmtId="0" fontId="12" fillId="0" borderId="2" xfId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2" fillId="0" borderId="0" xfId="1" applyFont="1" applyFill="1"/>
    <xf numFmtId="0" fontId="18" fillId="0" borderId="2" xfId="1" applyFont="1" applyBorder="1" applyAlignment="1">
      <alignment horizontal="center" vertical="center" wrapText="1"/>
    </xf>
    <xf numFmtId="2" fontId="7" fillId="0" borderId="2" xfId="1" applyNumberFormat="1" applyFont="1" applyBorder="1" applyAlignment="1">
      <alignment horizontal="center" vertical="center"/>
    </xf>
    <xf numFmtId="1" fontId="18" fillId="0" borderId="2" xfId="1" applyNumberFormat="1" applyFont="1" applyBorder="1" applyAlignment="1">
      <alignment horizontal="center" vertical="center"/>
    </xf>
    <xf numFmtId="2" fontId="12" fillId="0" borderId="2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20" fillId="0" borderId="0" xfId="1" applyFont="1"/>
    <xf numFmtId="0" fontId="8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/>
    </xf>
    <xf numFmtId="0" fontId="3" fillId="0" borderId="0" xfId="0" applyFont="1" applyAlignment="1">
      <alignment vertical="center"/>
    </xf>
    <xf numFmtId="4" fontId="3" fillId="0" borderId="0" xfId="0" applyNumberFormat="1" applyFont="1"/>
    <xf numFmtId="0" fontId="3" fillId="0" borderId="0" xfId="0" applyFont="1"/>
    <xf numFmtId="0" fontId="21" fillId="0" borderId="0" xfId="0" applyFont="1"/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0" fontId="8" fillId="0" borderId="0" xfId="0" applyFont="1"/>
    <xf numFmtId="0" fontId="15" fillId="0" borderId="0" xfId="0" applyFont="1" applyAlignment="1">
      <alignment vertical="center"/>
    </xf>
    <xf numFmtId="0" fontId="23" fillId="0" borderId="0" xfId="0" applyFont="1"/>
    <xf numFmtId="0" fontId="12" fillId="0" borderId="0" xfId="0" applyFont="1"/>
    <xf numFmtId="0" fontId="18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4">
    <cellStyle name="Normal" xfId="0" builtinId="0"/>
    <cellStyle name="Normal 3" xfId="1"/>
    <cellStyle name="Обычный 2 2" xfId="3"/>
    <cellStyle name="Обычный_Лист1" xfId="2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tabSelected="1" view="pageBreakPreview" zoomScale="118" zoomScaleNormal="100" zoomScaleSheetLayoutView="118" workbookViewId="0">
      <selection activeCell="Q5" sqref="Q5"/>
    </sheetView>
  </sheetViews>
  <sheetFormatPr defaultRowHeight="15"/>
  <cols>
    <col min="1" max="1" width="3.7109375" style="95" customWidth="1"/>
    <col min="2" max="2" width="36" style="96" customWidth="1"/>
    <col min="3" max="3" width="7.42578125" style="97" customWidth="1"/>
    <col min="4" max="4" width="8.42578125" style="98" customWidth="1"/>
    <col min="5" max="5" width="10.140625" style="98" customWidth="1"/>
    <col min="6" max="12" width="8.42578125" style="98" customWidth="1"/>
    <col min="13" max="107" width="9.140625" style="40"/>
    <col min="108" max="108" width="3.7109375" style="40" customWidth="1"/>
    <col min="109" max="109" width="8.7109375" style="40" customWidth="1"/>
    <col min="110" max="110" width="30.28515625" style="40" customWidth="1"/>
    <col min="111" max="111" width="8.42578125" style="40" customWidth="1"/>
    <col min="112" max="112" width="12" style="40" customWidth="1"/>
    <col min="113" max="113" width="11" style="40" customWidth="1"/>
    <col min="114" max="116" width="9.140625" style="40"/>
    <col min="117" max="117" width="8.28515625" style="40" customWidth="1"/>
    <col min="118" max="118" width="10.140625" style="40" customWidth="1"/>
    <col min="119" max="119" width="10.5703125" style="40" customWidth="1"/>
    <col min="120" max="120" width="8.140625" style="40" customWidth="1"/>
    <col min="121" max="363" width="9.140625" style="40"/>
    <col min="364" max="364" width="3.7109375" style="40" customWidth="1"/>
    <col min="365" max="365" width="8.7109375" style="40" customWidth="1"/>
    <col min="366" max="366" width="30.28515625" style="40" customWidth="1"/>
    <col min="367" max="367" width="8.42578125" style="40" customWidth="1"/>
    <col min="368" max="368" width="12" style="40" customWidth="1"/>
    <col min="369" max="369" width="11" style="40" customWidth="1"/>
    <col min="370" max="372" width="9.140625" style="40"/>
    <col min="373" max="373" width="8.28515625" style="40" customWidth="1"/>
    <col min="374" max="374" width="10.140625" style="40" customWidth="1"/>
    <col min="375" max="375" width="10.5703125" style="40" customWidth="1"/>
    <col min="376" max="376" width="8.140625" style="40" customWidth="1"/>
    <col min="377" max="789" width="9.140625" style="40"/>
    <col min="790" max="790" width="3.7109375" style="40" customWidth="1"/>
    <col min="791" max="791" width="8.7109375" style="40" customWidth="1"/>
    <col min="792" max="792" width="30.28515625" style="40" customWidth="1"/>
    <col min="793" max="793" width="8.42578125" style="40" customWidth="1"/>
    <col min="794" max="794" width="12" style="40" customWidth="1"/>
    <col min="795" max="795" width="11" style="40" customWidth="1"/>
    <col min="796" max="798" width="9.140625" style="40"/>
    <col min="799" max="799" width="8.28515625" style="40" customWidth="1"/>
    <col min="800" max="800" width="10.140625" style="40" customWidth="1"/>
    <col min="801" max="801" width="10.5703125" style="40" customWidth="1"/>
    <col min="802" max="802" width="8.140625" style="40" customWidth="1"/>
    <col min="803" max="1045" width="9.140625" style="40"/>
    <col min="1046" max="1046" width="3.7109375" style="40" customWidth="1"/>
    <col min="1047" max="1047" width="8.7109375" style="40" customWidth="1"/>
    <col min="1048" max="1048" width="30.28515625" style="40" customWidth="1"/>
    <col min="1049" max="1049" width="8.42578125" style="40" customWidth="1"/>
    <col min="1050" max="1050" width="12" style="40" customWidth="1"/>
    <col min="1051" max="1051" width="11" style="40" customWidth="1"/>
    <col min="1052" max="1054" width="9.140625" style="40"/>
    <col min="1055" max="1055" width="8.28515625" style="40" customWidth="1"/>
    <col min="1056" max="1056" width="10.140625" style="40" customWidth="1"/>
    <col min="1057" max="1057" width="10.5703125" style="40" customWidth="1"/>
    <col min="1058" max="1058" width="8.140625" style="40" customWidth="1"/>
    <col min="1059" max="1301" width="9.140625" style="40"/>
    <col min="1302" max="1302" width="3.7109375" style="40" customWidth="1"/>
    <col min="1303" max="1303" width="8.7109375" style="40" customWidth="1"/>
    <col min="1304" max="1304" width="30.28515625" style="40" customWidth="1"/>
    <col min="1305" max="1305" width="8.42578125" style="40" customWidth="1"/>
    <col min="1306" max="1306" width="12" style="40" customWidth="1"/>
    <col min="1307" max="1307" width="11" style="40" customWidth="1"/>
    <col min="1308" max="1310" width="9.140625" style="40"/>
    <col min="1311" max="1311" width="8.28515625" style="40" customWidth="1"/>
    <col min="1312" max="1312" width="10.140625" style="40" customWidth="1"/>
    <col min="1313" max="1313" width="10.5703125" style="40" customWidth="1"/>
    <col min="1314" max="1314" width="8.140625" style="40" customWidth="1"/>
    <col min="1315" max="1557" width="9.140625" style="40"/>
    <col min="1558" max="1558" width="3.7109375" style="40" customWidth="1"/>
    <col min="1559" max="1559" width="8.7109375" style="40" customWidth="1"/>
    <col min="1560" max="1560" width="30.28515625" style="40" customWidth="1"/>
    <col min="1561" max="1561" width="8.42578125" style="40" customWidth="1"/>
    <col min="1562" max="1562" width="12" style="40" customWidth="1"/>
    <col min="1563" max="1563" width="11" style="40" customWidth="1"/>
    <col min="1564" max="1566" width="9.140625" style="40"/>
    <col min="1567" max="1567" width="8.28515625" style="40" customWidth="1"/>
    <col min="1568" max="1568" width="10.140625" style="40" customWidth="1"/>
    <col min="1569" max="1569" width="10.5703125" style="40" customWidth="1"/>
    <col min="1570" max="1570" width="8.140625" style="40" customWidth="1"/>
    <col min="1571" max="16384" width="9.140625" style="40"/>
  </cols>
  <sheetData>
    <row r="1" spans="1:13" s="1" customFormat="1" ht="36" customHeight="1">
      <c r="A1" s="100" t="s">
        <v>132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3" s="1" customFormat="1" ht="16.5" customHeigh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3" s="1" customFormat="1" ht="30" customHeight="1">
      <c r="A3" s="102" t="s">
        <v>1</v>
      </c>
      <c r="B3" s="102" t="s">
        <v>2</v>
      </c>
      <c r="C3" s="103" t="s">
        <v>3</v>
      </c>
      <c r="D3" s="102" t="s">
        <v>4</v>
      </c>
      <c r="E3" s="102"/>
      <c r="F3" s="102" t="s">
        <v>5</v>
      </c>
      <c r="G3" s="102"/>
      <c r="H3" s="102" t="s">
        <v>6</v>
      </c>
      <c r="I3" s="102"/>
      <c r="J3" s="102" t="s">
        <v>7</v>
      </c>
      <c r="K3" s="102"/>
      <c r="L3" s="102" t="s">
        <v>8</v>
      </c>
    </row>
    <row r="4" spans="1:13" s="3" customFormat="1" ht="30" customHeight="1">
      <c r="A4" s="102"/>
      <c r="B4" s="102"/>
      <c r="C4" s="103"/>
      <c r="D4" s="2" t="s">
        <v>9</v>
      </c>
      <c r="E4" s="2" t="s">
        <v>10</v>
      </c>
      <c r="F4" s="2" t="s">
        <v>11</v>
      </c>
      <c r="G4" s="2" t="s">
        <v>8</v>
      </c>
      <c r="H4" s="2" t="s">
        <v>11</v>
      </c>
      <c r="I4" s="2" t="s">
        <v>8</v>
      </c>
      <c r="J4" s="2" t="s">
        <v>11</v>
      </c>
      <c r="K4" s="2" t="s">
        <v>8</v>
      </c>
      <c r="L4" s="102"/>
    </row>
    <row r="5" spans="1:13" s="3" customFormat="1" ht="14.25">
      <c r="A5" s="4">
        <v>1</v>
      </c>
      <c r="B5" s="4">
        <v>2</v>
      </c>
      <c r="C5" s="5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</row>
    <row r="6" spans="1:13" s="12" customFormat="1" ht="73.5" customHeight="1">
      <c r="A6" s="6">
        <v>1</v>
      </c>
      <c r="B6" s="7" t="s">
        <v>12</v>
      </c>
      <c r="C6" s="8" t="s">
        <v>13</v>
      </c>
      <c r="D6" s="9"/>
      <c r="E6" s="10">
        <v>7.0000000000000007E-2</v>
      </c>
      <c r="F6" s="11"/>
      <c r="G6" s="11"/>
      <c r="H6" s="11"/>
      <c r="I6" s="11"/>
      <c r="J6" s="11"/>
      <c r="K6" s="11"/>
      <c r="L6" s="11"/>
      <c r="M6" s="1"/>
    </row>
    <row r="7" spans="1:13" s="12" customFormat="1" ht="19.5" customHeight="1">
      <c r="A7" s="6"/>
      <c r="B7" s="7" t="s">
        <v>14</v>
      </c>
      <c r="C7" s="13" t="s">
        <v>15</v>
      </c>
      <c r="D7" s="14">
        <v>16.899999999999999</v>
      </c>
      <c r="E7" s="11">
        <f>ROUND(E6*D7,2)</f>
        <v>1.18</v>
      </c>
      <c r="F7" s="11"/>
      <c r="G7" s="11"/>
      <c r="H7" s="11"/>
      <c r="I7" s="11"/>
      <c r="J7" s="11"/>
      <c r="K7" s="11"/>
      <c r="L7" s="11"/>
      <c r="M7" s="1"/>
    </row>
    <row r="8" spans="1:13" s="12" customFormat="1" ht="19.5" customHeight="1">
      <c r="A8" s="6"/>
      <c r="B8" s="7" t="s">
        <v>16</v>
      </c>
      <c r="C8" s="8" t="s">
        <v>15</v>
      </c>
      <c r="D8" s="14">
        <v>0.79</v>
      </c>
      <c r="E8" s="11">
        <f>ROUND(E6*D8,2)</f>
        <v>0.06</v>
      </c>
      <c r="F8" s="11"/>
      <c r="G8" s="11"/>
      <c r="H8" s="11"/>
      <c r="I8" s="11"/>
      <c r="J8" s="11"/>
      <c r="K8" s="11"/>
      <c r="L8" s="11"/>
      <c r="M8" s="1"/>
    </row>
    <row r="9" spans="1:13" s="12" customFormat="1" ht="19.5" customHeight="1">
      <c r="A9" s="6"/>
      <c r="B9" s="7" t="s">
        <v>17</v>
      </c>
      <c r="C9" s="8" t="s">
        <v>18</v>
      </c>
      <c r="D9" s="14">
        <v>0.26</v>
      </c>
      <c r="E9" s="11">
        <f>ROUND(E6*D9,2)</f>
        <v>0.02</v>
      </c>
      <c r="F9" s="11"/>
      <c r="G9" s="11"/>
      <c r="H9" s="11"/>
      <c r="I9" s="11"/>
      <c r="J9" s="11"/>
      <c r="K9" s="11"/>
      <c r="L9" s="11"/>
      <c r="M9" s="1"/>
    </row>
    <row r="10" spans="1:13" s="1" customFormat="1" ht="33" customHeight="1">
      <c r="A10" s="6">
        <v>2</v>
      </c>
      <c r="B10" s="15" t="s">
        <v>19</v>
      </c>
      <c r="C10" s="16" t="s">
        <v>20</v>
      </c>
      <c r="D10" s="17"/>
      <c r="E10" s="18">
        <f>E6*10</f>
        <v>0.70000000000000007</v>
      </c>
      <c r="F10" s="19"/>
      <c r="G10" s="11"/>
      <c r="H10" s="11"/>
      <c r="I10" s="11"/>
      <c r="J10" s="19"/>
      <c r="K10" s="11"/>
      <c r="L10" s="11"/>
      <c r="M10" s="20"/>
    </row>
    <row r="11" spans="1:13" s="1" customFormat="1" ht="18.75" customHeight="1">
      <c r="A11" s="6"/>
      <c r="B11" s="15" t="s">
        <v>21</v>
      </c>
      <c r="C11" s="16" t="s">
        <v>22</v>
      </c>
      <c r="D11" s="17">
        <v>13.4</v>
      </c>
      <c r="E11" s="14">
        <f>ROUND(E10*D11,2)</f>
        <v>9.3800000000000008</v>
      </c>
      <c r="F11" s="19"/>
      <c r="G11" s="11"/>
      <c r="H11" s="11"/>
      <c r="I11" s="11"/>
      <c r="J11" s="19"/>
      <c r="K11" s="11"/>
      <c r="L11" s="11"/>
      <c r="M11" s="20"/>
    </row>
    <row r="12" spans="1:13" s="1" customFormat="1" ht="21.75" customHeight="1">
      <c r="A12" s="6"/>
      <c r="B12" s="15" t="s">
        <v>23</v>
      </c>
      <c r="C12" s="16" t="s">
        <v>15</v>
      </c>
      <c r="D12" s="17">
        <v>13</v>
      </c>
      <c r="E12" s="14">
        <f>ROUND(E10*D12,2)</f>
        <v>9.1</v>
      </c>
      <c r="F12" s="19"/>
      <c r="G12" s="11"/>
      <c r="H12" s="11"/>
      <c r="I12" s="11"/>
      <c r="J12" s="19"/>
      <c r="K12" s="11"/>
      <c r="L12" s="11"/>
      <c r="M12" s="20"/>
    </row>
    <row r="13" spans="1:13" s="12" customFormat="1" ht="21.75" customHeight="1">
      <c r="A13" s="6">
        <v>3</v>
      </c>
      <c r="B13" s="7" t="s">
        <v>24</v>
      </c>
      <c r="C13" s="8" t="s">
        <v>25</v>
      </c>
      <c r="D13" s="9"/>
      <c r="E13" s="21">
        <v>0.18</v>
      </c>
      <c r="F13" s="11"/>
      <c r="G13" s="11"/>
      <c r="H13" s="11"/>
      <c r="I13" s="11"/>
      <c r="J13" s="11"/>
      <c r="K13" s="11"/>
      <c r="L13" s="11"/>
      <c r="M13" s="1"/>
    </row>
    <row r="14" spans="1:13" s="12" customFormat="1" ht="21.75" customHeight="1">
      <c r="A14" s="6"/>
      <c r="B14" s="7" t="s">
        <v>21</v>
      </c>
      <c r="C14" s="8" t="s">
        <v>26</v>
      </c>
      <c r="D14" s="14">
        <f>24.6+37.3</f>
        <v>61.9</v>
      </c>
      <c r="E14" s="11">
        <f>ROUND(E13*D14,2)</f>
        <v>11.14</v>
      </c>
      <c r="F14" s="11"/>
      <c r="G14" s="11"/>
      <c r="H14" s="11"/>
      <c r="I14" s="11"/>
      <c r="J14" s="11"/>
      <c r="K14" s="11"/>
      <c r="L14" s="11"/>
      <c r="M14" s="1"/>
    </row>
    <row r="15" spans="1:13" s="12" customFormat="1" ht="21.75" customHeight="1">
      <c r="A15" s="6"/>
      <c r="B15" s="7" t="s">
        <v>27</v>
      </c>
      <c r="C15" s="13" t="s">
        <v>15</v>
      </c>
      <c r="D15" s="14">
        <f>1.72+2.37</f>
        <v>4.09</v>
      </c>
      <c r="E15" s="11">
        <f>ROUND(E13*D15,2)</f>
        <v>0.74</v>
      </c>
      <c r="F15" s="11"/>
      <c r="G15" s="11"/>
      <c r="H15" s="11"/>
      <c r="I15" s="11"/>
      <c r="J15" s="11"/>
      <c r="K15" s="11"/>
      <c r="L15" s="11"/>
      <c r="M15" s="1"/>
    </row>
    <row r="16" spans="1:13" s="12" customFormat="1" ht="21.75" customHeight="1">
      <c r="A16" s="6"/>
      <c r="B16" s="7" t="s">
        <v>131</v>
      </c>
      <c r="C16" s="13" t="s">
        <v>15</v>
      </c>
      <c r="D16" s="14">
        <v>0.41</v>
      </c>
      <c r="E16" s="11">
        <f>ROUND(E13*D16,2)</f>
        <v>7.0000000000000007E-2</v>
      </c>
      <c r="F16" s="11"/>
      <c r="G16" s="11"/>
      <c r="H16" s="11"/>
      <c r="I16" s="11"/>
      <c r="J16" s="11"/>
      <c r="K16" s="11"/>
      <c r="L16" s="11"/>
      <c r="M16" s="1"/>
    </row>
    <row r="17" spans="1:13" s="12" customFormat="1" ht="21.75" customHeight="1">
      <c r="A17" s="6"/>
      <c r="B17" s="7" t="s">
        <v>130</v>
      </c>
      <c r="C17" s="8" t="s">
        <v>15</v>
      </c>
      <c r="D17" s="14">
        <f>6.2+4.09</f>
        <v>10.29</v>
      </c>
      <c r="E17" s="11">
        <f>ROUND(E13*D17,2)</f>
        <v>1.85</v>
      </c>
      <c r="F17" s="11"/>
      <c r="G17" s="11"/>
      <c r="H17" s="11"/>
      <c r="I17" s="11"/>
      <c r="J17" s="11"/>
      <c r="K17" s="11"/>
      <c r="L17" s="11"/>
      <c r="M17" s="1"/>
    </row>
    <row r="18" spans="1:13" s="12" customFormat="1" ht="21.75" customHeight="1">
      <c r="A18" s="6"/>
      <c r="B18" s="7" t="s">
        <v>28</v>
      </c>
      <c r="C18" s="8" t="s">
        <v>15</v>
      </c>
      <c r="D18" s="14">
        <f>4.54+4.37</f>
        <v>8.91</v>
      </c>
      <c r="E18" s="11">
        <f>ROUND(E13*D18,2)</f>
        <v>1.6</v>
      </c>
      <c r="F18" s="11"/>
      <c r="G18" s="11"/>
      <c r="H18" s="11"/>
      <c r="I18" s="11"/>
      <c r="J18" s="11"/>
      <c r="K18" s="11"/>
      <c r="L18" s="11"/>
      <c r="M18" s="1"/>
    </row>
    <row r="19" spans="1:13" s="12" customFormat="1" ht="21.75" customHeight="1">
      <c r="A19" s="6"/>
      <c r="B19" s="7" t="s">
        <v>29</v>
      </c>
      <c r="C19" s="8" t="s">
        <v>15</v>
      </c>
      <c r="D19" s="14">
        <f>1.48+1.12</f>
        <v>2.6</v>
      </c>
      <c r="E19" s="11">
        <f>ROUND(E13*D19,2)</f>
        <v>0.47</v>
      </c>
      <c r="F19" s="11"/>
      <c r="G19" s="11"/>
      <c r="H19" s="11"/>
      <c r="I19" s="11"/>
      <c r="J19" s="11"/>
      <c r="K19" s="11"/>
      <c r="L19" s="11"/>
      <c r="M19" s="1"/>
    </row>
    <row r="20" spans="1:13" s="12" customFormat="1" ht="21.75" customHeight="1">
      <c r="A20" s="6"/>
      <c r="B20" s="7" t="s">
        <v>30</v>
      </c>
      <c r="C20" s="13" t="s">
        <v>31</v>
      </c>
      <c r="D20" s="14">
        <f>149+124-12.4*2</f>
        <v>248.2</v>
      </c>
      <c r="E20" s="11">
        <f>ROUND(E13*D20,2)</f>
        <v>44.68</v>
      </c>
      <c r="F20" s="11"/>
      <c r="G20" s="11"/>
      <c r="H20" s="11"/>
      <c r="I20" s="11"/>
      <c r="J20" s="11"/>
      <c r="K20" s="11"/>
      <c r="L20" s="11"/>
      <c r="M20" s="1"/>
    </row>
    <row r="21" spans="1:13" s="12" customFormat="1" ht="21.75" customHeight="1">
      <c r="A21" s="6"/>
      <c r="B21" s="7" t="s">
        <v>32</v>
      </c>
      <c r="C21" s="13" t="s">
        <v>31</v>
      </c>
      <c r="D21" s="14">
        <f>11+8</f>
        <v>19</v>
      </c>
      <c r="E21" s="11">
        <f>ROUND(E13*D21,2)</f>
        <v>3.42</v>
      </c>
      <c r="F21" s="22"/>
      <c r="G21" s="11"/>
      <c r="H21" s="11"/>
      <c r="I21" s="11"/>
      <c r="J21" s="11"/>
      <c r="K21" s="11"/>
      <c r="L21" s="11"/>
      <c r="M21" s="1"/>
    </row>
    <row r="22" spans="1:13" s="25" customFormat="1" ht="61.5" customHeight="1">
      <c r="A22" s="6">
        <v>4</v>
      </c>
      <c r="B22" s="23" t="s">
        <v>33</v>
      </c>
      <c r="C22" s="8" t="s">
        <v>34</v>
      </c>
      <c r="D22" s="11"/>
      <c r="E22" s="22">
        <f>0.2491*28</f>
        <v>6.9748000000000001</v>
      </c>
      <c r="F22" s="11"/>
      <c r="G22" s="11"/>
      <c r="H22" s="11"/>
      <c r="I22" s="11"/>
      <c r="J22" s="11"/>
      <c r="K22" s="11"/>
      <c r="L22" s="11"/>
      <c r="M22" s="24"/>
    </row>
    <row r="23" spans="1:13" s="12" customFormat="1" ht="46.5" customHeight="1">
      <c r="A23" s="6">
        <v>5</v>
      </c>
      <c r="B23" s="7" t="s">
        <v>35</v>
      </c>
      <c r="C23" s="8" t="s">
        <v>36</v>
      </c>
      <c r="D23" s="9"/>
      <c r="E23" s="26">
        <v>2.8000000000000001E-2</v>
      </c>
      <c r="F23" s="11"/>
      <c r="G23" s="11"/>
      <c r="H23" s="11"/>
      <c r="I23" s="11"/>
      <c r="J23" s="11"/>
      <c r="K23" s="11"/>
      <c r="L23" s="11"/>
      <c r="M23" s="1"/>
    </row>
    <row r="24" spans="1:13" s="12" customFormat="1" ht="19.5" customHeight="1">
      <c r="A24" s="6"/>
      <c r="B24" s="7" t="s">
        <v>21</v>
      </c>
      <c r="C24" s="13" t="s">
        <v>26</v>
      </c>
      <c r="D24" s="14">
        <f>1870*1.6</f>
        <v>2992</v>
      </c>
      <c r="E24" s="11">
        <f>ROUND(E23*D24,2)</f>
        <v>83.78</v>
      </c>
      <c r="F24" s="11"/>
      <c r="G24" s="11"/>
      <c r="H24" s="11"/>
      <c r="I24" s="11"/>
      <c r="J24" s="11"/>
      <c r="K24" s="11"/>
      <c r="L24" s="11"/>
      <c r="M24" s="1"/>
    </row>
    <row r="25" spans="1:13" s="12" customFormat="1" ht="19.5" customHeight="1">
      <c r="A25" s="6"/>
      <c r="B25" s="7" t="s">
        <v>17</v>
      </c>
      <c r="C25" s="13" t="s">
        <v>18</v>
      </c>
      <c r="D25" s="14">
        <f>1350*1.6</f>
        <v>2160</v>
      </c>
      <c r="E25" s="11">
        <f>ROUND(E23*D25,2)</f>
        <v>60.48</v>
      </c>
      <c r="F25" s="11"/>
      <c r="G25" s="11"/>
      <c r="H25" s="11"/>
      <c r="I25" s="11"/>
      <c r="J25" s="11"/>
      <c r="K25" s="11"/>
      <c r="L25" s="11"/>
      <c r="M25" s="1"/>
    </row>
    <row r="26" spans="1:13" s="12" customFormat="1" ht="19.5" customHeight="1">
      <c r="A26" s="6"/>
      <c r="B26" s="7" t="s">
        <v>37</v>
      </c>
      <c r="C26" s="13" t="s">
        <v>18</v>
      </c>
      <c r="D26" s="14">
        <v>452</v>
      </c>
      <c r="E26" s="11">
        <f>ROUND(E23*D26,2)</f>
        <v>12.66</v>
      </c>
      <c r="F26" s="11"/>
      <c r="G26" s="11"/>
      <c r="H26" s="11"/>
      <c r="I26" s="11"/>
      <c r="J26" s="11"/>
      <c r="K26" s="11"/>
      <c r="L26" s="11"/>
      <c r="M26" s="1"/>
    </row>
    <row r="27" spans="1:13" s="1" customFormat="1" ht="19.5" customHeight="1">
      <c r="A27" s="6">
        <v>6</v>
      </c>
      <c r="B27" s="27" t="s">
        <v>38</v>
      </c>
      <c r="C27" s="16" t="s">
        <v>39</v>
      </c>
      <c r="D27" s="17"/>
      <c r="E27" s="28">
        <v>0.01</v>
      </c>
      <c r="F27" s="19"/>
      <c r="G27" s="11"/>
      <c r="H27" s="11"/>
      <c r="I27" s="11"/>
      <c r="J27" s="19"/>
      <c r="K27" s="11"/>
      <c r="L27" s="11"/>
    </row>
    <row r="28" spans="1:13" s="24" customFormat="1" ht="19.5" customHeight="1">
      <c r="A28" s="6"/>
      <c r="B28" s="29" t="s">
        <v>21</v>
      </c>
      <c r="C28" s="30" t="s">
        <v>22</v>
      </c>
      <c r="D28" s="11">
        <v>22</v>
      </c>
      <c r="E28" s="11">
        <f>ROUND(E27*D28,2)</f>
        <v>0.22</v>
      </c>
      <c r="F28" s="31"/>
      <c r="G28" s="11"/>
      <c r="H28" s="11"/>
      <c r="I28" s="11"/>
      <c r="J28" s="31"/>
      <c r="K28" s="11"/>
      <c r="L28" s="11"/>
    </row>
    <row r="29" spans="1:13" s="24" customFormat="1" ht="19.5" customHeight="1">
      <c r="A29" s="6"/>
      <c r="B29" s="29" t="s">
        <v>17</v>
      </c>
      <c r="C29" s="30" t="s">
        <v>18</v>
      </c>
      <c r="D29" s="11">
        <v>0.75</v>
      </c>
      <c r="E29" s="32">
        <f>ROUND(D29*E27,2)</f>
        <v>0.01</v>
      </c>
      <c r="F29" s="31"/>
      <c r="G29" s="11"/>
      <c r="H29" s="33"/>
      <c r="I29" s="11"/>
      <c r="J29" s="33"/>
      <c r="K29" s="11"/>
      <c r="L29" s="11"/>
    </row>
    <row r="30" spans="1:13" s="3" customFormat="1" ht="32.25" customHeight="1">
      <c r="A30" s="6">
        <v>7</v>
      </c>
      <c r="B30" s="27" t="s">
        <v>40</v>
      </c>
      <c r="C30" s="16" t="s">
        <v>39</v>
      </c>
      <c r="D30" s="17"/>
      <c r="E30" s="14">
        <f>E27</f>
        <v>0.01</v>
      </c>
      <c r="F30" s="19"/>
      <c r="G30" s="11"/>
      <c r="H30" s="11"/>
      <c r="I30" s="11"/>
      <c r="J30" s="19"/>
      <c r="K30" s="11"/>
      <c r="L30" s="11"/>
      <c r="M30" s="1"/>
    </row>
    <row r="31" spans="1:13" s="34" customFormat="1" ht="21" customHeight="1">
      <c r="A31" s="6"/>
      <c r="B31" s="29" t="s">
        <v>41</v>
      </c>
      <c r="C31" s="30" t="s">
        <v>22</v>
      </c>
      <c r="D31" s="11">
        <v>21.6</v>
      </c>
      <c r="E31" s="11">
        <f>ROUND(E30*D31,2)</f>
        <v>0.22</v>
      </c>
      <c r="F31" s="31"/>
      <c r="G31" s="11"/>
      <c r="H31" s="11"/>
      <c r="I31" s="11"/>
      <c r="J31" s="31"/>
      <c r="K31" s="11"/>
      <c r="L31" s="11"/>
      <c r="M31" s="24"/>
    </row>
    <row r="32" spans="1:13" s="3" customFormat="1" ht="21" customHeight="1">
      <c r="A32" s="6"/>
      <c r="B32" s="29" t="s">
        <v>42</v>
      </c>
      <c r="C32" s="30" t="s">
        <v>43</v>
      </c>
      <c r="D32" s="11">
        <v>11.2</v>
      </c>
      <c r="E32" s="32">
        <f>ROUND(D32*E30,2)</f>
        <v>0.11</v>
      </c>
      <c r="F32" s="31"/>
      <c r="G32" s="11"/>
      <c r="H32" s="33"/>
      <c r="I32" s="11"/>
      <c r="J32" s="33"/>
      <c r="K32" s="11"/>
      <c r="L32" s="11"/>
      <c r="M32" s="24"/>
    </row>
    <row r="33" spans="1:13" s="3" customFormat="1" ht="21" customHeight="1">
      <c r="A33" s="6">
        <v>8</v>
      </c>
      <c r="B33" s="27" t="s">
        <v>44</v>
      </c>
      <c r="C33" s="16" t="s">
        <v>39</v>
      </c>
      <c r="D33" s="17"/>
      <c r="E33" s="14">
        <f>E30</f>
        <v>0.01</v>
      </c>
      <c r="F33" s="19"/>
      <c r="G33" s="11"/>
      <c r="H33" s="11"/>
      <c r="I33" s="11"/>
      <c r="J33" s="19"/>
      <c r="K33" s="11"/>
      <c r="L33" s="11"/>
      <c r="M33" s="1"/>
    </row>
    <row r="34" spans="1:13" s="34" customFormat="1" ht="21" customHeight="1">
      <c r="A34" s="6"/>
      <c r="B34" s="29" t="s">
        <v>41</v>
      </c>
      <c r="C34" s="30" t="s">
        <v>22</v>
      </c>
      <c r="D34" s="11">
        <v>89.5</v>
      </c>
      <c r="E34" s="11">
        <f>ROUND(E33*D34,2)</f>
        <v>0.9</v>
      </c>
      <c r="F34" s="31"/>
      <c r="G34" s="11"/>
      <c r="H34" s="11"/>
      <c r="I34" s="11"/>
      <c r="J34" s="31"/>
      <c r="K34" s="11"/>
      <c r="L34" s="11"/>
      <c r="M34" s="24"/>
    </row>
    <row r="35" spans="1:13" s="3" customFormat="1" ht="21" customHeight="1">
      <c r="A35" s="6"/>
      <c r="B35" s="29" t="s">
        <v>17</v>
      </c>
      <c r="C35" s="30" t="s">
        <v>18</v>
      </c>
      <c r="D35" s="11">
        <v>2.02</v>
      </c>
      <c r="E35" s="32">
        <f>ROUND(D35*E33,2)</f>
        <v>0.02</v>
      </c>
      <c r="F35" s="31"/>
      <c r="G35" s="11"/>
      <c r="H35" s="33"/>
      <c r="I35" s="11"/>
      <c r="J35" s="33"/>
      <c r="K35" s="11"/>
      <c r="L35" s="11"/>
      <c r="M35" s="24"/>
    </row>
    <row r="36" spans="1:13" s="1" customFormat="1" ht="21" customHeight="1">
      <c r="A36" s="6">
        <v>9</v>
      </c>
      <c r="B36" s="7" t="s">
        <v>45</v>
      </c>
      <c r="C36" s="8" t="s">
        <v>39</v>
      </c>
      <c r="D36" s="9"/>
      <c r="E36" s="14">
        <f>E27</f>
        <v>0.01</v>
      </c>
      <c r="F36" s="11"/>
      <c r="G36" s="11"/>
      <c r="H36" s="11"/>
      <c r="I36" s="11"/>
      <c r="J36" s="11"/>
      <c r="K36" s="11"/>
      <c r="L36" s="11"/>
    </row>
    <row r="37" spans="1:13" s="1" customFormat="1" ht="21" customHeight="1">
      <c r="A37" s="6"/>
      <c r="B37" s="7" t="s">
        <v>46</v>
      </c>
      <c r="C37" s="8" t="s">
        <v>26</v>
      </c>
      <c r="D37" s="14">
        <v>6.18</v>
      </c>
      <c r="E37" s="11">
        <f>ROUND(E36*D37,2)</f>
        <v>0.06</v>
      </c>
      <c r="F37" s="11"/>
      <c r="G37" s="11"/>
      <c r="H37" s="11"/>
      <c r="I37" s="11"/>
      <c r="J37" s="11"/>
      <c r="K37" s="11"/>
      <c r="L37" s="11"/>
    </row>
    <row r="38" spans="1:13" s="1" customFormat="1" ht="33" customHeight="1">
      <c r="A38" s="6"/>
      <c r="B38" s="7" t="s">
        <v>47</v>
      </c>
      <c r="C38" s="13" t="s">
        <v>15</v>
      </c>
      <c r="D38" s="14">
        <v>5.8</v>
      </c>
      <c r="E38" s="11">
        <f>ROUND(E36*D38,2)</f>
        <v>0.06</v>
      </c>
      <c r="F38" s="11"/>
      <c r="G38" s="11"/>
      <c r="H38" s="11"/>
      <c r="I38" s="11"/>
      <c r="J38" s="11"/>
      <c r="K38" s="11"/>
      <c r="L38" s="11"/>
    </row>
    <row r="39" spans="1:13" s="1" customFormat="1" ht="21" customHeight="1">
      <c r="A39" s="6"/>
      <c r="B39" s="7" t="s">
        <v>48</v>
      </c>
      <c r="C39" s="8" t="s">
        <v>15</v>
      </c>
      <c r="D39" s="14">
        <v>3.36</v>
      </c>
      <c r="E39" s="11">
        <f>ROUND(E36*D39,2)</f>
        <v>0.03</v>
      </c>
      <c r="F39" s="11"/>
      <c r="G39" s="11"/>
      <c r="H39" s="11"/>
      <c r="I39" s="11"/>
      <c r="J39" s="11"/>
      <c r="K39" s="11"/>
      <c r="L39" s="11"/>
    </row>
    <row r="40" spans="1:13" s="1" customFormat="1" ht="21" customHeight="1">
      <c r="A40" s="6"/>
      <c r="B40" s="7" t="s">
        <v>49</v>
      </c>
      <c r="C40" s="8" t="s">
        <v>15</v>
      </c>
      <c r="D40" s="14">
        <v>3.36</v>
      </c>
      <c r="E40" s="11">
        <f>ROUND(E36*D40,2)</f>
        <v>0.03</v>
      </c>
      <c r="F40" s="11"/>
      <c r="G40" s="11"/>
      <c r="H40" s="11"/>
      <c r="I40" s="11"/>
      <c r="J40" s="11"/>
      <c r="K40" s="11"/>
      <c r="L40" s="11"/>
    </row>
    <row r="41" spans="1:13" s="1" customFormat="1" ht="32.25" customHeight="1">
      <c r="A41" s="6">
        <v>10</v>
      </c>
      <c r="B41" s="27" t="s">
        <v>50</v>
      </c>
      <c r="C41" s="16" t="s">
        <v>39</v>
      </c>
      <c r="D41" s="17"/>
      <c r="E41" s="14">
        <f>E27</f>
        <v>0.01</v>
      </c>
      <c r="F41" s="19"/>
      <c r="G41" s="11"/>
      <c r="H41" s="11"/>
      <c r="I41" s="11"/>
      <c r="J41" s="19"/>
      <c r="K41" s="11"/>
      <c r="L41" s="11"/>
    </row>
    <row r="42" spans="1:13" s="1" customFormat="1" ht="18" customHeight="1">
      <c r="A42" s="6"/>
      <c r="B42" s="29" t="s">
        <v>14</v>
      </c>
      <c r="C42" s="30" t="s">
        <v>15</v>
      </c>
      <c r="D42" s="11">
        <f>2.23</f>
        <v>2.23</v>
      </c>
      <c r="E42" s="32">
        <f>ROUND(D42*E41,2)</f>
        <v>0.02</v>
      </c>
      <c r="F42" s="31"/>
      <c r="G42" s="11"/>
      <c r="H42" s="33"/>
      <c r="I42" s="11"/>
      <c r="J42" s="33"/>
      <c r="K42" s="11"/>
      <c r="L42" s="11"/>
      <c r="M42" s="24"/>
    </row>
    <row r="43" spans="1:13" s="35" customFormat="1" ht="34.5" customHeight="1">
      <c r="A43" s="6">
        <v>11</v>
      </c>
      <c r="B43" s="7" t="s">
        <v>51</v>
      </c>
      <c r="C43" s="8" t="s">
        <v>34</v>
      </c>
      <c r="D43" s="11"/>
      <c r="E43" s="22">
        <f>1.28*0.6</f>
        <v>0.76800000000000002</v>
      </c>
      <c r="F43" s="11"/>
      <c r="G43" s="11"/>
      <c r="H43" s="11"/>
      <c r="I43" s="11"/>
      <c r="J43" s="11"/>
      <c r="K43" s="11"/>
      <c r="L43" s="11"/>
      <c r="M43" s="24"/>
    </row>
    <row r="44" spans="1:13" ht="34.5" customHeight="1">
      <c r="A44" s="36">
        <v>12</v>
      </c>
      <c r="B44" s="37" t="s">
        <v>52</v>
      </c>
      <c r="C44" s="8" t="s">
        <v>53</v>
      </c>
      <c r="D44" s="38"/>
      <c r="E44" s="39">
        <v>120</v>
      </c>
      <c r="F44" s="38"/>
      <c r="G44" s="11"/>
      <c r="H44" s="38"/>
      <c r="I44" s="11"/>
      <c r="J44" s="38"/>
      <c r="K44" s="11"/>
      <c r="L44" s="11"/>
      <c r="M44" s="34"/>
    </row>
    <row r="45" spans="1:13" ht="21" customHeight="1">
      <c r="A45" s="36"/>
      <c r="B45" s="41" t="s">
        <v>21</v>
      </c>
      <c r="C45" s="42" t="s">
        <v>26</v>
      </c>
      <c r="D45" s="43">
        <v>4.3999999999999997E-2</v>
      </c>
      <c r="E45" s="11">
        <f>ROUND(E44*D45,2)</f>
        <v>5.28</v>
      </c>
      <c r="F45" s="11"/>
      <c r="G45" s="11"/>
      <c r="H45" s="44"/>
      <c r="I45" s="11"/>
      <c r="J45" s="11"/>
      <c r="K45" s="11"/>
      <c r="L45" s="11"/>
      <c r="M45" s="34"/>
    </row>
    <row r="46" spans="1:13" s="1" customFormat="1" ht="33.75" customHeight="1">
      <c r="A46" s="6">
        <v>13</v>
      </c>
      <c r="B46" s="45" t="s">
        <v>54</v>
      </c>
      <c r="C46" s="16" t="s">
        <v>13</v>
      </c>
      <c r="D46" s="17"/>
      <c r="E46" s="21">
        <v>1.736</v>
      </c>
      <c r="F46" s="19"/>
      <c r="G46" s="11"/>
      <c r="H46" s="11"/>
      <c r="I46" s="11"/>
      <c r="J46" s="19"/>
      <c r="K46" s="11"/>
      <c r="L46" s="11"/>
      <c r="M46" s="20"/>
    </row>
    <row r="47" spans="1:13" s="24" customFormat="1" ht="24" customHeight="1">
      <c r="A47" s="6"/>
      <c r="B47" s="29" t="s">
        <v>55</v>
      </c>
      <c r="C47" s="30" t="s">
        <v>22</v>
      </c>
      <c r="D47" s="11">
        <v>21.5</v>
      </c>
      <c r="E47" s="11">
        <f>ROUND(D47*E46,2)</f>
        <v>37.32</v>
      </c>
      <c r="F47" s="31"/>
      <c r="G47" s="11"/>
      <c r="H47" s="11"/>
      <c r="I47" s="11"/>
      <c r="J47" s="31"/>
      <c r="K47" s="11"/>
      <c r="L47" s="11"/>
    </row>
    <row r="48" spans="1:13" s="24" customFormat="1" ht="24" customHeight="1">
      <c r="A48" s="6"/>
      <c r="B48" s="29" t="s">
        <v>56</v>
      </c>
      <c r="C48" s="30" t="s">
        <v>57</v>
      </c>
      <c r="D48" s="11">
        <v>48.2</v>
      </c>
      <c r="E48" s="11">
        <f>ROUND(D48*E46,2)</f>
        <v>83.68</v>
      </c>
      <c r="F48" s="31"/>
      <c r="G48" s="11"/>
      <c r="H48" s="19"/>
      <c r="I48" s="11"/>
      <c r="J48" s="19"/>
      <c r="K48" s="11"/>
      <c r="L48" s="11"/>
    </row>
    <row r="49" spans="1:13" s="1" customFormat="1" ht="31.5" customHeight="1">
      <c r="A49" s="6">
        <v>14</v>
      </c>
      <c r="B49" s="45" t="s">
        <v>58</v>
      </c>
      <c r="C49" s="16" t="s">
        <v>34</v>
      </c>
      <c r="D49" s="17"/>
      <c r="E49" s="46">
        <f>1.736*1000*2</f>
        <v>3472</v>
      </c>
      <c r="F49" s="47"/>
      <c r="G49" s="11"/>
      <c r="H49" s="11"/>
      <c r="I49" s="11"/>
      <c r="J49" s="19"/>
      <c r="K49" s="11"/>
      <c r="L49" s="11"/>
      <c r="M49" s="20"/>
    </row>
    <row r="50" spans="1:13" s="24" customFormat="1" ht="19.5" customHeight="1">
      <c r="A50" s="6"/>
      <c r="B50" s="29" t="s">
        <v>55</v>
      </c>
      <c r="C50" s="30" t="s">
        <v>22</v>
      </c>
      <c r="D50" s="11">
        <v>0.54</v>
      </c>
      <c r="E50" s="11">
        <f>ROUND(D50*E49,2)</f>
        <v>1874.88</v>
      </c>
      <c r="F50" s="31"/>
      <c r="G50" s="11"/>
      <c r="H50" s="11"/>
      <c r="I50" s="11"/>
      <c r="J50" s="31"/>
      <c r="K50" s="11"/>
      <c r="L50" s="11"/>
    </row>
    <row r="51" spans="1:13" s="24" customFormat="1" ht="19.5" customHeight="1">
      <c r="A51" s="6"/>
      <c r="B51" s="29" t="s">
        <v>59</v>
      </c>
      <c r="C51" s="30" t="s">
        <v>57</v>
      </c>
      <c r="D51" s="11">
        <v>0.27</v>
      </c>
      <c r="E51" s="11">
        <f>ROUND(D51*E49,2)</f>
        <v>937.44</v>
      </c>
      <c r="F51" s="31"/>
      <c r="G51" s="11"/>
      <c r="H51" s="19"/>
      <c r="I51" s="11"/>
      <c r="J51" s="19"/>
      <c r="K51" s="11"/>
      <c r="L51" s="11"/>
    </row>
    <row r="52" spans="1:13" s="3" customFormat="1" ht="30.75" customHeight="1">
      <c r="A52" s="6">
        <v>15</v>
      </c>
      <c r="B52" s="48" t="s">
        <v>60</v>
      </c>
      <c r="C52" s="8" t="s">
        <v>34</v>
      </c>
      <c r="D52" s="14"/>
      <c r="E52" s="49">
        <f>E46*2*1000</f>
        <v>3472</v>
      </c>
      <c r="F52" s="11"/>
      <c r="G52" s="11"/>
      <c r="H52" s="11"/>
      <c r="I52" s="11"/>
      <c r="J52" s="11"/>
      <c r="K52" s="11"/>
      <c r="L52" s="11"/>
    </row>
    <row r="53" spans="1:13" s="1" customFormat="1" ht="21.75" customHeight="1">
      <c r="A53" s="6">
        <v>16</v>
      </c>
      <c r="B53" s="15" t="s">
        <v>61</v>
      </c>
      <c r="C53" s="16" t="s">
        <v>62</v>
      </c>
      <c r="D53" s="17"/>
      <c r="E53" s="18">
        <f>E46</f>
        <v>1.736</v>
      </c>
      <c r="F53" s="19"/>
      <c r="G53" s="11"/>
      <c r="H53" s="11"/>
      <c r="I53" s="11"/>
      <c r="J53" s="19"/>
      <c r="K53" s="11"/>
      <c r="L53" s="11"/>
      <c r="M53" s="20"/>
    </row>
    <row r="54" spans="1:13" s="1" customFormat="1" ht="21.75" customHeight="1">
      <c r="A54" s="6"/>
      <c r="B54" s="15" t="s">
        <v>21</v>
      </c>
      <c r="C54" s="16" t="s">
        <v>22</v>
      </c>
      <c r="D54" s="17">
        <v>3.52</v>
      </c>
      <c r="E54" s="14">
        <f>ROUND(E53*D54,2)</f>
        <v>6.11</v>
      </c>
      <c r="F54" s="19"/>
      <c r="G54" s="11"/>
      <c r="H54" s="11"/>
      <c r="I54" s="11"/>
      <c r="J54" s="19"/>
      <c r="K54" s="11"/>
      <c r="L54" s="11"/>
      <c r="M54" s="20"/>
    </row>
    <row r="55" spans="1:13" s="1" customFormat="1" ht="21.75" customHeight="1">
      <c r="A55" s="6"/>
      <c r="B55" s="15" t="s">
        <v>14</v>
      </c>
      <c r="C55" s="16" t="s">
        <v>15</v>
      </c>
      <c r="D55" s="17">
        <v>3.94</v>
      </c>
      <c r="E55" s="14">
        <f>ROUND(E53*D55,2)</f>
        <v>6.84</v>
      </c>
      <c r="F55" s="19"/>
      <c r="G55" s="11"/>
      <c r="H55" s="11"/>
      <c r="I55" s="11"/>
      <c r="J55" s="19"/>
      <c r="K55" s="11"/>
      <c r="L55" s="11"/>
      <c r="M55" s="20"/>
    </row>
    <row r="56" spans="1:13" s="1" customFormat="1" ht="21.75" customHeight="1">
      <c r="A56" s="6"/>
      <c r="B56" s="15" t="s">
        <v>17</v>
      </c>
      <c r="C56" s="16" t="s">
        <v>18</v>
      </c>
      <c r="D56" s="17">
        <v>0.19</v>
      </c>
      <c r="E56" s="14">
        <f>ROUND(E53*D56,2)</f>
        <v>0.33</v>
      </c>
      <c r="F56" s="19"/>
      <c r="G56" s="11"/>
      <c r="H56" s="11"/>
      <c r="I56" s="11"/>
      <c r="J56" s="19"/>
      <c r="K56" s="11"/>
      <c r="L56" s="11"/>
      <c r="M56" s="20"/>
    </row>
    <row r="57" spans="1:13" s="1" customFormat="1" ht="21.75" customHeight="1">
      <c r="A57" s="6"/>
      <c r="B57" s="50" t="s">
        <v>63</v>
      </c>
      <c r="C57" s="16" t="s">
        <v>64</v>
      </c>
      <c r="D57" s="17">
        <v>0.06</v>
      </c>
      <c r="E57" s="14">
        <f>ROUND(E53*D57,2)</f>
        <v>0.1</v>
      </c>
      <c r="F57" s="51"/>
      <c r="G57" s="11"/>
      <c r="H57" s="11"/>
      <c r="I57" s="11"/>
      <c r="J57" s="19"/>
      <c r="K57" s="11"/>
      <c r="L57" s="11"/>
      <c r="M57" s="20"/>
    </row>
    <row r="58" spans="1:13" s="1" customFormat="1" ht="46.5" customHeight="1">
      <c r="A58" s="6">
        <v>17</v>
      </c>
      <c r="B58" s="45" t="s">
        <v>65</v>
      </c>
      <c r="C58" s="16" t="s">
        <v>13</v>
      </c>
      <c r="D58" s="17"/>
      <c r="E58" s="18">
        <v>0.20300000000000001</v>
      </c>
      <c r="F58" s="19"/>
      <c r="G58" s="11"/>
      <c r="H58" s="11"/>
      <c r="I58" s="11"/>
      <c r="J58" s="19"/>
      <c r="K58" s="11"/>
      <c r="L58" s="11"/>
      <c r="M58" s="20"/>
    </row>
    <row r="59" spans="1:13" s="24" customFormat="1" ht="21" customHeight="1">
      <c r="A59" s="6"/>
      <c r="B59" s="29" t="s">
        <v>66</v>
      </c>
      <c r="C59" s="30" t="s">
        <v>57</v>
      </c>
      <c r="D59" s="11">
        <v>163.30000000000001</v>
      </c>
      <c r="E59" s="11">
        <f>ROUND(D59*E58,2)</f>
        <v>33.15</v>
      </c>
      <c r="F59" s="31"/>
      <c r="G59" s="11"/>
      <c r="H59" s="19"/>
      <c r="I59" s="11"/>
      <c r="J59" s="19"/>
      <c r="K59" s="11"/>
      <c r="L59" s="11"/>
    </row>
    <row r="60" spans="1:13" s="1" customFormat="1" ht="57.75" customHeight="1">
      <c r="A60" s="6">
        <v>18</v>
      </c>
      <c r="B60" s="45" t="s">
        <v>67</v>
      </c>
      <c r="C60" s="16" t="s">
        <v>34</v>
      </c>
      <c r="D60" s="17"/>
      <c r="E60" s="21">
        <f>E58*1000*2.5</f>
        <v>507.5</v>
      </c>
      <c r="F60" s="19"/>
      <c r="G60" s="11"/>
      <c r="H60" s="11"/>
      <c r="I60" s="11"/>
      <c r="J60" s="19"/>
      <c r="K60" s="11"/>
      <c r="L60" s="11"/>
      <c r="M60" s="20"/>
    </row>
    <row r="61" spans="1:13" s="24" customFormat="1" ht="17.25" customHeight="1">
      <c r="A61" s="6"/>
      <c r="B61" s="29" t="s">
        <v>55</v>
      </c>
      <c r="C61" s="30" t="s">
        <v>22</v>
      </c>
      <c r="D61" s="11">
        <v>0.54</v>
      </c>
      <c r="E61" s="11">
        <f>ROUND(D61*E60,2)</f>
        <v>274.05</v>
      </c>
      <c r="F61" s="31"/>
      <c r="G61" s="11"/>
      <c r="H61" s="11"/>
      <c r="I61" s="11"/>
      <c r="J61" s="31"/>
      <c r="K61" s="11"/>
      <c r="L61" s="11"/>
    </row>
    <row r="62" spans="1:13" s="24" customFormat="1" ht="17.25" customHeight="1">
      <c r="A62" s="6"/>
      <c r="B62" s="29" t="s">
        <v>68</v>
      </c>
      <c r="C62" s="30" t="s">
        <v>57</v>
      </c>
      <c r="D62" s="11">
        <v>0.27</v>
      </c>
      <c r="E62" s="11">
        <f>ROUND(D62*E60,2)</f>
        <v>137.03</v>
      </c>
      <c r="F62" s="31"/>
      <c r="G62" s="11"/>
      <c r="H62" s="19"/>
      <c r="I62" s="11"/>
      <c r="J62" s="19"/>
      <c r="K62" s="11"/>
      <c r="L62" s="11"/>
    </row>
    <row r="63" spans="1:13" s="3" customFormat="1" ht="30" customHeight="1">
      <c r="A63" s="6">
        <v>19</v>
      </c>
      <c r="B63" s="48" t="s">
        <v>60</v>
      </c>
      <c r="C63" s="8" t="s">
        <v>34</v>
      </c>
      <c r="D63" s="14"/>
      <c r="E63" s="49">
        <f>E58*2.5*1000</f>
        <v>507.50000000000006</v>
      </c>
      <c r="F63" s="11"/>
      <c r="G63" s="11"/>
      <c r="H63" s="11"/>
      <c r="I63" s="11"/>
      <c r="J63" s="11"/>
      <c r="K63" s="11"/>
      <c r="L63" s="11"/>
    </row>
    <row r="64" spans="1:13" s="1" customFormat="1" ht="18.75" customHeight="1">
      <c r="A64" s="6">
        <v>20</v>
      </c>
      <c r="B64" s="15" t="s">
        <v>61</v>
      </c>
      <c r="C64" s="16" t="s">
        <v>62</v>
      </c>
      <c r="D64" s="17"/>
      <c r="E64" s="18">
        <f>E58</f>
        <v>0.20300000000000001</v>
      </c>
      <c r="F64" s="19"/>
      <c r="G64" s="11"/>
      <c r="H64" s="11"/>
      <c r="I64" s="11"/>
      <c r="J64" s="19"/>
      <c r="K64" s="11"/>
      <c r="L64" s="11"/>
      <c r="M64" s="20"/>
    </row>
    <row r="65" spans="1:13" s="1" customFormat="1" ht="18.75" customHeight="1">
      <c r="A65" s="6"/>
      <c r="B65" s="15" t="s">
        <v>14</v>
      </c>
      <c r="C65" s="16" t="s">
        <v>15</v>
      </c>
      <c r="D65" s="17">
        <v>10.4</v>
      </c>
      <c r="E65" s="14">
        <f>ROUND(E64*D65,2)</f>
        <v>2.11</v>
      </c>
      <c r="F65" s="19"/>
      <c r="G65" s="11"/>
      <c r="H65" s="11"/>
      <c r="I65" s="11"/>
      <c r="J65" s="19"/>
      <c r="K65" s="11"/>
      <c r="L65" s="11"/>
      <c r="M65" s="20"/>
    </row>
    <row r="66" spans="1:13" s="1" customFormat="1" ht="18.75" customHeight="1">
      <c r="A66" s="6"/>
      <c r="B66" s="15" t="s">
        <v>17</v>
      </c>
      <c r="C66" s="16" t="s">
        <v>18</v>
      </c>
      <c r="D66" s="17">
        <v>0.24</v>
      </c>
      <c r="E66" s="14">
        <f>ROUND(E64*D66,2)</f>
        <v>0.05</v>
      </c>
      <c r="F66" s="19"/>
      <c r="G66" s="11"/>
      <c r="H66" s="11"/>
      <c r="I66" s="11"/>
      <c r="J66" s="19"/>
      <c r="K66" s="11"/>
      <c r="L66" s="11"/>
      <c r="M66" s="20"/>
    </row>
    <row r="67" spans="1:13" s="1" customFormat="1" ht="18.75" customHeight="1">
      <c r="A67" s="6"/>
      <c r="B67" s="50" t="s">
        <v>63</v>
      </c>
      <c r="C67" s="16" t="s">
        <v>64</v>
      </c>
      <c r="D67" s="17">
        <v>0.08</v>
      </c>
      <c r="E67" s="14">
        <f>ROUND(E64*D67,2)</f>
        <v>0.02</v>
      </c>
      <c r="F67" s="51"/>
      <c r="G67" s="11"/>
      <c r="H67" s="11"/>
      <c r="I67" s="11"/>
      <c r="J67" s="19"/>
      <c r="K67" s="11"/>
      <c r="L67" s="11"/>
      <c r="M67" s="20"/>
    </row>
    <row r="68" spans="1:13" s="1" customFormat="1" ht="33.75" customHeight="1">
      <c r="A68" s="6">
        <v>21</v>
      </c>
      <c r="B68" s="15" t="s">
        <v>69</v>
      </c>
      <c r="C68" s="16" t="s">
        <v>20</v>
      </c>
      <c r="D68" s="17"/>
      <c r="E68" s="18">
        <v>0.2</v>
      </c>
      <c r="F68" s="19"/>
      <c r="G68" s="11"/>
      <c r="H68" s="11"/>
      <c r="I68" s="11"/>
      <c r="J68" s="19"/>
      <c r="K68" s="11"/>
      <c r="L68" s="11"/>
      <c r="M68" s="20"/>
    </row>
    <row r="69" spans="1:13" s="24" customFormat="1" ht="22.5" customHeight="1">
      <c r="A69" s="6"/>
      <c r="B69" s="29" t="s">
        <v>55</v>
      </c>
      <c r="C69" s="30" t="s">
        <v>22</v>
      </c>
      <c r="D69" s="11">
        <v>860</v>
      </c>
      <c r="E69" s="11">
        <f>ROUND(D69*E68,2)</f>
        <v>172</v>
      </c>
      <c r="F69" s="31"/>
      <c r="G69" s="11"/>
      <c r="H69" s="11"/>
      <c r="I69" s="11"/>
      <c r="J69" s="31"/>
      <c r="K69" s="11"/>
      <c r="L69" s="11"/>
    </row>
    <row r="70" spans="1:13" s="24" customFormat="1" ht="22.5" customHeight="1">
      <c r="A70" s="6"/>
      <c r="B70" s="29" t="s">
        <v>70</v>
      </c>
      <c r="C70" s="30" t="s">
        <v>57</v>
      </c>
      <c r="D70" s="11">
        <v>670</v>
      </c>
      <c r="E70" s="11">
        <f>ROUND(D70*E68,2)</f>
        <v>134</v>
      </c>
      <c r="F70" s="31"/>
      <c r="G70" s="11"/>
      <c r="H70" s="19"/>
      <c r="I70" s="11"/>
      <c r="J70" s="19"/>
      <c r="K70" s="11"/>
      <c r="L70" s="11"/>
    </row>
    <row r="71" spans="1:13" s="1" customFormat="1" ht="58.5" customHeight="1">
      <c r="A71" s="6">
        <v>22</v>
      </c>
      <c r="B71" s="45" t="s">
        <v>67</v>
      </c>
      <c r="C71" s="16" t="s">
        <v>34</v>
      </c>
      <c r="D71" s="17"/>
      <c r="E71" s="21">
        <f>E68*100*2.5</f>
        <v>50</v>
      </c>
      <c r="F71" s="19"/>
      <c r="G71" s="11"/>
      <c r="H71" s="11"/>
      <c r="I71" s="11"/>
      <c r="J71" s="19"/>
      <c r="K71" s="11"/>
      <c r="L71" s="11"/>
      <c r="M71" s="20"/>
    </row>
    <row r="72" spans="1:13" s="24" customFormat="1" ht="18.75" customHeight="1">
      <c r="A72" s="6"/>
      <c r="B72" s="29" t="s">
        <v>55</v>
      </c>
      <c r="C72" s="30" t="s">
        <v>22</v>
      </c>
      <c r="D72" s="11">
        <v>0.54</v>
      </c>
      <c r="E72" s="11">
        <f>ROUND(D72*E71,2)</f>
        <v>27</v>
      </c>
      <c r="F72" s="31"/>
      <c r="G72" s="11"/>
      <c r="H72" s="11"/>
      <c r="I72" s="11"/>
      <c r="J72" s="31"/>
      <c r="K72" s="11"/>
      <c r="L72" s="11"/>
    </row>
    <row r="73" spans="1:13" s="24" customFormat="1" ht="18.75" customHeight="1">
      <c r="A73" s="6"/>
      <c r="B73" s="29" t="s">
        <v>68</v>
      </c>
      <c r="C73" s="30" t="s">
        <v>57</v>
      </c>
      <c r="D73" s="11">
        <v>0.27</v>
      </c>
      <c r="E73" s="11">
        <f>ROUND(D73*E71,2)</f>
        <v>13.5</v>
      </c>
      <c r="F73" s="31"/>
      <c r="G73" s="11"/>
      <c r="H73" s="19"/>
      <c r="I73" s="11"/>
      <c r="J73" s="19"/>
      <c r="K73" s="11"/>
      <c r="L73" s="11"/>
    </row>
    <row r="74" spans="1:13" s="3" customFormat="1" ht="30.75" customHeight="1">
      <c r="A74" s="6">
        <v>23</v>
      </c>
      <c r="B74" s="48" t="s">
        <v>60</v>
      </c>
      <c r="C74" s="8" t="s">
        <v>34</v>
      </c>
      <c r="D74" s="14"/>
      <c r="E74" s="49">
        <f>E68*2.5*100</f>
        <v>50</v>
      </c>
      <c r="F74" s="11"/>
      <c r="G74" s="11"/>
      <c r="H74" s="11"/>
      <c r="I74" s="11"/>
      <c r="J74" s="11"/>
      <c r="K74" s="11"/>
      <c r="L74" s="11"/>
    </row>
    <row r="75" spans="1:13" s="1" customFormat="1" ht="17.25" customHeight="1">
      <c r="A75" s="6">
        <v>24</v>
      </c>
      <c r="B75" s="15" t="s">
        <v>61</v>
      </c>
      <c r="C75" s="16" t="s">
        <v>62</v>
      </c>
      <c r="D75" s="17"/>
      <c r="E75" s="18">
        <f>E68*0.1</f>
        <v>2.0000000000000004E-2</v>
      </c>
      <c r="F75" s="19"/>
      <c r="G75" s="11"/>
      <c r="H75" s="11"/>
      <c r="I75" s="11"/>
      <c r="J75" s="19"/>
      <c r="K75" s="11"/>
      <c r="L75" s="11"/>
      <c r="M75" s="20"/>
    </row>
    <row r="76" spans="1:13" s="1" customFormat="1" ht="17.25" customHeight="1">
      <c r="A76" s="6"/>
      <c r="B76" s="15" t="s">
        <v>14</v>
      </c>
      <c r="C76" s="16" t="s">
        <v>15</v>
      </c>
      <c r="D76" s="17">
        <v>10.4</v>
      </c>
      <c r="E76" s="14">
        <f>ROUND(E75*D76,2)</f>
        <v>0.21</v>
      </c>
      <c r="F76" s="19"/>
      <c r="G76" s="11"/>
      <c r="H76" s="11"/>
      <c r="I76" s="11"/>
      <c r="J76" s="19"/>
      <c r="K76" s="11"/>
      <c r="L76" s="11"/>
      <c r="M76" s="20"/>
    </row>
    <row r="77" spans="1:13" s="1" customFormat="1" ht="17.25" customHeight="1">
      <c r="A77" s="6"/>
      <c r="B77" s="15" t="s">
        <v>17</v>
      </c>
      <c r="C77" s="16" t="s">
        <v>18</v>
      </c>
      <c r="D77" s="17">
        <v>0.24</v>
      </c>
      <c r="E77" s="14">
        <f>ROUND(E75*D77,2)</f>
        <v>0</v>
      </c>
      <c r="F77" s="19"/>
      <c r="G77" s="11"/>
      <c r="H77" s="11"/>
      <c r="I77" s="11"/>
      <c r="J77" s="19"/>
      <c r="K77" s="11"/>
      <c r="L77" s="11"/>
      <c r="M77" s="20"/>
    </row>
    <row r="78" spans="1:13" s="1" customFormat="1" ht="17.25" customHeight="1">
      <c r="A78" s="6"/>
      <c r="B78" s="50" t="s">
        <v>63</v>
      </c>
      <c r="C78" s="16" t="s">
        <v>64</v>
      </c>
      <c r="D78" s="17">
        <v>0.08</v>
      </c>
      <c r="E78" s="14">
        <f>ROUND(E75*D78,2)</f>
        <v>0</v>
      </c>
      <c r="F78" s="51"/>
      <c r="G78" s="11"/>
      <c r="H78" s="11"/>
      <c r="I78" s="11"/>
      <c r="J78" s="19"/>
      <c r="K78" s="11"/>
      <c r="L78" s="11"/>
      <c r="M78" s="20"/>
    </row>
    <row r="79" spans="1:13" ht="45.75" customHeight="1">
      <c r="A79" s="36">
        <v>25</v>
      </c>
      <c r="B79" s="37" t="s">
        <v>71</v>
      </c>
      <c r="C79" s="8" t="s">
        <v>72</v>
      </c>
      <c r="D79" s="38"/>
      <c r="E79" s="39">
        <v>2.8</v>
      </c>
      <c r="F79" s="38"/>
      <c r="G79" s="11"/>
      <c r="H79" s="38"/>
      <c r="I79" s="11"/>
      <c r="J79" s="38"/>
      <c r="K79" s="11"/>
      <c r="L79" s="11"/>
      <c r="M79" s="34"/>
    </row>
    <row r="80" spans="1:13" ht="21" customHeight="1">
      <c r="A80" s="36"/>
      <c r="B80" s="41" t="s">
        <v>21</v>
      </c>
      <c r="C80" s="42" t="s">
        <v>26</v>
      </c>
      <c r="D80" s="38">
        <v>27.2</v>
      </c>
      <c r="E80" s="11">
        <f>ROUND(E79*D80,2)</f>
        <v>76.16</v>
      </c>
      <c r="F80" s="11"/>
      <c r="G80" s="11"/>
      <c r="H80" s="44"/>
      <c r="I80" s="11"/>
      <c r="J80" s="11"/>
      <c r="K80" s="11"/>
      <c r="L80" s="11"/>
      <c r="M80" s="34"/>
    </row>
    <row r="81" spans="1:13" ht="21" customHeight="1">
      <c r="A81" s="36"/>
      <c r="B81" s="37" t="s">
        <v>17</v>
      </c>
      <c r="C81" s="42" t="s">
        <v>18</v>
      </c>
      <c r="D81" s="38">
        <v>5.16</v>
      </c>
      <c r="E81" s="11">
        <f>ROUND(E79*D81,2)</f>
        <v>14.45</v>
      </c>
      <c r="F81" s="11"/>
      <c r="G81" s="11"/>
      <c r="H81" s="11"/>
      <c r="I81" s="11"/>
      <c r="J81" s="11"/>
      <c r="K81" s="11"/>
      <c r="L81" s="11"/>
      <c r="M81" s="34"/>
    </row>
    <row r="82" spans="1:13" ht="21" customHeight="1">
      <c r="A82" s="6"/>
      <c r="B82" s="7" t="s">
        <v>73</v>
      </c>
      <c r="C82" s="13" t="s">
        <v>31</v>
      </c>
      <c r="D82" s="11">
        <v>0.95</v>
      </c>
      <c r="E82" s="11">
        <f>ROUND(E79*D82,2)</f>
        <v>2.66</v>
      </c>
      <c r="F82" s="38"/>
      <c r="G82" s="11"/>
      <c r="H82" s="11"/>
      <c r="I82" s="11"/>
      <c r="J82" s="11"/>
      <c r="K82" s="11"/>
      <c r="L82" s="11"/>
      <c r="M82" s="3"/>
    </row>
    <row r="83" spans="1:13" ht="21" customHeight="1">
      <c r="A83" s="36"/>
      <c r="B83" s="37" t="s">
        <v>37</v>
      </c>
      <c r="C83" s="42" t="s">
        <v>18</v>
      </c>
      <c r="D83" s="38">
        <v>0.49</v>
      </c>
      <c r="E83" s="11">
        <f>ROUND(E79*D83,2)</f>
        <v>1.37</v>
      </c>
      <c r="F83" s="38"/>
      <c r="G83" s="11"/>
      <c r="H83" s="11"/>
      <c r="I83" s="11"/>
      <c r="J83" s="11"/>
      <c r="K83" s="11"/>
      <c r="L83" s="11"/>
      <c r="M83" s="34"/>
    </row>
    <row r="84" spans="1:13" ht="21" customHeight="1">
      <c r="A84" s="6"/>
      <c r="B84" s="7" t="s">
        <v>74</v>
      </c>
      <c r="C84" s="8" t="s">
        <v>64</v>
      </c>
      <c r="D84" s="14">
        <v>0.43</v>
      </c>
      <c r="E84" s="49">
        <f>ROUND(E79*D84,2)</f>
        <v>1.2</v>
      </c>
      <c r="F84" s="11"/>
      <c r="G84" s="11"/>
      <c r="H84" s="11"/>
      <c r="I84" s="11"/>
      <c r="J84" s="11"/>
      <c r="K84" s="11"/>
      <c r="L84" s="11"/>
      <c r="M84" s="1"/>
    </row>
    <row r="85" spans="1:13" s="1" customFormat="1" ht="21" customHeight="1">
      <c r="A85" s="6">
        <v>26</v>
      </c>
      <c r="B85" s="15" t="s">
        <v>75</v>
      </c>
      <c r="C85" s="16" t="s">
        <v>64</v>
      </c>
      <c r="D85" s="17"/>
      <c r="E85" s="49">
        <v>62.6</v>
      </c>
      <c r="F85" s="19"/>
      <c r="G85" s="11"/>
      <c r="H85" s="11"/>
      <c r="I85" s="11"/>
      <c r="J85" s="19"/>
      <c r="K85" s="11"/>
      <c r="L85" s="11"/>
      <c r="M85" s="20"/>
    </row>
    <row r="86" spans="1:13" s="1" customFormat="1" ht="21" customHeight="1">
      <c r="A86" s="6"/>
      <c r="B86" s="15" t="s">
        <v>21</v>
      </c>
      <c r="C86" s="16" t="s">
        <v>22</v>
      </c>
      <c r="D86" s="17">
        <v>0.89</v>
      </c>
      <c r="E86" s="14">
        <f>ROUND(E85*D86,2)</f>
        <v>55.71</v>
      </c>
      <c r="F86" s="19"/>
      <c r="G86" s="11"/>
      <c r="H86" s="11"/>
      <c r="I86" s="11"/>
      <c r="J86" s="19"/>
      <c r="K86" s="11"/>
      <c r="L86" s="11"/>
      <c r="M86" s="20"/>
    </row>
    <row r="87" spans="1:13" s="1" customFormat="1" ht="21" customHeight="1">
      <c r="A87" s="6"/>
      <c r="B87" s="15" t="s">
        <v>37</v>
      </c>
      <c r="C87" s="16" t="s">
        <v>18</v>
      </c>
      <c r="D87" s="17">
        <v>0.02</v>
      </c>
      <c r="E87" s="14">
        <f>ROUND(E85*D87,2)</f>
        <v>1.25</v>
      </c>
      <c r="F87" s="19"/>
      <c r="G87" s="11"/>
      <c r="H87" s="11"/>
      <c r="I87" s="11"/>
      <c r="J87" s="19"/>
      <c r="K87" s="11"/>
      <c r="L87" s="11"/>
      <c r="M87" s="20"/>
    </row>
    <row r="88" spans="1:13" s="1" customFormat="1" ht="21" customHeight="1">
      <c r="A88" s="6"/>
      <c r="B88" s="15" t="s">
        <v>17</v>
      </c>
      <c r="C88" s="16" t="s">
        <v>18</v>
      </c>
      <c r="D88" s="17">
        <v>0.37</v>
      </c>
      <c r="E88" s="14">
        <f>ROUND(E85*D88,2)</f>
        <v>23.16</v>
      </c>
      <c r="F88" s="19"/>
      <c r="G88" s="11"/>
      <c r="H88" s="11"/>
      <c r="I88" s="11"/>
      <c r="J88" s="19"/>
      <c r="K88" s="11"/>
      <c r="L88" s="11"/>
      <c r="M88" s="20"/>
    </row>
    <row r="89" spans="1:13" s="1" customFormat="1" ht="21" customHeight="1">
      <c r="A89" s="6"/>
      <c r="B89" s="15" t="s">
        <v>76</v>
      </c>
      <c r="C89" s="16" t="s">
        <v>64</v>
      </c>
      <c r="D89" s="17">
        <v>1.1499999999999999</v>
      </c>
      <c r="E89" s="14">
        <f>ROUND(E85*D89,2)</f>
        <v>71.989999999999995</v>
      </c>
      <c r="F89" s="19"/>
      <c r="G89" s="11"/>
      <c r="H89" s="11"/>
      <c r="I89" s="11"/>
      <c r="J89" s="19"/>
      <c r="K89" s="11"/>
      <c r="L89" s="11"/>
      <c r="M89" s="20"/>
    </row>
    <row r="90" spans="1:13" s="12" customFormat="1" ht="45" customHeight="1">
      <c r="A90" s="6">
        <v>27</v>
      </c>
      <c r="B90" s="7" t="s">
        <v>77</v>
      </c>
      <c r="C90" s="8" t="s">
        <v>64</v>
      </c>
      <c r="D90" s="11"/>
      <c r="E90" s="22">
        <v>760</v>
      </c>
      <c r="F90" s="11"/>
      <c r="G90" s="11"/>
      <c r="H90" s="11"/>
      <c r="I90" s="11"/>
      <c r="J90" s="11"/>
      <c r="K90" s="11"/>
      <c r="L90" s="11"/>
      <c r="M90" s="3"/>
    </row>
    <row r="91" spans="1:13" s="12" customFormat="1" ht="18.75" customHeight="1">
      <c r="A91" s="6"/>
      <c r="B91" s="7" t="s">
        <v>21</v>
      </c>
      <c r="C91" s="8" t="s">
        <v>26</v>
      </c>
      <c r="D91" s="11">
        <f>2.3*1.5</f>
        <v>3.4499999999999997</v>
      </c>
      <c r="E91" s="11">
        <f t="shared" ref="E91" si="0">ROUND(E90*D91,2)</f>
        <v>2622</v>
      </c>
      <c r="F91" s="11"/>
      <c r="G91" s="11"/>
      <c r="H91" s="11"/>
      <c r="I91" s="11"/>
      <c r="J91" s="11"/>
      <c r="K91" s="11"/>
      <c r="L91" s="11"/>
      <c r="M91" s="3"/>
    </row>
    <row r="92" spans="1:13" s="12" customFormat="1" ht="18.75" customHeight="1">
      <c r="A92" s="6"/>
      <c r="B92" s="7" t="s">
        <v>78</v>
      </c>
      <c r="C92" s="13" t="s">
        <v>64</v>
      </c>
      <c r="D92" s="14">
        <v>1.04</v>
      </c>
      <c r="E92" s="11">
        <f t="shared" ref="E92" si="1">ROUND(E90*D92,2)</f>
        <v>790.4</v>
      </c>
      <c r="F92" s="11"/>
      <c r="G92" s="11"/>
      <c r="H92" s="11"/>
      <c r="I92" s="11"/>
      <c r="J92" s="11"/>
      <c r="K92" s="11"/>
      <c r="L92" s="11"/>
      <c r="M92" s="1"/>
    </row>
    <row r="93" spans="1:13" ht="31.5" customHeight="1">
      <c r="A93" s="6">
        <v>28</v>
      </c>
      <c r="B93" s="7" t="s">
        <v>79</v>
      </c>
      <c r="C93" s="8" t="s">
        <v>80</v>
      </c>
      <c r="D93" s="14"/>
      <c r="E93" s="18">
        <v>380</v>
      </c>
      <c r="F93" s="11"/>
      <c r="G93" s="11"/>
      <c r="H93" s="11"/>
      <c r="I93" s="11"/>
      <c r="J93" s="11"/>
      <c r="K93" s="11"/>
      <c r="L93" s="11"/>
      <c r="M93" s="1"/>
    </row>
    <row r="94" spans="1:13" s="12" customFormat="1" ht="44.25" customHeight="1">
      <c r="A94" s="6">
        <v>29</v>
      </c>
      <c r="B94" s="7" t="s">
        <v>81</v>
      </c>
      <c r="C94" s="8" t="s">
        <v>64</v>
      </c>
      <c r="D94" s="11"/>
      <c r="E94" s="22">
        <v>571.5</v>
      </c>
      <c r="F94" s="11"/>
      <c r="G94" s="11"/>
      <c r="H94" s="11"/>
      <c r="I94" s="11"/>
      <c r="J94" s="11"/>
      <c r="K94" s="11"/>
      <c r="L94" s="11"/>
      <c r="M94" s="3"/>
    </row>
    <row r="95" spans="1:13" s="12" customFormat="1" ht="17.25" customHeight="1">
      <c r="A95" s="6"/>
      <c r="B95" s="7" t="s">
        <v>21</v>
      </c>
      <c r="C95" s="8" t="s">
        <v>26</v>
      </c>
      <c r="D95" s="11">
        <f>2.3*1.5</f>
        <v>3.4499999999999997</v>
      </c>
      <c r="E95" s="11">
        <f t="shared" ref="E95" si="2">ROUND(E94*D95,2)</f>
        <v>1971.68</v>
      </c>
      <c r="F95" s="11"/>
      <c r="G95" s="11"/>
      <c r="H95" s="11"/>
      <c r="I95" s="11"/>
      <c r="J95" s="11"/>
      <c r="K95" s="11"/>
      <c r="L95" s="11"/>
      <c r="M95" s="3"/>
    </row>
    <row r="96" spans="1:13" s="12" customFormat="1" ht="17.25" customHeight="1">
      <c r="A96" s="6"/>
      <c r="B96" s="7" t="s">
        <v>78</v>
      </c>
      <c r="C96" s="13" t="s">
        <v>64</v>
      </c>
      <c r="D96" s="14">
        <v>1.04</v>
      </c>
      <c r="E96" s="11">
        <f t="shared" ref="E96" si="3">ROUND(E94*D96,2)</f>
        <v>594.36</v>
      </c>
      <c r="F96" s="11"/>
      <c r="G96" s="11"/>
      <c r="H96" s="11"/>
      <c r="I96" s="11"/>
      <c r="J96" s="11"/>
      <c r="K96" s="11"/>
      <c r="L96" s="11"/>
      <c r="M96" s="1"/>
    </row>
    <row r="97" spans="1:13" ht="30" customHeight="1">
      <c r="A97" s="6">
        <v>30</v>
      </c>
      <c r="B97" s="7" t="s">
        <v>82</v>
      </c>
      <c r="C97" s="8" t="s">
        <v>80</v>
      </c>
      <c r="D97" s="14"/>
      <c r="E97" s="18">
        <v>381</v>
      </c>
      <c r="F97" s="11"/>
      <c r="G97" s="11"/>
      <c r="H97" s="11"/>
      <c r="I97" s="11"/>
      <c r="J97" s="11"/>
      <c r="K97" s="11"/>
      <c r="L97" s="11"/>
      <c r="M97" s="1"/>
    </row>
    <row r="98" spans="1:13" ht="30" customHeight="1">
      <c r="A98" s="6">
        <v>31</v>
      </c>
      <c r="B98" s="7" t="s">
        <v>83</v>
      </c>
      <c r="C98" s="8" t="s">
        <v>84</v>
      </c>
      <c r="D98" s="14"/>
      <c r="E98" s="18">
        <v>532.6</v>
      </c>
      <c r="F98" s="11"/>
      <c r="G98" s="11"/>
      <c r="H98" s="11"/>
      <c r="I98" s="11"/>
      <c r="J98" s="11"/>
      <c r="K98" s="11"/>
      <c r="L98" s="11"/>
      <c r="M98" s="1"/>
    </row>
    <row r="99" spans="1:13" s="12" customFormat="1" ht="47.25" customHeight="1">
      <c r="A99" s="6">
        <v>32</v>
      </c>
      <c r="B99" s="7" t="s">
        <v>85</v>
      </c>
      <c r="C99" s="8" t="s">
        <v>64</v>
      </c>
      <c r="D99" s="11"/>
      <c r="E99" s="22">
        <v>38.64</v>
      </c>
      <c r="F99" s="11"/>
      <c r="G99" s="11"/>
      <c r="H99" s="11"/>
      <c r="I99" s="11"/>
      <c r="J99" s="11"/>
      <c r="K99" s="11"/>
      <c r="L99" s="11"/>
      <c r="M99" s="3"/>
    </row>
    <row r="100" spans="1:13" s="12" customFormat="1" ht="21.75" customHeight="1">
      <c r="A100" s="6"/>
      <c r="B100" s="7" t="s">
        <v>21</v>
      </c>
      <c r="C100" s="8" t="s">
        <v>26</v>
      </c>
      <c r="D100" s="11">
        <f>2.3*1.5</f>
        <v>3.4499999999999997</v>
      </c>
      <c r="E100" s="11">
        <f t="shared" ref="E100" si="4">ROUND(E99*D100,2)</f>
        <v>133.31</v>
      </c>
      <c r="F100" s="11"/>
      <c r="G100" s="11"/>
      <c r="H100" s="11"/>
      <c r="I100" s="11"/>
      <c r="J100" s="11"/>
      <c r="K100" s="11"/>
      <c r="L100" s="11"/>
      <c r="M100" s="3"/>
    </row>
    <row r="101" spans="1:13" s="12" customFormat="1" ht="21.75" customHeight="1">
      <c r="A101" s="6"/>
      <c r="B101" s="7" t="s">
        <v>78</v>
      </c>
      <c r="C101" s="13" t="s">
        <v>64</v>
      </c>
      <c r="D101" s="14">
        <v>1.04</v>
      </c>
      <c r="E101" s="11">
        <f t="shared" ref="E101" si="5">ROUND(E99*D101,2)</f>
        <v>40.19</v>
      </c>
      <c r="F101" s="11"/>
      <c r="G101" s="11"/>
      <c r="H101" s="11"/>
      <c r="I101" s="11"/>
      <c r="J101" s="11"/>
      <c r="K101" s="11"/>
      <c r="L101" s="11"/>
      <c r="M101" s="1"/>
    </row>
    <row r="102" spans="1:13" ht="30" customHeight="1">
      <c r="A102" s="6">
        <v>33</v>
      </c>
      <c r="B102" s="7" t="s">
        <v>86</v>
      </c>
      <c r="C102" s="8" t="s">
        <v>80</v>
      </c>
      <c r="D102" s="14"/>
      <c r="E102" s="18">
        <v>28</v>
      </c>
      <c r="F102" s="11"/>
      <c r="G102" s="11"/>
      <c r="H102" s="11"/>
      <c r="I102" s="11"/>
      <c r="J102" s="11"/>
      <c r="K102" s="11"/>
      <c r="L102" s="11"/>
      <c r="M102" s="1"/>
    </row>
    <row r="103" spans="1:13" ht="30" customHeight="1">
      <c r="A103" s="6">
        <v>34</v>
      </c>
      <c r="B103" s="7" t="s">
        <v>83</v>
      </c>
      <c r="C103" s="8" t="s">
        <v>84</v>
      </c>
      <c r="D103" s="14"/>
      <c r="E103" s="18">
        <v>15.4</v>
      </c>
      <c r="F103" s="11"/>
      <c r="G103" s="11"/>
      <c r="H103" s="11"/>
      <c r="I103" s="11"/>
      <c r="J103" s="11"/>
      <c r="K103" s="11"/>
      <c r="L103" s="11"/>
      <c r="M103" s="1"/>
    </row>
    <row r="104" spans="1:13" s="12" customFormat="1" ht="27">
      <c r="A104" s="6">
        <v>35</v>
      </c>
      <c r="B104" s="7" t="s">
        <v>87</v>
      </c>
      <c r="C104" s="8" t="s">
        <v>34</v>
      </c>
      <c r="D104" s="9"/>
      <c r="E104" s="26">
        <v>0.31850000000000001</v>
      </c>
      <c r="F104" s="11"/>
      <c r="G104" s="11"/>
      <c r="H104" s="11"/>
      <c r="I104" s="11"/>
      <c r="J104" s="11"/>
      <c r="K104" s="11"/>
      <c r="L104" s="11"/>
      <c r="M104" s="1"/>
    </row>
    <row r="105" spans="1:13" s="1" customFormat="1" ht="19.5" customHeight="1">
      <c r="A105" s="6"/>
      <c r="B105" s="7" t="s">
        <v>21</v>
      </c>
      <c r="C105" s="8" t="s">
        <v>26</v>
      </c>
      <c r="D105" s="14">
        <v>21</v>
      </c>
      <c r="E105" s="11">
        <f>ROUND(E104*D105,2)</f>
        <v>6.69</v>
      </c>
      <c r="F105" s="11"/>
      <c r="G105" s="11"/>
      <c r="H105" s="11"/>
      <c r="I105" s="11"/>
      <c r="J105" s="11"/>
      <c r="K105" s="11"/>
      <c r="L105" s="11"/>
    </row>
    <row r="106" spans="1:13" s="1" customFormat="1" ht="19.5" customHeight="1">
      <c r="A106" s="6"/>
      <c r="B106" s="7" t="s">
        <v>17</v>
      </c>
      <c r="C106" s="8" t="s">
        <v>18</v>
      </c>
      <c r="D106" s="14">
        <v>1.33</v>
      </c>
      <c r="E106" s="11">
        <f>ROUND(E104*D106,2)</f>
        <v>0.42</v>
      </c>
      <c r="F106" s="11"/>
      <c r="G106" s="11"/>
      <c r="H106" s="11"/>
      <c r="I106" s="11"/>
      <c r="J106" s="11"/>
      <c r="K106" s="11"/>
      <c r="L106" s="11"/>
    </row>
    <row r="107" spans="1:13" s="1" customFormat="1" ht="19.5" customHeight="1">
      <c r="A107" s="6"/>
      <c r="B107" s="52" t="s">
        <v>88</v>
      </c>
      <c r="C107" s="8" t="s">
        <v>34</v>
      </c>
      <c r="D107" s="14">
        <v>1</v>
      </c>
      <c r="E107" s="11">
        <f>ROUND(E104*D107,2)</f>
        <v>0.32</v>
      </c>
      <c r="F107" s="11"/>
      <c r="G107" s="11"/>
      <c r="H107" s="11"/>
      <c r="I107" s="11"/>
      <c r="J107" s="11"/>
      <c r="K107" s="11"/>
      <c r="L107" s="11"/>
    </row>
    <row r="108" spans="1:13" s="12" customFormat="1" ht="44.25" customHeight="1">
      <c r="A108" s="36">
        <v>36</v>
      </c>
      <c r="B108" s="37" t="s">
        <v>89</v>
      </c>
      <c r="C108" s="8" t="s">
        <v>72</v>
      </c>
      <c r="D108" s="38"/>
      <c r="E108" s="39">
        <v>14.8</v>
      </c>
      <c r="F108" s="38"/>
      <c r="G108" s="11"/>
      <c r="H108" s="38"/>
      <c r="I108" s="11"/>
      <c r="J108" s="38"/>
      <c r="K108" s="11"/>
      <c r="L108" s="11"/>
      <c r="M108" s="34"/>
    </row>
    <row r="109" spans="1:13" s="12" customFormat="1" ht="19.5" customHeight="1">
      <c r="A109" s="36"/>
      <c r="B109" s="41" t="s">
        <v>21</v>
      </c>
      <c r="C109" s="42" t="s">
        <v>26</v>
      </c>
      <c r="D109" s="38">
        <v>12.3</v>
      </c>
      <c r="E109" s="11">
        <f>ROUND(E108*D109,2)</f>
        <v>182.04</v>
      </c>
      <c r="F109" s="11"/>
      <c r="G109" s="11"/>
      <c r="H109" s="44"/>
      <c r="I109" s="11"/>
      <c r="J109" s="11"/>
      <c r="K109" s="11"/>
      <c r="L109" s="11"/>
      <c r="M109" s="34"/>
    </row>
    <row r="110" spans="1:13" s="12" customFormat="1" ht="19.5" customHeight="1">
      <c r="A110" s="36"/>
      <c r="B110" s="41" t="s">
        <v>17</v>
      </c>
      <c r="C110" s="42" t="s">
        <v>18</v>
      </c>
      <c r="D110" s="38">
        <v>0.06</v>
      </c>
      <c r="E110" s="11">
        <f>ROUND(E108*D110,2)</f>
        <v>0.89</v>
      </c>
      <c r="F110" s="11"/>
      <c r="G110" s="11"/>
      <c r="H110" s="11"/>
      <c r="I110" s="11"/>
      <c r="J110" s="11"/>
      <c r="K110" s="11"/>
      <c r="L110" s="11"/>
      <c r="M110" s="34"/>
    </row>
    <row r="111" spans="1:13" s="12" customFormat="1" ht="19.5" customHeight="1">
      <c r="A111" s="53"/>
      <c r="B111" s="37" t="s">
        <v>90</v>
      </c>
      <c r="C111" s="13" t="s">
        <v>53</v>
      </c>
      <c r="D111" s="51">
        <v>105</v>
      </c>
      <c r="E111" s="11">
        <f>ROUND(E108*D111,2)</f>
        <v>1554</v>
      </c>
      <c r="F111" s="38"/>
      <c r="G111" s="11"/>
      <c r="H111" s="11"/>
      <c r="I111" s="11"/>
      <c r="J111" s="11"/>
      <c r="K111" s="11"/>
      <c r="L111" s="11"/>
      <c r="M111" s="40"/>
    </row>
    <row r="112" spans="1:13" s="12" customFormat="1" ht="19.5" customHeight="1">
      <c r="A112" s="53"/>
      <c r="B112" s="37" t="s">
        <v>91</v>
      </c>
      <c r="C112" s="13" t="s">
        <v>84</v>
      </c>
      <c r="D112" s="51">
        <v>3</v>
      </c>
      <c r="E112" s="11">
        <f>ROUND(E108*D112,2)</f>
        <v>44.4</v>
      </c>
      <c r="F112" s="38"/>
      <c r="G112" s="11"/>
      <c r="H112" s="11"/>
      <c r="I112" s="11"/>
      <c r="J112" s="11"/>
      <c r="K112" s="11"/>
      <c r="L112" s="11"/>
      <c r="M112" s="40"/>
    </row>
    <row r="113" spans="1:13" s="12" customFormat="1" ht="19.5" customHeight="1">
      <c r="A113" s="36"/>
      <c r="B113" s="37" t="s">
        <v>37</v>
      </c>
      <c r="C113" s="13" t="s">
        <v>18</v>
      </c>
      <c r="D113" s="38">
        <v>0.47</v>
      </c>
      <c r="E113" s="11">
        <f>ROUND(E108*D113,2)</f>
        <v>6.96</v>
      </c>
      <c r="F113" s="38"/>
      <c r="G113" s="11"/>
      <c r="H113" s="11"/>
      <c r="I113" s="11"/>
      <c r="J113" s="11"/>
      <c r="K113" s="11"/>
      <c r="L113" s="11"/>
      <c r="M113" s="34"/>
    </row>
    <row r="114" spans="1:13" s="1" customFormat="1" ht="48" customHeight="1">
      <c r="A114" s="6">
        <v>37</v>
      </c>
      <c r="B114" s="45" t="s">
        <v>92</v>
      </c>
      <c r="C114" s="16" t="s">
        <v>13</v>
      </c>
      <c r="D114" s="17"/>
      <c r="E114" s="18">
        <v>1.548</v>
      </c>
      <c r="F114" s="19"/>
      <c r="G114" s="11"/>
      <c r="H114" s="11"/>
      <c r="I114" s="11"/>
      <c r="J114" s="19"/>
      <c r="K114" s="11"/>
      <c r="L114" s="11"/>
      <c r="M114" s="20"/>
    </row>
    <row r="115" spans="1:13" s="24" customFormat="1" ht="18.75" customHeight="1">
      <c r="A115" s="6"/>
      <c r="B115" s="29" t="s">
        <v>55</v>
      </c>
      <c r="C115" s="30" t="s">
        <v>22</v>
      </c>
      <c r="D115" s="11">
        <v>7.25</v>
      </c>
      <c r="E115" s="11">
        <f>ROUND(D115*E114,2)</f>
        <v>11.22</v>
      </c>
      <c r="F115" s="31"/>
      <c r="G115" s="11"/>
      <c r="H115" s="11"/>
      <c r="I115" s="11"/>
      <c r="J115" s="31"/>
      <c r="K115" s="11"/>
      <c r="L115" s="11"/>
    </row>
    <row r="116" spans="1:13" s="24" customFormat="1" ht="18.75" customHeight="1">
      <c r="A116" s="6"/>
      <c r="B116" s="29" t="s">
        <v>66</v>
      </c>
      <c r="C116" s="30" t="s">
        <v>57</v>
      </c>
      <c r="D116" s="11">
        <v>16.2</v>
      </c>
      <c r="E116" s="11">
        <f>ROUND(D116*E114,2)</f>
        <v>25.08</v>
      </c>
      <c r="F116" s="31"/>
      <c r="G116" s="11"/>
      <c r="H116" s="19"/>
      <c r="I116" s="11"/>
      <c r="J116" s="19"/>
      <c r="K116" s="11"/>
      <c r="L116" s="11"/>
    </row>
    <row r="117" spans="1:13" s="3" customFormat="1" ht="18.75" customHeight="1">
      <c r="A117" s="6"/>
      <c r="B117" s="15" t="s">
        <v>17</v>
      </c>
      <c r="C117" s="30" t="s">
        <v>93</v>
      </c>
      <c r="D117" s="11">
        <v>1.35</v>
      </c>
      <c r="E117" s="11">
        <f>ROUND(D117*E114,2)</f>
        <v>2.09</v>
      </c>
      <c r="F117" s="11"/>
      <c r="G117" s="11"/>
      <c r="H117" s="11"/>
      <c r="I117" s="11"/>
      <c r="J117" s="11"/>
      <c r="K117" s="11"/>
      <c r="L117" s="11"/>
      <c r="M117" s="1"/>
    </row>
    <row r="118" spans="1:13" s="34" customFormat="1" ht="18.75" customHeight="1">
      <c r="A118" s="54"/>
      <c r="B118" s="50" t="s">
        <v>63</v>
      </c>
      <c r="C118" s="55" t="s">
        <v>31</v>
      </c>
      <c r="D118" s="51">
        <v>0.04</v>
      </c>
      <c r="E118" s="11">
        <f>ROUND(D118*E114,2)</f>
        <v>0.06</v>
      </c>
      <c r="F118" s="51"/>
      <c r="G118" s="11"/>
      <c r="H118" s="56"/>
      <c r="I118" s="11"/>
      <c r="J118" s="56"/>
      <c r="K118" s="11"/>
      <c r="L118" s="11"/>
    </row>
    <row r="119" spans="1:13" s="3" customFormat="1" ht="34.5" customHeight="1">
      <c r="A119" s="6">
        <v>38</v>
      </c>
      <c r="B119" s="48" t="s">
        <v>94</v>
      </c>
      <c r="C119" s="8" t="s">
        <v>34</v>
      </c>
      <c r="D119" s="14"/>
      <c r="E119" s="49">
        <f>E114*1.95*1000</f>
        <v>3018.6000000000004</v>
      </c>
      <c r="F119" s="11"/>
      <c r="G119" s="11"/>
      <c r="H119" s="11"/>
      <c r="I119" s="11"/>
      <c r="J119" s="11"/>
      <c r="K119" s="11"/>
      <c r="L119" s="11"/>
    </row>
    <row r="120" spans="1:13" s="1" customFormat="1" ht="23.25" customHeight="1">
      <c r="A120" s="6">
        <v>39</v>
      </c>
      <c r="B120" s="15" t="s">
        <v>61</v>
      </c>
      <c r="C120" s="16" t="s">
        <v>62</v>
      </c>
      <c r="D120" s="17"/>
      <c r="E120" s="18">
        <f>E114</f>
        <v>1.548</v>
      </c>
      <c r="F120" s="19"/>
      <c r="G120" s="11"/>
      <c r="H120" s="11"/>
      <c r="I120" s="11"/>
      <c r="J120" s="19"/>
      <c r="K120" s="11"/>
      <c r="L120" s="11"/>
      <c r="M120" s="20"/>
    </row>
    <row r="121" spans="1:13" s="1" customFormat="1" ht="23.25" customHeight="1">
      <c r="A121" s="6"/>
      <c r="B121" s="15" t="s">
        <v>21</v>
      </c>
      <c r="C121" s="16" t="s">
        <v>22</v>
      </c>
      <c r="D121" s="17">
        <v>3.23</v>
      </c>
      <c r="E121" s="14">
        <f>ROUND(E120*D121,2)</f>
        <v>5</v>
      </c>
      <c r="F121" s="19"/>
      <c r="G121" s="11"/>
      <c r="H121" s="11"/>
      <c r="I121" s="11"/>
      <c r="J121" s="19"/>
      <c r="K121" s="11"/>
      <c r="L121" s="11"/>
      <c r="M121" s="20"/>
    </row>
    <row r="122" spans="1:13" s="1" customFormat="1" ht="23.25" customHeight="1">
      <c r="A122" s="6"/>
      <c r="B122" s="15" t="s">
        <v>14</v>
      </c>
      <c r="C122" s="16" t="s">
        <v>15</v>
      </c>
      <c r="D122" s="17">
        <v>3.62</v>
      </c>
      <c r="E122" s="14">
        <f>ROUND(E120*D122,2)</f>
        <v>5.6</v>
      </c>
      <c r="F122" s="19"/>
      <c r="G122" s="11"/>
      <c r="H122" s="11"/>
      <c r="I122" s="11"/>
      <c r="J122" s="19"/>
      <c r="K122" s="11"/>
      <c r="L122" s="11"/>
      <c r="M122" s="20"/>
    </row>
    <row r="123" spans="1:13" s="1" customFormat="1" ht="23.25" customHeight="1">
      <c r="A123" s="6"/>
      <c r="B123" s="15" t="s">
        <v>17</v>
      </c>
      <c r="C123" s="16" t="s">
        <v>18</v>
      </c>
      <c r="D123" s="17">
        <v>0.18</v>
      </c>
      <c r="E123" s="14">
        <f>ROUND(E120*D123,2)</f>
        <v>0.28000000000000003</v>
      </c>
      <c r="F123" s="19"/>
      <c r="G123" s="11"/>
      <c r="H123" s="11"/>
      <c r="I123" s="11"/>
      <c r="J123" s="19"/>
      <c r="K123" s="11"/>
      <c r="L123" s="11"/>
      <c r="M123" s="20"/>
    </row>
    <row r="124" spans="1:13" s="1" customFormat="1" ht="23.25" customHeight="1">
      <c r="A124" s="6"/>
      <c r="B124" s="50" t="s">
        <v>63</v>
      </c>
      <c r="C124" s="16" t="s">
        <v>64</v>
      </c>
      <c r="D124" s="17">
        <v>0.04</v>
      </c>
      <c r="E124" s="14">
        <f>ROUND(E120*D124,2)</f>
        <v>0.06</v>
      </c>
      <c r="F124" s="51"/>
      <c r="G124" s="11"/>
      <c r="H124" s="11"/>
      <c r="I124" s="11"/>
      <c r="J124" s="19"/>
      <c r="K124" s="11"/>
      <c r="L124" s="11"/>
      <c r="M124" s="20"/>
    </row>
    <row r="125" spans="1:13" s="1" customFormat="1" ht="23.25" customHeight="1">
      <c r="A125" s="6">
        <v>40</v>
      </c>
      <c r="B125" s="45" t="s">
        <v>95</v>
      </c>
      <c r="C125" s="16" t="s">
        <v>20</v>
      </c>
      <c r="D125" s="17"/>
      <c r="E125" s="18">
        <v>0.17</v>
      </c>
      <c r="F125" s="19"/>
      <c r="G125" s="11"/>
      <c r="H125" s="11"/>
      <c r="I125" s="11"/>
      <c r="J125" s="19"/>
      <c r="K125" s="11"/>
      <c r="L125" s="11"/>
      <c r="M125" s="20"/>
    </row>
    <row r="126" spans="1:13" s="24" customFormat="1" ht="23.25" customHeight="1">
      <c r="A126" s="6"/>
      <c r="B126" s="29" t="s">
        <v>55</v>
      </c>
      <c r="C126" s="30" t="s">
        <v>22</v>
      </c>
      <c r="D126" s="11">
        <v>160</v>
      </c>
      <c r="E126" s="11">
        <f>ROUND(D126*E125,2)</f>
        <v>27.2</v>
      </c>
      <c r="F126" s="31"/>
      <c r="G126" s="11"/>
      <c r="H126" s="11"/>
      <c r="I126" s="11"/>
      <c r="J126" s="31"/>
      <c r="K126" s="11"/>
      <c r="L126" s="11"/>
    </row>
    <row r="127" spans="1:13" s="24" customFormat="1" ht="23.25" customHeight="1">
      <c r="A127" s="6"/>
      <c r="B127" s="29" t="s">
        <v>27</v>
      </c>
      <c r="C127" s="30" t="s">
        <v>57</v>
      </c>
      <c r="D127" s="11">
        <v>1.91</v>
      </c>
      <c r="E127" s="11">
        <f>ROUND(D127*E125,2)</f>
        <v>0.32</v>
      </c>
      <c r="F127" s="31"/>
      <c r="G127" s="11"/>
      <c r="H127" s="19"/>
      <c r="I127" s="11"/>
      <c r="J127" s="19"/>
      <c r="K127" s="11"/>
      <c r="L127" s="11"/>
    </row>
    <row r="128" spans="1:13" s="3" customFormat="1" ht="23.25" customHeight="1">
      <c r="A128" s="6"/>
      <c r="B128" s="37" t="s">
        <v>70</v>
      </c>
      <c r="C128" s="30" t="s">
        <v>15</v>
      </c>
      <c r="D128" s="11">
        <v>75.5</v>
      </c>
      <c r="E128" s="11">
        <f>ROUND(D128*E125,2)</f>
        <v>12.84</v>
      </c>
      <c r="F128" s="11"/>
      <c r="G128" s="11"/>
      <c r="H128" s="11"/>
      <c r="I128" s="11"/>
      <c r="J128" s="11"/>
      <c r="K128" s="11"/>
      <c r="L128" s="11"/>
      <c r="M128" s="1"/>
    </row>
    <row r="129" spans="1:13" s="1" customFormat="1" ht="27">
      <c r="A129" s="6">
        <v>41</v>
      </c>
      <c r="B129" s="15" t="s">
        <v>96</v>
      </c>
      <c r="C129" s="16" t="s">
        <v>64</v>
      </c>
      <c r="D129" s="17"/>
      <c r="E129" s="18">
        <f>E125*100</f>
        <v>17</v>
      </c>
      <c r="F129" s="19"/>
      <c r="G129" s="11"/>
      <c r="H129" s="11"/>
      <c r="I129" s="11"/>
      <c r="J129" s="19"/>
      <c r="K129" s="11"/>
      <c r="L129" s="11"/>
      <c r="M129" s="20"/>
    </row>
    <row r="130" spans="1:13" s="1" customFormat="1" ht="18" customHeight="1">
      <c r="A130" s="6"/>
      <c r="B130" s="15" t="s">
        <v>21</v>
      </c>
      <c r="C130" s="16" t="s">
        <v>22</v>
      </c>
      <c r="D130" s="17">
        <f>0.96*2</f>
        <v>1.92</v>
      </c>
      <c r="E130" s="14">
        <f>ROUND(E129*D130,2)</f>
        <v>32.64</v>
      </c>
      <c r="F130" s="19"/>
      <c r="G130" s="11"/>
      <c r="H130" s="11"/>
      <c r="I130" s="11"/>
      <c r="J130" s="19"/>
      <c r="K130" s="11"/>
      <c r="L130" s="11"/>
      <c r="M130" s="20"/>
    </row>
    <row r="131" spans="1:13" s="12" customFormat="1" ht="40.5">
      <c r="A131" s="6">
        <v>42</v>
      </c>
      <c r="B131" s="7" t="s">
        <v>97</v>
      </c>
      <c r="C131" s="8" t="s">
        <v>98</v>
      </c>
      <c r="D131" s="9"/>
      <c r="E131" s="26">
        <v>0.24</v>
      </c>
      <c r="F131" s="11"/>
      <c r="G131" s="11"/>
      <c r="H131" s="11"/>
      <c r="I131" s="11"/>
      <c r="J131" s="11"/>
      <c r="K131" s="11"/>
      <c r="L131" s="11"/>
      <c r="M131" s="1"/>
    </row>
    <row r="132" spans="1:13" s="12" customFormat="1" ht="19.5" customHeight="1">
      <c r="A132" s="6"/>
      <c r="B132" s="7" t="s">
        <v>21</v>
      </c>
      <c r="C132" s="8" t="s">
        <v>26</v>
      </c>
      <c r="D132" s="14">
        <v>15</v>
      </c>
      <c r="E132" s="11">
        <f>ROUND(E131*D132,2)</f>
        <v>3.6</v>
      </c>
      <c r="F132" s="11"/>
      <c r="G132" s="11"/>
      <c r="H132" s="11"/>
      <c r="I132" s="11"/>
      <c r="J132" s="11"/>
      <c r="K132" s="11"/>
      <c r="L132" s="11"/>
      <c r="M132" s="1"/>
    </row>
    <row r="133" spans="1:13" s="12" customFormat="1" ht="19.5" customHeight="1">
      <c r="A133" s="6"/>
      <c r="B133" s="7" t="s">
        <v>99</v>
      </c>
      <c r="C133" s="13" t="s">
        <v>15</v>
      </c>
      <c r="D133" s="14">
        <v>2.16</v>
      </c>
      <c r="E133" s="11">
        <f>ROUND(E131*D133,2)</f>
        <v>0.52</v>
      </c>
      <c r="F133" s="11"/>
      <c r="G133" s="11"/>
      <c r="H133" s="11"/>
      <c r="I133" s="11"/>
      <c r="J133" s="11"/>
      <c r="K133" s="11"/>
      <c r="L133" s="11"/>
      <c r="M133" s="1"/>
    </row>
    <row r="134" spans="1:13" s="12" customFormat="1" ht="19.5" customHeight="1">
      <c r="A134" s="6"/>
      <c r="B134" s="7" t="s">
        <v>29</v>
      </c>
      <c r="C134" s="8" t="s">
        <v>15</v>
      </c>
      <c r="D134" s="14">
        <v>0.97</v>
      </c>
      <c r="E134" s="11">
        <f>ROUND(E131*D134,2)</f>
        <v>0.23</v>
      </c>
      <c r="F134" s="11"/>
      <c r="G134" s="11"/>
      <c r="H134" s="11"/>
      <c r="I134" s="11"/>
      <c r="J134" s="11"/>
      <c r="K134" s="11"/>
      <c r="L134" s="11"/>
      <c r="M134" s="1"/>
    </row>
    <row r="135" spans="1:13" s="12" customFormat="1" ht="33" customHeight="1">
      <c r="A135" s="6"/>
      <c r="B135" s="7" t="s">
        <v>100</v>
      </c>
      <c r="C135" s="8" t="s">
        <v>15</v>
      </c>
      <c r="D135" s="14">
        <v>2.73</v>
      </c>
      <c r="E135" s="11">
        <f>ROUND(E131*D135,2)</f>
        <v>0.66</v>
      </c>
      <c r="F135" s="11"/>
      <c r="G135" s="11"/>
      <c r="H135" s="11"/>
      <c r="I135" s="11"/>
      <c r="J135" s="11"/>
      <c r="K135" s="11"/>
      <c r="L135" s="11"/>
      <c r="M135" s="1"/>
    </row>
    <row r="136" spans="1:13" s="12" customFormat="1" ht="16.5" customHeight="1">
      <c r="A136" s="6"/>
      <c r="B136" s="7" t="s">
        <v>76</v>
      </c>
      <c r="C136" s="13" t="s">
        <v>31</v>
      </c>
      <c r="D136" s="14">
        <v>122</v>
      </c>
      <c r="E136" s="11">
        <f>ROUND(E131*D136,2)</f>
        <v>29.28</v>
      </c>
      <c r="F136" s="11"/>
      <c r="G136" s="11"/>
      <c r="H136" s="11"/>
      <c r="I136" s="11"/>
      <c r="J136" s="11"/>
      <c r="K136" s="11"/>
      <c r="L136" s="11"/>
      <c r="M136" s="1"/>
    </row>
    <row r="137" spans="1:13" s="12" customFormat="1" ht="16.5" customHeight="1">
      <c r="A137" s="6"/>
      <c r="B137" s="7" t="s">
        <v>32</v>
      </c>
      <c r="C137" s="13" t="s">
        <v>31</v>
      </c>
      <c r="D137" s="14">
        <v>7</v>
      </c>
      <c r="E137" s="11">
        <f>ROUND(E131*D137,2)</f>
        <v>1.68</v>
      </c>
      <c r="F137" s="22"/>
      <c r="G137" s="11"/>
      <c r="H137" s="11"/>
      <c r="I137" s="11"/>
      <c r="J137" s="11"/>
      <c r="K137" s="11"/>
      <c r="L137" s="11"/>
      <c r="M137" s="1"/>
    </row>
    <row r="138" spans="1:13" s="12" customFormat="1" ht="27">
      <c r="A138" s="6">
        <v>43</v>
      </c>
      <c r="B138" s="57" t="s">
        <v>101</v>
      </c>
      <c r="C138" s="8" t="s">
        <v>25</v>
      </c>
      <c r="D138" s="9"/>
      <c r="E138" s="49">
        <v>0.24</v>
      </c>
      <c r="F138" s="11"/>
      <c r="G138" s="11"/>
      <c r="H138" s="11"/>
      <c r="I138" s="11"/>
      <c r="J138" s="11"/>
      <c r="K138" s="11"/>
      <c r="L138" s="11"/>
      <c r="M138" s="1"/>
    </row>
    <row r="139" spans="1:13" s="12" customFormat="1" ht="22.5" customHeight="1">
      <c r="A139" s="6"/>
      <c r="B139" s="7" t="s">
        <v>21</v>
      </c>
      <c r="C139" s="8" t="s">
        <v>26</v>
      </c>
      <c r="D139" s="14">
        <v>49.4</v>
      </c>
      <c r="E139" s="11">
        <f>ROUND(E138*D139,2)</f>
        <v>11.86</v>
      </c>
      <c r="F139" s="11"/>
      <c r="G139" s="11"/>
      <c r="H139" s="11"/>
      <c r="I139" s="11"/>
      <c r="J139" s="11"/>
      <c r="K139" s="11"/>
      <c r="L139" s="11"/>
      <c r="M139" s="1"/>
    </row>
    <row r="140" spans="1:13" s="12" customFormat="1" ht="24.75" customHeight="1">
      <c r="A140" s="6"/>
      <c r="B140" s="7" t="s">
        <v>27</v>
      </c>
      <c r="C140" s="13" t="s">
        <v>15</v>
      </c>
      <c r="D140" s="14">
        <v>0.42</v>
      </c>
      <c r="E140" s="11">
        <f>ROUND(E138*D140,2)</f>
        <v>0.1</v>
      </c>
      <c r="F140" s="11"/>
      <c r="G140" s="11"/>
      <c r="H140" s="11"/>
      <c r="I140" s="11"/>
      <c r="J140" s="11"/>
      <c r="K140" s="11"/>
      <c r="L140" s="11"/>
      <c r="M140" s="1"/>
    </row>
    <row r="141" spans="1:13" s="12" customFormat="1" ht="24.75" customHeight="1">
      <c r="A141" s="6"/>
      <c r="B141" s="7" t="s">
        <v>14</v>
      </c>
      <c r="C141" s="13" t="s">
        <v>15</v>
      </c>
      <c r="D141" s="14">
        <v>2.56</v>
      </c>
      <c r="E141" s="11">
        <f>ROUND(E138*D141,2)</f>
        <v>0.61</v>
      </c>
      <c r="F141" s="11"/>
      <c r="G141" s="11"/>
      <c r="H141" s="11"/>
      <c r="I141" s="11"/>
      <c r="J141" s="11"/>
      <c r="K141" s="11"/>
      <c r="L141" s="11"/>
      <c r="M141" s="1"/>
    </row>
    <row r="142" spans="1:13" s="12" customFormat="1" ht="24.75" customHeight="1">
      <c r="A142" s="6"/>
      <c r="B142" s="7" t="s">
        <v>130</v>
      </c>
      <c r="C142" s="8" t="s">
        <v>15</v>
      </c>
      <c r="D142" s="14">
        <v>11.2</v>
      </c>
      <c r="E142" s="11">
        <f>ROUND(E138*D142,2)</f>
        <v>2.69</v>
      </c>
      <c r="F142" s="11"/>
      <c r="G142" s="11"/>
      <c r="H142" s="11"/>
      <c r="I142" s="11"/>
      <c r="J142" s="11"/>
      <c r="K142" s="11"/>
      <c r="L142" s="11"/>
      <c r="M142" s="1"/>
    </row>
    <row r="143" spans="1:13" s="12" customFormat="1" ht="24.75" customHeight="1">
      <c r="A143" s="6"/>
      <c r="B143" s="7" t="s">
        <v>28</v>
      </c>
      <c r="C143" s="8" t="s">
        <v>15</v>
      </c>
      <c r="D143" s="14">
        <v>27.1</v>
      </c>
      <c r="E143" s="11">
        <f>ROUND(E138*D143,2)</f>
        <v>6.5</v>
      </c>
      <c r="F143" s="11"/>
      <c r="G143" s="11"/>
      <c r="H143" s="11"/>
      <c r="I143" s="11"/>
      <c r="J143" s="11"/>
      <c r="K143" s="11"/>
      <c r="L143" s="11"/>
      <c r="M143" s="1"/>
    </row>
    <row r="144" spans="1:13" s="12" customFormat="1" ht="24.75" customHeight="1">
      <c r="A144" s="6"/>
      <c r="B144" s="7" t="s">
        <v>29</v>
      </c>
      <c r="C144" s="8" t="s">
        <v>15</v>
      </c>
      <c r="D144" s="14">
        <v>4.1399999999999997</v>
      </c>
      <c r="E144" s="11">
        <f>ROUND(E138*D144,2)</f>
        <v>0.99</v>
      </c>
      <c r="F144" s="11"/>
      <c r="G144" s="11"/>
      <c r="H144" s="11"/>
      <c r="I144" s="11"/>
      <c r="J144" s="11"/>
      <c r="K144" s="11"/>
      <c r="L144" s="11"/>
      <c r="M144" s="1"/>
    </row>
    <row r="145" spans="1:13" s="12" customFormat="1" ht="24.75" customHeight="1">
      <c r="A145" s="6"/>
      <c r="B145" s="7" t="s">
        <v>102</v>
      </c>
      <c r="C145" s="8" t="s">
        <v>15</v>
      </c>
      <c r="D145" s="14">
        <v>1.06</v>
      </c>
      <c r="E145" s="11">
        <f>ROUND(E138*D145,2)</f>
        <v>0.25</v>
      </c>
      <c r="F145" s="11"/>
      <c r="G145" s="11"/>
      <c r="H145" s="11"/>
      <c r="I145" s="11"/>
      <c r="J145" s="11"/>
      <c r="K145" s="11"/>
      <c r="L145" s="11"/>
      <c r="M145" s="1"/>
    </row>
    <row r="146" spans="1:13" s="12" customFormat="1" ht="24.75" customHeight="1">
      <c r="A146" s="6"/>
      <c r="B146" s="7" t="s">
        <v>17</v>
      </c>
      <c r="C146" s="8" t="s">
        <v>18</v>
      </c>
      <c r="D146" s="14">
        <v>0.86</v>
      </c>
      <c r="E146" s="11">
        <f>ROUND(E138*D146,2)</f>
        <v>0.21</v>
      </c>
      <c r="F146" s="11"/>
      <c r="G146" s="11"/>
      <c r="H146" s="11"/>
      <c r="I146" s="11"/>
      <c r="J146" s="11"/>
      <c r="K146" s="11"/>
      <c r="L146" s="11"/>
      <c r="M146" s="1"/>
    </row>
    <row r="147" spans="1:13" s="12" customFormat="1" ht="24.75" customHeight="1">
      <c r="A147" s="6"/>
      <c r="B147" s="7" t="s">
        <v>103</v>
      </c>
      <c r="C147" s="13" t="s">
        <v>31</v>
      </c>
      <c r="D147" s="14">
        <f>189+15+20-3*12.6</f>
        <v>186.2</v>
      </c>
      <c r="E147" s="11">
        <f>ROUND(E138*D147,2)</f>
        <v>44.69</v>
      </c>
      <c r="F147" s="11"/>
      <c r="G147" s="11"/>
      <c r="H147" s="11"/>
      <c r="I147" s="11"/>
      <c r="J147" s="11"/>
      <c r="K147" s="11"/>
      <c r="L147" s="11"/>
      <c r="M147" s="1"/>
    </row>
    <row r="148" spans="1:13" s="12" customFormat="1" ht="24.75" customHeight="1">
      <c r="A148" s="6"/>
      <c r="B148" s="7" t="s">
        <v>32</v>
      </c>
      <c r="C148" s="13" t="s">
        <v>31</v>
      </c>
      <c r="D148" s="14">
        <v>30</v>
      </c>
      <c r="E148" s="11">
        <f>ROUND(E138*D148,2)</f>
        <v>7.2</v>
      </c>
      <c r="F148" s="22"/>
      <c r="G148" s="11"/>
      <c r="H148" s="11"/>
      <c r="I148" s="11"/>
      <c r="J148" s="11"/>
      <c r="K148" s="11"/>
      <c r="L148" s="11"/>
      <c r="M148" s="1"/>
    </row>
    <row r="149" spans="1:13" s="3" customFormat="1" ht="48.75" customHeight="1">
      <c r="A149" s="6">
        <v>44</v>
      </c>
      <c r="B149" s="58" t="s">
        <v>104</v>
      </c>
      <c r="C149" s="30" t="s">
        <v>105</v>
      </c>
      <c r="D149" s="19"/>
      <c r="E149" s="59">
        <v>0.36</v>
      </c>
      <c r="F149" s="11"/>
      <c r="G149" s="11"/>
      <c r="H149" s="11"/>
      <c r="I149" s="11"/>
      <c r="J149" s="60"/>
      <c r="K149" s="11"/>
      <c r="L149" s="11"/>
    </row>
    <row r="150" spans="1:13" s="3" customFormat="1" ht="19.5" customHeight="1">
      <c r="A150" s="6"/>
      <c r="B150" s="15" t="s">
        <v>21</v>
      </c>
      <c r="C150" s="30" t="s">
        <v>26</v>
      </c>
      <c r="D150" s="19">
        <v>133</v>
      </c>
      <c r="E150" s="11">
        <f>ROUND(E149*D150,2)</f>
        <v>47.88</v>
      </c>
      <c r="F150" s="11"/>
      <c r="G150" s="11"/>
      <c r="H150" s="11"/>
      <c r="I150" s="11"/>
      <c r="J150" s="60"/>
      <c r="K150" s="11"/>
      <c r="L150" s="11"/>
    </row>
    <row r="151" spans="1:13" s="3" customFormat="1" ht="19.5" customHeight="1">
      <c r="A151" s="6"/>
      <c r="B151" s="15" t="s">
        <v>106</v>
      </c>
      <c r="C151" s="30" t="s">
        <v>15</v>
      </c>
      <c r="D151" s="19">
        <v>3.69</v>
      </c>
      <c r="E151" s="11">
        <f>ROUND(E149*D151,2)</f>
        <v>1.33</v>
      </c>
      <c r="F151" s="11"/>
      <c r="G151" s="11"/>
      <c r="H151" s="11"/>
      <c r="I151" s="11"/>
      <c r="J151" s="60"/>
      <c r="K151" s="11"/>
      <c r="L151" s="11"/>
    </row>
    <row r="152" spans="1:13" s="3" customFormat="1" ht="19.5" customHeight="1">
      <c r="A152" s="6"/>
      <c r="B152" s="15" t="s">
        <v>107</v>
      </c>
      <c r="C152" s="30" t="s">
        <v>15</v>
      </c>
      <c r="D152" s="19">
        <v>2.64</v>
      </c>
      <c r="E152" s="11">
        <f>ROUND(E149*D152,2)</f>
        <v>0.95</v>
      </c>
      <c r="F152" s="11"/>
      <c r="G152" s="11"/>
      <c r="H152" s="11"/>
      <c r="I152" s="11"/>
      <c r="J152" s="19"/>
      <c r="K152" s="11"/>
      <c r="L152" s="11"/>
    </row>
    <row r="153" spans="1:13" s="3" customFormat="1" ht="19.5" customHeight="1">
      <c r="A153" s="6"/>
      <c r="B153" s="15" t="s">
        <v>108</v>
      </c>
      <c r="C153" s="30" t="s">
        <v>64</v>
      </c>
      <c r="D153" s="19">
        <v>3.72</v>
      </c>
      <c r="E153" s="11">
        <f>ROUND(E149*D153,2)</f>
        <v>1.34</v>
      </c>
      <c r="F153" s="11"/>
      <c r="G153" s="11"/>
      <c r="H153" s="11"/>
      <c r="I153" s="11"/>
      <c r="J153" s="60"/>
      <c r="K153" s="11"/>
      <c r="L153" s="11"/>
    </row>
    <row r="154" spans="1:13" s="3" customFormat="1" ht="19.5" customHeight="1">
      <c r="A154" s="6"/>
      <c r="B154" s="15" t="s">
        <v>109</v>
      </c>
      <c r="C154" s="30" t="s">
        <v>110</v>
      </c>
      <c r="D154" s="19">
        <v>100</v>
      </c>
      <c r="E154" s="11">
        <f>ROUND(E149*D154,2)</f>
        <v>36</v>
      </c>
      <c r="F154" s="11"/>
      <c r="G154" s="11"/>
      <c r="H154" s="60"/>
      <c r="I154" s="11"/>
      <c r="J154" s="60"/>
      <c r="K154" s="11"/>
      <c r="L154" s="11"/>
    </row>
    <row r="155" spans="1:13" s="3" customFormat="1" ht="19.5" customHeight="1">
      <c r="A155" s="6"/>
      <c r="B155" s="15" t="s">
        <v>37</v>
      </c>
      <c r="C155" s="30" t="s">
        <v>18</v>
      </c>
      <c r="D155" s="19">
        <v>41.9</v>
      </c>
      <c r="E155" s="11">
        <f>ROUND(E149*D155,2)</f>
        <v>15.08</v>
      </c>
      <c r="F155" s="11"/>
      <c r="G155" s="11"/>
      <c r="H155" s="11"/>
      <c r="I155" s="11"/>
      <c r="J155" s="61"/>
      <c r="K155" s="11"/>
      <c r="L155" s="11"/>
    </row>
    <row r="156" spans="1:13" s="1" customFormat="1" ht="19.5" customHeight="1">
      <c r="A156" s="6">
        <v>45</v>
      </c>
      <c r="B156" s="27" t="s">
        <v>111</v>
      </c>
      <c r="C156" s="16" t="s">
        <v>39</v>
      </c>
      <c r="D156" s="17"/>
      <c r="E156" s="28">
        <v>7.0000000000000007E-2</v>
      </c>
      <c r="F156" s="19"/>
      <c r="G156" s="11"/>
      <c r="H156" s="11"/>
      <c r="I156" s="11"/>
      <c r="J156" s="19"/>
      <c r="K156" s="11"/>
      <c r="L156" s="11"/>
    </row>
    <row r="157" spans="1:13" s="24" customFormat="1" ht="19.5" customHeight="1">
      <c r="A157" s="6"/>
      <c r="B157" s="29" t="s">
        <v>21</v>
      </c>
      <c r="C157" s="30" t="s">
        <v>22</v>
      </c>
      <c r="D157" s="11">
        <v>22</v>
      </c>
      <c r="E157" s="11">
        <f>ROUND(E156*D157,2)</f>
        <v>1.54</v>
      </c>
      <c r="F157" s="31"/>
      <c r="G157" s="11"/>
      <c r="H157" s="11"/>
      <c r="I157" s="11"/>
      <c r="J157" s="31"/>
      <c r="K157" s="11"/>
      <c r="L157" s="11"/>
    </row>
    <row r="158" spans="1:13" s="24" customFormat="1" ht="19.5" customHeight="1">
      <c r="A158" s="6"/>
      <c r="B158" s="29" t="s">
        <v>17</v>
      </c>
      <c r="C158" s="30" t="s">
        <v>18</v>
      </c>
      <c r="D158" s="11">
        <v>0.75</v>
      </c>
      <c r="E158" s="32">
        <f>ROUND(D158*E156,2)</f>
        <v>0.05</v>
      </c>
      <c r="F158" s="31"/>
      <c r="G158" s="11"/>
      <c r="H158" s="33"/>
      <c r="I158" s="11"/>
      <c r="J158" s="33"/>
      <c r="K158" s="11"/>
      <c r="L158" s="11"/>
    </row>
    <row r="159" spans="1:13" s="3" customFormat="1" ht="35.25" customHeight="1">
      <c r="A159" s="6">
        <v>46</v>
      </c>
      <c r="B159" s="27" t="s">
        <v>112</v>
      </c>
      <c r="C159" s="16" t="s">
        <v>39</v>
      </c>
      <c r="D159" s="17"/>
      <c r="E159" s="14">
        <f>E156</f>
        <v>7.0000000000000007E-2</v>
      </c>
      <c r="F159" s="19"/>
      <c r="G159" s="11"/>
      <c r="H159" s="11"/>
      <c r="I159" s="11"/>
      <c r="J159" s="19"/>
      <c r="K159" s="11"/>
      <c r="L159" s="11"/>
      <c r="M159" s="1"/>
    </row>
    <row r="160" spans="1:13" s="34" customFormat="1" ht="18.75" customHeight="1">
      <c r="A160" s="6"/>
      <c r="B160" s="29" t="s">
        <v>41</v>
      </c>
      <c r="C160" s="30" t="s">
        <v>22</v>
      </c>
      <c r="D160" s="11">
        <v>21.6</v>
      </c>
      <c r="E160" s="11">
        <f>ROUND(E159*D160,2)</f>
        <v>1.51</v>
      </c>
      <c r="F160" s="31"/>
      <c r="G160" s="11"/>
      <c r="H160" s="11"/>
      <c r="I160" s="11"/>
      <c r="J160" s="31"/>
      <c r="K160" s="11"/>
      <c r="L160" s="11"/>
      <c r="M160" s="24"/>
    </row>
    <row r="161" spans="1:13" s="3" customFormat="1" ht="18.75" customHeight="1">
      <c r="A161" s="6"/>
      <c r="B161" s="29" t="s">
        <v>42</v>
      </c>
      <c r="C161" s="30" t="s">
        <v>43</v>
      </c>
      <c r="D161" s="11">
        <v>11.2</v>
      </c>
      <c r="E161" s="32">
        <f>ROUND(D161*E159,2)</f>
        <v>0.78</v>
      </c>
      <c r="F161" s="31"/>
      <c r="G161" s="11"/>
      <c r="H161" s="33"/>
      <c r="I161" s="11"/>
      <c r="J161" s="33"/>
      <c r="K161" s="11"/>
      <c r="L161" s="11"/>
      <c r="M161" s="24"/>
    </row>
    <row r="162" spans="1:13" s="3" customFormat="1" ht="18.75" customHeight="1">
      <c r="A162" s="6">
        <v>47</v>
      </c>
      <c r="B162" s="27" t="s">
        <v>113</v>
      </c>
      <c r="C162" s="16" t="s">
        <v>39</v>
      </c>
      <c r="D162" s="17"/>
      <c r="E162" s="14">
        <f>E159</f>
        <v>7.0000000000000007E-2</v>
      </c>
      <c r="F162" s="19"/>
      <c r="G162" s="11"/>
      <c r="H162" s="11"/>
      <c r="I162" s="11"/>
      <c r="J162" s="19"/>
      <c r="K162" s="11"/>
      <c r="L162" s="11"/>
      <c r="M162" s="1"/>
    </row>
    <row r="163" spans="1:13" s="34" customFormat="1" ht="18.75" customHeight="1">
      <c r="A163" s="6"/>
      <c r="B163" s="29" t="s">
        <v>41</v>
      </c>
      <c r="C163" s="30" t="s">
        <v>22</v>
      </c>
      <c r="D163" s="11">
        <v>89.5</v>
      </c>
      <c r="E163" s="11">
        <f>ROUND(E162*D163,2)</f>
        <v>6.27</v>
      </c>
      <c r="F163" s="31"/>
      <c r="G163" s="11"/>
      <c r="H163" s="11"/>
      <c r="I163" s="11"/>
      <c r="J163" s="31"/>
      <c r="K163" s="11"/>
      <c r="L163" s="11"/>
      <c r="M163" s="24"/>
    </row>
    <row r="164" spans="1:13" s="3" customFormat="1" ht="18.75" customHeight="1">
      <c r="A164" s="6"/>
      <c r="B164" s="29" t="s">
        <v>17</v>
      </c>
      <c r="C164" s="30" t="s">
        <v>18</v>
      </c>
      <c r="D164" s="11">
        <v>2.02</v>
      </c>
      <c r="E164" s="32">
        <f>ROUND(D164*E162,2)</f>
        <v>0.14000000000000001</v>
      </c>
      <c r="F164" s="31"/>
      <c r="G164" s="11"/>
      <c r="H164" s="33"/>
      <c r="I164" s="11"/>
      <c r="J164" s="33"/>
      <c r="K164" s="11"/>
      <c r="L164" s="11"/>
      <c r="M164" s="24"/>
    </row>
    <row r="165" spans="1:13" s="1" customFormat="1" ht="18.75" customHeight="1">
      <c r="A165" s="6">
        <v>48</v>
      </c>
      <c r="B165" s="7" t="s">
        <v>45</v>
      </c>
      <c r="C165" s="8" t="s">
        <v>39</v>
      </c>
      <c r="D165" s="9"/>
      <c r="E165" s="14">
        <f>E156</f>
        <v>7.0000000000000007E-2</v>
      </c>
      <c r="F165" s="11"/>
      <c r="G165" s="11"/>
      <c r="H165" s="11"/>
      <c r="I165" s="11"/>
      <c r="J165" s="11"/>
      <c r="K165" s="11"/>
      <c r="L165" s="11"/>
    </row>
    <row r="166" spans="1:13" s="1" customFormat="1" ht="18.75" customHeight="1">
      <c r="A166" s="6"/>
      <c r="B166" s="7" t="s">
        <v>46</v>
      </c>
      <c r="C166" s="8" t="s">
        <v>26</v>
      </c>
      <c r="D166" s="14">
        <v>6.18</v>
      </c>
      <c r="E166" s="11">
        <f>ROUND(E165*D166,2)</f>
        <v>0.43</v>
      </c>
      <c r="F166" s="11"/>
      <c r="G166" s="11"/>
      <c r="H166" s="11"/>
      <c r="I166" s="11"/>
      <c r="J166" s="11"/>
      <c r="K166" s="11"/>
      <c r="L166" s="11"/>
    </row>
    <row r="167" spans="1:13" s="1" customFormat="1" ht="34.5" customHeight="1">
      <c r="A167" s="6"/>
      <c r="B167" s="7" t="s">
        <v>47</v>
      </c>
      <c r="C167" s="13" t="s">
        <v>15</v>
      </c>
      <c r="D167" s="14">
        <v>5.8</v>
      </c>
      <c r="E167" s="11">
        <f>ROUND(E165*D167,2)</f>
        <v>0.41</v>
      </c>
      <c r="F167" s="11"/>
      <c r="G167" s="11"/>
      <c r="H167" s="11"/>
      <c r="I167" s="11"/>
      <c r="J167" s="11"/>
      <c r="K167" s="11"/>
      <c r="L167" s="11"/>
    </row>
    <row r="168" spans="1:13" s="1" customFormat="1" ht="17.25" customHeight="1">
      <c r="A168" s="6"/>
      <c r="B168" s="7" t="s">
        <v>48</v>
      </c>
      <c r="C168" s="8" t="s">
        <v>15</v>
      </c>
      <c r="D168" s="14">
        <v>3.36</v>
      </c>
      <c r="E168" s="11">
        <f>ROUND(E165*D168,2)</f>
        <v>0.24</v>
      </c>
      <c r="F168" s="11"/>
      <c r="G168" s="11"/>
      <c r="H168" s="11"/>
      <c r="I168" s="11"/>
      <c r="J168" s="11"/>
      <c r="K168" s="11"/>
      <c r="L168" s="11"/>
    </row>
    <row r="169" spans="1:13" s="1" customFormat="1" ht="17.25" customHeight="1">
      <c r="A169" s="6"/>
      <c r="B169" s="7" t="s">
        <v>49</v>
      </c>
      <c r="C169" s="8" t="s">
        <v>15</v>
      </c>
      <c r="D169" s="14">
        <v>3.36</v>
      </c>
      <c r="E169" s="11">
        <f>ROUND(E165*D169,2)</f>
        <v>0.24</v>
      </c>
      <c r="F169" s="11"/>
      <c r="G169" s="11"/>
      <c r="H169" s="11"/>
      <c r="I169" s="11"/>
      <c r="J169" s="11"/>
      <c r="K169" s="11"/>
      <c r="L169" s="11"/>
    </row>
    <row r="170" spans="1:13" s="1" customFormat="1" ht="34.5" customHeight="1">
      <c r="A170" s="6">
        <v>49</v>
      </c>
      <c r="B170" s="27" t="s">
        <v>50</v>
      </c>
      <c r="C170" s="16" t="s">
        <v>39</v>
      </c>
      <c r="D170" s="17"/>
      <c r="E170" s="14">
        <f>E156</f>
        <v>7.0000000000000007E-2</v>
      </c>
      <c r="F170" s="19"/>
      <c r="G170" s="11"/>
      <c r="H170" s="11"/>
      <c r="I170" s="11"/>
      <c r="J170" s="19"/>
      <c r="K170" s="11"/>
      <c r="L170" s="11"/>
    </row>
    <row r="171" spans="1:13" s="1" customFormat="1" ht="19.5" customHeight="1">
      <c r="A171" s="6"/>
      <c r="B171" s="29" t="s">
        <v>14</v>
      </c>
      <c r="C171" s="30" t="s">
        <v>15</v>
      </c>
      <c r="D171" s="11">
        <f>2.23</f>
        <v>2.23</v>
      </c>
      <c r="E171" s="32">
        <f>ROUND(D171*E170,2)</f>
        <v>0.16</v>
      </c>
      <c r="F171" s="31"/>
      <c r="G171" s="11"/>
      <c r="H171" s="33"/>
      <c r="I171" s="11"/>
      <c r="J171" s="33"/>
      <c r="K171" s="11"/>
      <c r="L171" s="11"/>
      <c r="M171" s="24"/>
    </row>
    <row r="172" spans="1:13" s="35" customFormat="1" ht="33" customHeight="1">
      <c r="A172" s="6">
        <v>50</v>
      </c>
      <c r="B172" s="7" t="s">
        <v>51</v>
      </c>
      <c r="C172" s="8" t="s">
        <v>34</v>
      </c>
      <c r="D172" s="11"/>
      <c r="E172" s="22">
        <f>1.28*0.6*7</f>
        <v>5.3760000000000003</v>
      </c>
      <c r="F172" s="11"/>
      <c r="G172" s="11"/>
      <c r="H172" s="11"/>
      <c r="I172" s="11"/>
      <c r="J172" s="11"/>
      <c r="K172" s="11"/>
      <c r="L172" s="11"/>
      <c r="M172" s="24"/>
    </row>
    <row r="173" spans="1:13" s="1" customFormat="1" ht="33" customHeight="1">
      <c r="A173" s="6">
        <v>51</v>
      </c>
      <c r="B173" s="45" t="s">
        <v>114</v>
      </c>
      <c r="C173" s="16" t="s">
        <v>115</v>
      </c>
      <c r="D173" s="17"/>
      <c r="E173" s="26">
        <v>1</v>
      </c>
      <c r="F173" s="19"/>
      <c r="G173" s="11"/>
      <c r="H173" s="11"/>
      <c r="I173" s="11"/>
      <c r="J173" s="19"/>
      <c r="K173" s="11"/>
      <c r="L173" s="11"/>
      <c r="M173" s="20"/>
    </row>
    <row r="174" spans="1:13" s="24" customFormat="1" ht="22.5" customHeight="1">
      <c r="A174" s="6"/>
      <c r="B174" s="29" t="s">
        <v>55</v>
      </c>
      <c r="C174" s="30" t="s">
        <v>22</v>
      </c>
      <c r="D174" s="11">
        <f>12*1.3*2</f>
        <v>31.200000000000003</v>
      </c>
      <c r="E174" s="11">
        <f>ROUND(D174*E173,2)</f>
        <v>31.2</v>
      </c>
      <c r="F174" s="31"/>
      <c r="G174" s="11"/>
      <c r="H174" s="11"/>
      <c r="I174" s="11"/>
      <c r="J174" s="31"/>
      <c r="K174" s="11"/>
      <c r="L174" s="11"/>
    </row>
    <row r="175" spans="1:13" s="3" customFormat="1" ht="22.5" customHeight="1">
      <c r="A175" s="6"/>
      <c r="B175" s="15" t="s">
        <v>17</v>
      </c>
      <c r="C175" s="30" t="s">
        <v>93</v>
      </c>
      <c r="D175" s="11">
        <f>10.9*1.3*2</f>
        <v>28.340000000000003</v>
      </c>
      <c r="E175" s="11">
        <f>ROUND(D175*E173,2)</f>
        <v>28.34</v>
      </c>
      <c r="F175" s="11"/>
      <c r="G175" s="11"/>
      <c r="H175" s="11"/>
      <c r="I175" s="11"/>
      <c r="J175" s="11"/>
      <c r="K175" s="11"/>
      <c r="L175" s="11"/>
      <c r="M175" s="1"/>
    </row>
    <row r="176" spans="1:13" s="34" customFormat="1" ht="22.5" customHeight="1">
      <c r="A176" s="62"/>
      <c r="B176" s="63" t="s">
        <v>37</v>
      </c>
      <c r="C176" s="30" t="s">
        <v>18</v>
      </c>
      <c r="D176" s="11">
        <f>72.4*2</f>
        <v>144.80000000000001</v>
      </c>
      <c r="E176" s="11">
        <f>ROUND(D176*E173,2)</f>
        <v>144.80000000000001</v>
      </c>
      <c r="F176" s="11"/>
      <c r="G176" s="11"/>
      <c r="H176" s="64"/>
      <c r="I176" s="11"/>
      <c r="J176" s="64"/>
      <c r="K176" s="11"/>
      <c r="L176" s="11"/>
    </row>
    <row r="177" spans="1:13" ht="60.75" customHeight="1">
      <c r="A177" s="65">
        <v>52</v>
      </c>
      <c r="B177" s="66" t="s">
        <v>116</v>
      </c>
      <c r="C177" s="8" t="s">
        <v>34</v>
      </c>
      <c r="D177" s="51"/>
      <c r="E177" s="67">
        <v>12.99</v>
      </c>
      <c r="F177" s="11"/>
      <c r="G177" s="11"/>
      <c r="H177" s="11"/>
      <c r="I177" s="11"/>
      <c r="J177" s="11"/>
      <c r="K177" s="11"/>
      <c r="L177" s="11"/>
    </row>
    <row r="178" spans="1:13" s="72" customFormat="1" ht="29.25" customHeight="1">
      <c r="A178" s="102"/>
      <c r="B178" s="68" t="s">
        <v>8</v>
      </c>
      <c r="C178" s="69"/>
      <c r="D178" s="68"/>
      <c r="E178" s="70"/>
      <c r="F178" s="71"/>
      <c r="G178" s="70"/>
      <c r="H178" s="70"/>
      <c r="I178" s="70"/>
      <c r="J178" s="70"/>
      <c r="K178" s="70"/>
      <c r="L178" s="70"/>
    </row>
    <row r="179" spans="1:13" s="75" customFormat="1" ht="29.25" customHeight="1">
      <c r="A179" s="102"/>
      <c r="B179" s="68" t="s">
        <v>127</v>
      </c>
      <c r="C179" s="69" t="s">
        <v>117</v>
      </c>
      <c r="D179" s="68"/>
      <c r="E179" s="73"/>
      <c r="F179" s="73"/>
      <c r="G179" s="73"/>
      <c r="H179" s="73"/>
      <c r="I179" s="74"/>
      <c r="J179" s="73"/>
      <c r="K179" s="73"/>
      <c r="L179" s="70"/>
    </row>
    <row r="180" spans="1:13" s="75" customFormat="1" ht="38.25" customHeight="1">
      <c r="A180" s="102"/>
      <c r="B180" s="68" t="s">
        <v>128</v>
      </c>
      <c r="C180" s="69" t="s">
        <v>117</v>
      </c>
      <c r="D180" s="68"/>
      <c r="E180" s="73"/>
      <c r="F180" s="73"/>
      <c r="G180" s="73"/>
      <c r="H180" s="73"/>
      <c r="I180" s="74"/>
      <c r="J180" s="73"/>
      <c r="K180" s="73"/>
      <c r="L180" s="70"/>
    </row>
    <row r="181" spans="1:13" s="75" customFormat="1" ht="29.25" customHeight="1">
      <c r="A181" s="102"/>
      <c r="B181" s="68" t="s">
        <v>8</v>
      </c>
      <c r="C181" s="69"/>
      <c r="D181" s="68"/>
      <c r="E181" s="73"/>
      <c r="F181" s="73"/>
      <c r="G181" s="73"/>
      <c r="H181" s="73"/>
      <c r="I181" s="74"/>
      <c r="J181" s="73"/>
      <c r="K181" s="73"/>
      <c r="L181" s="70"/>
    </row>
    <row r="182" spans="1:13" s="75" customFormat="1" ht="29.25" customHeight="1">
      <c r="A182" s="102"/>
      <c r="B182" s="68" t="s">
        <v>118</v>
      </c>
      <c r="C182" s="69" t="s">
        <v>117</v>
      </c>
      <c r="D182" s="68"/>
      <c r="E182" s="73"/>
      <c r="F182" s="73"/>
      <c r="G182" s="73"/>
      <c r="H182" s="73"/>
      <c r="I182" s="73"/>
      <c r="J182" s="73"/>
      <c r="K182" s="73"/>
      <c r="L182" s="70"/>
    </row>
    <row r="183" spans="1:13" s="75" customFormat="1" ht="29.25" customHeight="1">
      <c r="A183" s="102"/>
      <c r="B183" s="68" t="s">
        <v>8</v>
      </c>
      <c r="C183" s="69"/>
      <c r="D183" s="68"/>
      <c r="E183" s="73"/>
      <c r="F183" s="73"/>
      <c r="G183" s="73"/>
      <c r="H183" s="73"/>
      <c r="I183" s="73"/>
      <c r="J183" s="73"/>
      <c r="K183" s="73"/>
      <c r="L183" s="70"/>
    </row>
    <row r="184" spans="1:13" s="81" customFormat="1" ht="29.25" customHeight="1">
      <c r="A184" s="102"/>
      <c r="B184" s="76" t="s">
        <v>119</v>
      </c>
      <c r="C184" s="77" t="s">
        <v>117</v>
      </c>
      <c r="D184" s="78">
        <v>3</v>
      </c>
      <c r="E184" s="79"/>
      <c r="F184" s="79"/>
      <c r="G184" s="79"/>
      <c r="H184" s="80"/>
      <c r="I184" s="80"/>
      <c r="J184" s="80"/>
      <c r="K184" s="80"/>
      <c r="L184" s="80"/>
    </row>
    <row r="185" spans="1:13" s="81" customFormat="1" ht="29.25" customHeight="1">
      <c r="A185" s="102"/>
      <c r="B185" s="76" t="s">
        <v>8</v>
      </c>
      <c r="C185" s="77"/>
      <c r="D185" s="78"/>
      <c r="E185" s="79"/>
      <c r="F185" s="79"/>
      <c r="G185" s="79"/>
      <c r="H185" s="80"/>
      <c r="I185" s="80"/>
      <c r="J185" s="80"/>
      <c r="K185" s="80"/>
      <c r="L185" s="80"/>
    </row>
    <row r="186" spans="1:13" s="81" customFormat="1" ht="29.25" customHeight="1">
      <c r="A186" s="102"/>
      <c r="B186" s="76" t="s">
        <v>120</v>
      </c>
      <c r="C186" s="77" t="s">
        <v>117</v>
      </c>
      <c r="D186" s="78">
        <v>18</v>
      </c>
      <c r="E186" s="79"/>
      <c r="F186" s="79"/>
      <c r="G186" s="79"/>
      <c r="H186" s="80"/>
      <c r="I186" s="80"/>
      <c r="J186" s="80"/>
      <c r="K186" s="80"/>
      <c r="L186" s="80"/>
    </row>
    <row r="187" spans="1:13" s="81" customFormat="1" ht="30.75" customHeight="1">
      <c r="A187" s="102"/>
      <c r="B187" s="76" t="s">
        <v>121</v>
      </c>
      <c r="C187" s="77"/>
      <c r="D187" s="78"/>
      <c r="E187" s="79"/>
      <c r="F187" s="79"/>
      <c r="G187" s="79"/>
      <c r="H187" s="80"/>
      <c r="I187" s="80"/>
      <c r="J187" s="80"/>
      <c r="K187" s="80"/>
      <c r="L187" s="80"/>
    </row>
    <row r="188" spans="1:13" s="75" customFormat="1" ht="13.5">
      <c r="A188" s="82"/>
      <c r="B188" s="83"/>
      <c r="C188" s="84"/>
      <c r="D188" s="85"/>
      <c r="E188" s="85"/>
      <c r="F188" s="85"/>
      <c r="G188" s="85"/>
      <c r="H188" s="85"/>
      <c r="I188" s="85"/>
      <c r="J188" s="85"/>
      <c r="K188" s="85"/>
      <c r="L188" s="85"/>
    </row>
    <row r="189" spans="1:13" s="90" customFormat="1" ht="15.75">
      <c r="A189" s="86" t="s">
        <v>122</v>
      </c>
      <c r="B189" s="87"/>
      <c r="C189" s="88"/>
      <c r="D189" s="89"/>
      <c r="E189" s="88"/>
      <c r="F189" s="89"/>
      <c r="G189" s="89"/>
      <c r="H189" s="89"/>
      <c r="I189" s="89"/>
      <c r="J189" s="89"/>
      <c r="K189" s="89"/>
      <c r="L189" s="89"/>
    </row>
    <row r="190" spans="1:13" s="90" customFormat="1" ht="15.75">
      <c r="A190" s="89"/>
      <c r="B190" s="87"/>
      <c r="C190" s="89"/>
      <c r="D190" s="89"/>
      <c r="E190" s="89"/>
      <c r="F190" s="89"/>
      <c r="G190" s="89"/>
      <c r="H190" s="89"/>
      <c r="I190" s="89"/>
      <c r="J190" s="89"/>
      <c r="K190" s="89"/>
      <c r="L190" s="89"/>
    </row>
    <row r="191" spans="1:13" s="90" customFormat="1" ht="54" customHeight="1">
      <c r="A191" s="104" t="s">
        <v>123</v>
      </c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91"/>
    </row>
    <row r="192" spans="1:13" s="90" customFormat="1" ht="15.75">
      <c r="A192" s="89"/>
      <c r="B192" s="87"/>
      <c r="C192" s="89"/>
      <c r="D192" s="89"/>
      <c r="E192" s="89"/>
      <c r="F192" s="89"/>
      <c r="G192" s="89"/>
      <c r="H192" s="89"/>
      <c r="I192" s="89"/>
      <c r="J192" s="89"/>
      <c r="K192" s="89"/>
      <c r="L192" s="89"/>
    </row>
    <row r="193" spans="1:13" s="90" customFormat="1" ht="28.5" customHeight="1">
      <c r="A193" s="105" t="s">
        <v>129</v>
      </c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1:13" s="90" customFormat="1" ht="15.75">
      <c r="A194" s="89"/>
      <c r="B194" s="87"/>
      <c r="C194" s="89"/>
      <c r="D194" s="89"/>
      <c r="E194" s="89"/>
      <c r="F194" s="89"/>
      <c r="G194" s="89"/>
      <c r="H194" s="89"/>
      <c r="I194" s="89"/>
      <c r="J194" s="89"/>
      <c r="K194" s="89"/>
      <c r="L194" s="89"/>
    </row>
    <row r="195" spans="1:13" s="90" customFormat="1" ht="39" customHeight="1">
      <c r="A195" s="105" t="s">
        <v>124</v>
      </c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1:13" s="90" customFormat="1" ht="15.75">
      <c r="A196" s="89"/>
      <c r="B196" s="87"/>
      <c r="C196" s="89"/>
      <c r="D196" s="89"/>
      <c r="E196" s="89"/>
      <c r="F196" s="89"/>
      <c r="G196" s="89"/>
      <c r="H196" s="89"/>
      <c r="I196" s="89"/>
      <c r="J196" s="89"/>
      <c r="K196" s="89"/>
      <c r="L196" s="89"/>
    </row>
    <row r="197" spans="1:13" s="90" customFormat="1" ht="43.5" customHeight="1">
      <c r="A197" s="105" t="s">
        <v>125</v>
      </c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1:13" s="90" customFormat="1" ht="15.75">
      <c r="A198" s="89"/>
      <c r="B198" s="87"/>
      <c r="C198" s="89"/>
      <c r="D198" s="89"/>
      <c r="E198" s="89"/>
      <c r="F198" s="89"/>
      <c r="G198" s="89"/>
      <c r="H198" s="89"/>
      <c r="I198" s="89"/>
      <c r="J198" s="89"/>
      <c r="K198" s="89"/>
      <c r="L198" s="89"/>
    </row>
    <row r="199" spans="1:13" s="90" customFormat="1" ht="30" customHeight="1">
      <c r="A199" s="99" t="s">
        <v>126</v>
      </c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2"/>
    </row>
    <row r="200" spans="1:13" s="75" customFormat="1">
      <c r="A200" s="93"/>
      <c r="B200" s="94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</sheetData>
  <mergeCells count="16">
    <mergeCell ref="A199:L199"/>
    <mergeCell ref="A1:L1"/>
    <mergeCell ref="A2:L2"/>
    <mergeCell ref="A3:A4"/>
    <mergeCell ref="B3:B4"/>
    <mergeCell ref="C3:C4"/>
    <mergeCell ref="D3:E3"/>
    <mergeCell ref="F3:G3"/>
    <mergeCell ref="H3:I3"/>
    <mergeCell ref="J3:K3"/>
    <mergeCell ref="L3:L4"/>
    <mergeCell ref="A178:A187"/>
    <mergeCell ref="A191:L191"/>
    <mergeCell ref="A193:L193"/>
    <mergeCell ref="A195:L195"/>
    <mergeCell ref="A197:L197"/>
  </mergeCells>
  <conditionalFormatting sqref="E6:E48 E50:E177 A6:D177 F6:M177 M5 A201:M1110">
    <cfRule type="cellIs" dxfId="0" priority="1" stopIfTrue="1" operator="equal">
      <formula>8223.307275</formula>
    </cfRule>
  </conditionalFormatting>
  <pageMargins left="0.25" right="0.25" top="0.75" bottom="0.75" header="0.3" footer="0.3"/>
  <pageSetup paperSize="9" orientation="landscape" r:id="rId1"/>
  <rowBreaks count="1" manualBreakCount="1">
    <brk id="18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ცხრილი N1</vt:lpstr>
      <vt:lpstr>'ცხრილი N1'!Print_Area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2023-12-28T11:58:37Z</dcterms:modified>
</cp:coreProperties>
</file>