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ota Kuliashvili\Desktop\გორგასლის ქუჩა N17-ში მდებარე შენობის სახურავის მოწყობა\"/>
    </mc:Choice>
  </mc:AlternateContent>
  <bookViews>
    <workbookView xWindow="0" yWindow="0" windowWidth="28800" windowHeight="11835" tabRatio="883" activeTab="2"/>
  </bookViews>
  <sheets>
    <sheet name="ყდა" sheetId="15" r:id="rId1"/>
    <sheet name="განმ ბარათი" sheetId="2" r:id="rId2"/>
    <sheet name="ნაკრები" sheetId="3" r:id="rId3"/>
    <sheet name="სახურავი" sheetId="4" r:id="rId4"/>
  </sheets>
  <definedNames>
    <definedName name="_xlnm._FilterDatabase" localSheetId="3" hidden="1">სახურავი!$A$7:$O$127</definedName>
    <definedName name="_xlnm.Print_Titles" localSheetId="3">სახურავი!$5:$6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E26" i="4"/>
  <c r="E35" i="4" s="1"/>
  <c r="E34" i="4" l="1"/>
  <c r="E32" i="4"/>
  <c r="E33" i="4"/>
  <c r="E27" i="4"/>
  <c r="E28" i="4"/>
  <c r="E57" i="4" l="1"/>
  <c r="E59" i="4" s="1"/>
  <c r="E88" i="4"/>
  <c r="E53" i="4"/>
  <c r="E65" i="4" s="1"/>
  <c r="E63" i="4" l="1"/>
  <c r="E58" i="4"/>
  <c r="E64" i="4"/>
  <c r="E62" i="4"/>
  <c r="E60" i="4"/>
  <c r="E61" i="4"/>
  <c r="E21" i="4" l="1"/>
  <c r="E12" i="4"/>
  <c r="E14" i="4" s="1"/>
  <c r="E9" i="4"/>
  <c r="D11" i="4"/>
  <c r="D10" i="4"/>
  <c r="E116" i="4"/>
  <c r="E111" i="4"/>
  <c r="E103" i="4"/>
  <c r="E97" i="4"/>
  <c r="E86" i="4"/>
  <c r="E83" i="4"/>
  <c r="E76" i="4"/>
  <c r="E74" i="4"/>
  <c r="E73" i="4"/>
  <c r="E71" i="4"/>
  <c r="E69" i="4"/>
  <c r="E68" i="4"/>
  <c r="E67" i="4"/>
  <c r="E66" i="4"/>
  <c r="E56" i="4"/>
  <c r="E55" i="4"/>
  <c r="E54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17" i="4"/>
  <c r="E16" i="4"/>
  <c r="E10" i="4" l="1"/>
  <c r="E11" i="4"/>
  <c r="E13" i="4"/>
  <c r="F14" i="3"/>
  <c r="G14" i="3"/>
  <c r="E81" i="4" l="1"/>
  <c r="E80" i="4"/>
  <c r="E79" i="4"/>
  <c r="E78" i="4"/>
  <c r="E75" i="4"/>
  <c r="E117" i="4"/>
  <c r="E119" i="4"/>
  <c r="E114" i="4"/>
  <c r="E113" i="4"/>
  <c r="E105" i="4"/>
  <c r="E107" i="4"/>
  <c r="E98" i="4"/>
  <c r="E106" i="4" l="1"/>
  <c r="E112" i="4"/>
  <c r="E118" i="4"/>
  <c r="E109" i="4"/>
  <c r="E104" i="4"/>
  <c r="E108" i="4"/>
  <c r="E87" i="4" l="1"/>
  <c r="D85" i="4"/>
  <c r="E85" i="4" s="1"/>
  <c r="E70" i="4"/>
  <c r="E93" i="4" l="1"/>
  <c r="E95" i="4"/>
  <c r="E94" i="4"/>
  <c r="E89" i="4"/>
  <c r="E91" i="4"/>
  <c r="E90" i="4"/>
  <c r="E92" i="4"/>
  <c r="E20" i="4" l="1"/>
  <c r="E19" i="4"/>
  <c r="E22" i="4" l="1"/>
  <c r="E23" i="4"/>
  <c r="E14" i="3" l="1"/>
  <c r="E16" i="3" s="1"/>
  <c r="E17" i="3" s="1"/>
  <c r="E18" i="3" s="1"/>
  <c r="E19" i="3" s="1"/>
  <c r="D13" i="3" l="1"/>
  <c r="D14" i="3" s="1"/>
  <c r="D16" i="3" s="1"/>
  <c r="D17" i="3" s="1"/>
  <c r="D18" i="3" s="1"/>
  <c r="D19" i="3" s="1"/>
  <c r="H13" i="3" l="1"/>
  <c r="H14" i="3" s="1"/>
  <c r="H16" i="3" s="1"/>
  <c r="H17" i="3" s="1"/>
  <c r="H18" i="3" s="1"/>
  <c r="H19" i="3" s="1"/>
  <c r="D3" i="3" l="1"/>
  <c r="D2" i="3"/>
</calcChain>
</file>

<file path=xl/sharedStrings.xml><?xml version="1.0" encoding="utf-8"?>
<sst xmlns="http://schemas.openxmlformats.org/spreadsheetml/2006/main" count="300" uniqueCount="135">
  <si>
    <t>ჯამი</t>
  </si>
  <si>
    <t>განმარტებითი ბარათი სახარჯთაღრიცხვო დოკუმენტაციაზე.</t>
  </si>
  <si>
    <t xml:space="preserve"> </t>
  </si>
  <si>
    <t>ნაკრები სახარჯთაღრიცხვო გაანგარიშება</t>
  </si>
  <si>
    <t>ათ ლარი</t>
  </si>
  <si>
    <t>მათ შორის: დამატებითი ღირებულების გადასახადი</t>
  </si>
  <si>
    <t>მშენებლობის ღირებულების ნაკრები სახარჯთაღრიცხვო ანგარიში</t>
  </si>
  <si>
    <t>#</t>
  </si>
  <si>
    <t>სახარჯთაღრიცხვო ანგარიშის და 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</si>
  <si>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</si>
  <si>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ათასი ლარი</t>
  </si>
  <si>
    <t xml:space="preserve">სამშენებლო სამუშაოები </t>
  </si>
  <si>
    <t>სამონტაჟო სამუშაოები</t>
  </si>
  <si>
    <t>დანადგარები ავეჯი ინვენტარი</t>
  </si>
  <si>
    <t>სხვა ხარჯები</t>
  </si>
  <si>
    <t>საერთო სახარჯთაღ რიცხვო ღირებულება</t>
  </si>
  <si>
    <t>თავი I</t>
  </si>
  <si>
    <t>ტერიტორიის მომზადება</t>
  </si>
  <si>
    <t>ხარჯები არ არის</t>
  </si>
  <si>
    <t>თავი II</t>
  </si>
  <si>
    <t>მშენებლობის ძირითადი ობიექტები</t>
  </si>
  <si>
    <t>ჯ ა მ ი თავი II</t>
  </si>
  <si>
    <t>3</t>
  </si>
  <si>
    <t>თავი III</t>
  </si>
  <si>
    <t>რეზერვი გაუთვალისწინებელ  სამუშაოებზე - 5%</t>
  </si>
  <si>
    <t>დამატებითი ღირებულების გადასახადი 18%</t>
  </si>
  <si>
    <t xml:space="preserve">სულ კრებსითი სახარჯთაღრიცხვო ღირებულება </t>
  </si>
  <si>
    <t>ლოკალურ-რესურსული ხარჯთაღრიცხვა #1</t>
  </si>
  <si>
    <t>№</t>
  </si>
  <si>
    <t>სამუშაოს დასახელება</t>
  </si>
  <si>
    <t>განზ.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</si>
  <si>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</si>
  <si>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</si>
  <si>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</si>
  <si>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</si>
  <si>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</si>
  <si>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ნორმ. ერთეულზე</t>
  </si>
  <si>
    <t>სულ</t>
  </si>
  <si>
    <t>ერთ ფასი</t>
  </si>
  <si>
    <t>მ2</t>
  </si>
  <si>
    <t xml:space="preserve">შრომის დანახარჯები  </t>
  </si>
  <si>
    <t>კაც/სთ</t>
  </si>
  <si>
    <t>სხვა მანქანა</t>
  </si>
  <si>
    <t>ლარი</t>
  </si>
  <si>
    <t xml:space="preserve">შრომითი დანახარჯი </t>
  </si>
  <si>
    <t>კ/სთ</t>
  </si>
  <si>
    <t>მ3</t>
  </si>
  <si>
    <t>ც</t>
  </si>
  <si>
    <t xml:space="preserve">შრომითი დანახარჯი  </t>
  </si>
  <si>
    <t>გრძ.მ</t>
  </si>
  <si>
    <t>ტნ</t>
  </si>
  <si>
    <t xml:space="preserve">სამშენებლო ნაგავის დატვირთვა ხელით ა/თვითმცლელზე </t>
  </si>
  <si>
    <t>პროექტით</t>
  </si>
  <si>
    <t xml:space="preserve">სამშენებლო ნაგავის გატანა ტერიტორიიდან 5 კმ-მდე </t>
  </si>
  <si>
    <t>მ</t>
  </si>
  <si>
    <t xml:space="preserve">შრომის დანახარჯები </t>
  </si>
  <si>
    <t>ჯამი 1.</t>
  </si>
  <si>
    <t>კგ</t>
  </si>
  <si>
    <t xml:space="preserve">სხვა მასალა </t>
  </si>
  <si>
    <t>ხის მასალა</t>
  </si>
  <si>
    <t>ტოლი</t>
  </si>
  <si>
    <t>ქანჩი-ჭანჭიკი</t>
  </si>
  <si>
    <t xml:space="preserve">გლინულა </t>
  </si>
  <si>
    <t>ცალი</t>
  </si>
  <si>
    <t>ფოსფორმჟავა ამონიუმი</t>
  </si>
  <si>
    <t>ამონიუმის სულფატი</t>
  </si>
  <si>
    <t>ნავთის კონტაქტი</t>
  </si>
  <si>
    <t>სახურავის ხის მასალის ანტისეპტირება</t>
  </si>
  <si>
    <t>პასტა ანტისეპტიკური</t>
  </si>
  <si>
    <t>ნაჭედი</t>
  </si>
  <si>
    <t>ჯამი   2.</t>
  </si>
  <si>
    <t xml:space="preserve">ფარი ყალიბის </t>
  </si>
  <si>
    <t>გ/მ</t>
  </si>
  <si>
    <t>ტრანსპორტირების ხარჯები მასალების ღირებულებიდან</t>
  </si>
  <si>
    <t>სახურავის ხის მასალის ცეცხლდაცვა</t>
  </si>
  <si>
    <t>სამერცხლურის მოწყობა</t>
  </si>
  <si>
    <t xml:space="preserve">სხვა მანქანა </t>
  </si>
  <si>
    <t xml:space="preserve">        1. დემონტაჟის სამუშაოები</t>
  </si>
  <si>
    <t>ხის მასალა Iხ</t>
  </si>
  <si>
    <t>დაზიანებული გადახურვის ხის კონსტრუქციის დემონტაჟი</t>
  </si>
  <si>
    <t>დაზიანებული აზბესტის ტალღისებური ფურცლოვანი ბურულის  მოხსნა და ჩამოტანა ეზოში</t>
  </si>
  <si>
    <t>2. სახურავის მოწყობის სამუშაოები</t>
  </si>
  <si>
    <t>სახურავის კონსტრუქციის  მოწყობა დახერხილი ხე-მასალისაგან მოლარტყვის ჩათვლით</t>
  </si>
  <si>
    <t>ხის მასალა II ხარისხის</t>
  </si>
  <si>
    <t>ლურსმანი სამშენებლო</t>
  </si>
  <si>
    <t>კაუჭი (სკოპები, ანკერები)</t>
  </si>
  <si>
    <t>სამონტაჟო მეტალოკონსტრუქცია</t>
  </si>
  <si>
    <t xml:space="preserve">სხვადასხვა სიზუსტის ქანჩი-ჭანჭიკი </t>
  </si>
  <si>
    <t>მეტალოპლასტმასის ფანჯრის ბლოკი</t>
  </si>
  <si>
    <t>სჭვალი  პროფილირებული თუნუქის</t>
  </si>
  <si>
    <t>ლურსმანი</t>
  </si>
  <si>
    <t>ჭანჭიკი</t>
  </si>
  <si>
    <t>ფასადზე ჩამოსაკიდებელი ჰორიზონტალური ღარების მოწყობა</t>
  </si>
  <si>
    <t xml:space="preserve"> წყალმიმღები ღარი ჰორიზონტალური</t>
  </si>
  <si>
    <t>ღარის დაბოლოება</t>
  </si>
  <si>
    <t>ღარის დამჭერი</t>
  </si>
  <si>
    <t xml:space="preserve">წყალსაწრეტი მილების მოწყობა </t>
  </si>
  <si>
    <t>წყალსაწრეტი მილები</t>
  </si>
  <si>
    <t>წყალმიმღები ძაბრების მოწყობა</t>
  </si>
  <si>
    <t>წყალმიმღები ძაბრები</t>
  </si>
  <si>
    <t>წყალმიმღები მუხლების მოწყობა</t>
  </si>
  <si>
    <t>მუხლი</t>
  </si>
  <si>
    <t xml:space="preserve">სახურავის ქანობზე თოვლდამჭერის მოწყობა </t>
  </si>
  <si>
    <t>სახურავის ქანობის თოვლდამჭერი მილი სამაგრით</t>
  </si>
  <si>
    <t>ობიექტ. ხარჯთ. №1</t>
  </si>
  <si>
    <t>არმატურა d-6  A-I</t>
  </si>
  <si>
    <t>12</t>
  </si>
  <si>
    <t>არმატურა d-12  A-III</t>
  </si>
  <si>
    <t>ფერადი  მეტალო-პროფილი  სისქით  0,5 მმ</t>
  </si>
  <si>
    <t xml:space="preserve">სახურავის კეხის მოწყობა  ფერადი პროფილირებული ფურცლებისაგან სისქით  0,5 მმ </t>
  </si>
  <si>
    <t xml:space="preserve">ფერადი  მეტალო-პროფილის კეხი (სიგანით 0,7 მ)  სისქით 0,5 მმ </t>
  </si>
  <si>
    <t xml:space="preserve">სამერცხლურების  შემოსვა  ფერადი ბრტყელი ფურცლოვანი თუნუქისაგან  სისქით  0,5 მმ </t>
  </si>
  <si>
    <t xml:space="preserve">ფერადი ბრტყელი ფურცლოვანი ფოლადი სისქით  0,5 მმ </t>
  </si>
  <si>
    <t>სახურავის ბურულის მოწყობა ფერადი პროფილირებული ფურცლებისაგან სისქით  0,5 მმ (ფერი შეთანხმდეს დამკვეთთან)</t>
  </si>
  <si>
    <t>ქ. დმანისში გორგასლის ქუჩის N17-ში მდებარე შენობის სახურავის სარეაბილიტაციო სამუშაოები</t>
  </si>
  <si>
    <t>სახურავის სარეაბილიტაციო სამუშაოები</t>
  </si>
  <si>
    <t>დაზიანებული ფურცლოვანი ფოლადის ბურულის  მოხსნა და ჩამოტანა ეზოში</t>
  </si>
  <si>
    <t xml:space="preserve">პარაპეტის  დაზიანებული მონაკვეთების დემონტაჟი </t>
  </si>
  <si>
    <t>სულ ჯამი  თავები 1+2</t>
  </si>
  <si>
    <t xml:space="preserve">რეზერვი გაუთვალისწინებელ  სამუშაოებზე </t>
  </si>
  <si>
    <t>დამატებითი ღირებულების გადასახადი</t>
  </si>
  <si>
    <t xml:space="preserve">სახურავის შეფიცვრის შემოსვა  ფერადი ბრტყელი ფურცლოვანი თუნუქისაგან  სისქით  0,5 მმ </t>
  </si>
  <si>
    <t>მ³</t>
  </si>
  <si>
    <t>შესაკრავი მავთული და გადანაჭრები</t>
  </si>
  <si>
    <t xml:space="preserve">პარაპეტზე სარტყელის მოწყობა მონოლითური  B-22,5 ბეტონისაგან </t>
  </si>
  <si>
    <t>ბეტონი B-22,5</t>
  </si>
  <si>
    <t xml:space="preserve">სახურავის სარეაბილიტაციო სამუშაოები </t>
  </si>
  <si>
    <t>ლოკალურ-რესურსული ხარჯთაღრიცხვა</t>
  </si>
  <si>
    <t xml:space="preserve">        საპროექტო-სახარჯთაღრიცხვო  დოკუმენტაცია   შედგენილია  დმანისის  მუნიციპალიტეტის მერიის მიერ გაცემული საპროექტო  დავალების საფუძველზე.  ამასთან ხარჯთაღრიცხვაში გათვალისწინებულია:</t>
  </si>
  <si>
    <t xml:space="preserve">ზედნადები ხარჯები სამშენებლო სამუშაოებზე </t>
  </si>
  <si>
    <t>გეგმიური დაგროვება</t>
  </si>
  <si>
    <t xml:space="preserve">   ნაკრებ ხარჯთაღრიცხვაში     გათვალისწინებულია    აგრეთვე    რეზერვი გაუთვალისწინებელ  სამუშაოებზე 5%.  </t>
  </si>
  <si>
    <t>%</t>
  </si>
  <si>
    <t xml:space="preserve">ზედნადები ხარჯები </t>
  </si>
  <si>
    <t xml:space="preserve">გეგმიური დაგროვება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</si>
</sst>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-;\-* #,##0.00_-;_-* &quot;-&quot;??_-;_-@_-"/>
    <numFmt numFmtId="165" formatCode="_-* #,##0.00\ _₾_-;\-* #,##0.00\ _₾_-;_-* &quot;-&quot;??\ _₾_-;_-@_-"/>
    <numFmt numFmtId="166" formatCode="0.000"/>
    <numFmt numFmtId="167" formatCode="#,##0.0000"/>
    <numFmt numFmtId="168" formatCode="#,##0.000"/>
    <numFmt numFmtId="169" formatCode="#,##0.00;[Red]#,##0.00"/>
    <numFmt numFmtId="170" formatCode="#,##0.0000;[Red]#,##0.0000"/>
    <numFmt numFmtId="171" formatCode="_-* #,##0.00_р_._-;\-* #,##0.00_р_._-;_-* &quot;-&quot;??_р_._-;_-@_-"/>
    <numFmt numFmtId="172" formatCode="#,##0.00000;[Red]#,##0.00000"/>
    <numFmt numFmtId="173" formatCode="_-* #,##0.00\ _L_a_r_i_-;\-* #,##0.00\ _L_a_r_i_-;_-* &quot;-&quot;??\ _L_a_r_i_-;_-@_-"/>
    <numFmt numFmtId="174" formatCode="0.0"/>
    <numFmt numFmtId="175" formatCode="_-* #,##0.000_-;\-* #,##0.000_-;_-* &quot;-&quot;??_-;_-@_-"/>
    <numFmt numFmtId="176" formatCode="_-* #,##0.0000_-;\-* #,##0.0000_-;_-* &quot;-&quot;??_-;_-@_-"/>
  </numFmts>
  <fonts count="70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indexed="8"/>
      <name val="Sylfaen"/>
      <family val="1"/>
      <charset val="204"/>
    </font>
    <font>
      <sz val="12"/>
      <name val="Sylfaen"/>
      <family val="1"/>
      <charset val="204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sz val="8"/>
      <name val="Sylfae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Sylfaen"/>
      <family val="1"/>
    </font>
    <font>
      <b/>
      <sz val="11"/>
      <color rgb="FF3F3F3F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name val="Sylfaen"/>
      <family val="1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sz val="10"/>
      <color indexed="8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0"/>
      <name val="Sylfaen"/>
      <family val="1"/>
    </font>
    <font>
      <sz val="8"/>
      <name val="Calibri"/>
      <family val="2"/>
      <charset val="1"/>
      <scheme val="minor"/>
    </font>
    <font>
      <sz val="11"/>
      <name val="Sylfaen"/>
      <family val="1"/>
      <charset val="1"/>
    </font>
    <font>
      <sz val="12"/>
      <color indexed="8"/>
      <name val="Sylfaen"/>
      <family val="1"/>
      <charset val="1"/>
    </font>
    <font>
      <sz val="10"/>
      <name val="Sylfaen"/>
      <family val="1"/>
      <charset val="1"/>
    </font>
    <font>
      <b/>
      <sz val="10"/>
      <color theme="1"/>
      <name val="Sylfaen"/>
      <family val="1"/>
      <charset val="204"/>
    </font>
    <font>
      <sz val="16"/>
      <color theme="1"/>
      <name val="Calibri"/>
      <family val="2"/>
      <charset val="1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5" fillId="0" borderId="0"/>
    <xf numFmtId="0" fontId="12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5" fillId="3" borderId="2" applyNumberFormat="0" applyAlignment="0" applyProtection="0"/>
    <xf numFmtId="0" fontId="16" fillId="0" borderId="0"/>
    <xf numFmtId="0" fontId="1" fillId="0" borderId="0"/>
    <xf numFmtId="0" fontId="17" fillId="0" borderId="0"/>
    <xf numFmtId="0" fontId="5" fillId="0" borderId="0"/>
    <xf numFmtId="0" fontId="1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165" fontId="23" fillId="0" borderId="0" applyFont="0" applyFill="0" applyBorder="0" applyAlignment="0" applyProtection="0"/>
    <xf numFmtId="0" fontId="12" fillId="0" borderId="0"/>
    <xf numFmtId="0" fontId="17" fillId="0" borderId="0"/>
    <xf numFmtId="0" fontId="16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6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3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3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27" fillId="3" borderId="9" applyNumberFormat="0" applyAlignment="0" applyProtection="0"/>
    <xf numFmtId="0" fontId="46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0" fontId="28" fillId="23" borderId="10" applyNumberFormat="0" applyAlignment="0" applyProtection="0"/>
    <xf numFmtId="164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59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9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50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34" fillId="10" borderId="9" applyNumberFormat="0" applyAlignment="0" applyProtection="0"/>
    <xf numFmtId="0" fontId="53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7" fillId="0" borderId="0"/>
    <xf numFmtId="0" fontId="6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" fillId="25" borderId="15" applyNumberFormat="0" applyFont="0" applyAlignment="0" applyProtection="0"/>
    <xf numFmtId="0" fontId="55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0" fontId="38" fillId="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9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62" fillId="4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4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top" wrapText="1"/>
    </xf>
    <xf numFmtId="4" fontId="9" fillId="0" borderId="1" xfId="1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167" fontId="8" fillId="0" borderId="1" xfId="3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1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top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7" fontId="9" fillId="0" borderId="1" xfId="0" applyNumberFormat="1" applyFont="1" applyFill="1" applyBorder="1" applyAlignment="1" applyProtection="1">
      <alignment horizontal="center" vertical="top" wrapText="1"/>
    </xf>
    <xf numFmtId="167" fontId="9" fillId="0" borderId="1" xfId="1" applyNumberFormat="1" applyFont="1" applyFill="1" applyBorder="1" applyAlignment="1" applyProtection="1">
      <alignment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0" fontId="9" fillId="0" borderId="0" xfId="3" applyFont="1" applyFill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8" fillId="0" borderId="1" xfId="3" applyFont="1" applyFill="1" applyBorder="1" applyAlignment="1">
      <alignment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4" fontId="8" fillId="0" borderId="1" xfId="3" applyNumberFormat="1" applyFont="1" applyFill="1" applyBorder="1" applyAlignment="1">
      <alignment horizontal="left" vertical="center" wrapText="1"/>
    </xf>
    <xf numFmtId="167" fontId="14" fillId="0" borderId="1" xfId="3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 applyProtection="1">
      <alignment vertical="center" wrapText="1"/>
    </xf>
    <xf numFmtId="169" fontId="20" fillId="0" borderId="1" xfId="1" applyNumberFormat="1" applyFont="1" applyFill="1" applyBorder="1" applyAlignment="1" applyProtection="1">
      <alignment horizontal="center" vertical="center" wrapText="1"/>
    </xf>
    <xf numFmtId="4" fontId="18" fillId="0" borderId="1" xfId="1" applyNumberFormat="1" applyFont="1" applyFill="1" applyBorder="1" applyAlignment="1" applyProtection="1">
      <alignment horizontal="center" vertical="center" wrapText="1"/>
    </xf>
    <xf numFmtId="172" fontId="18" fillId="0" borderId="1" xfId="1" applyNumberFormat="1" applyFont="1" applyFill="1" applyBorder="1" applyAlignment="1" applyProtection="1">
      <alignment horizontal="center" vertical="center" wrapText="1"/>
    </xf>
    <xf numFmtId="169" fontId="1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18" fillId="0" borderId="0" xfId="0" applyNumberFormat="1" applyFont="1" applyFill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Alignment="1">
      <alignment wrapText="1"/>
    </xf>
    <xf numFmtId="167" fontId="18" fillId="0" borderId="0" xfId="0" applyNumberFormat="1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wrapText="1"/>
    </xf>
    <xf numFmtId="0" fontId="9" fillId="0" borderId="1" xfId="10" applyFont="1" applyFill="1" applyBorder="1" applyAlignment="1">
      <alignment horizontal="center" vertical="top" wrapText="1"/>
    </xf>
    <xf numFmtId="0" fontId="8" fillId="0" borderId="1" xfId="10" applyFont="1" applyFill="1" applyBorder="1" applyAlignment="1">
      <alignment horizontal="center" vertical="top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left" wrapText="1"/>
    </xf>
    <xf numFmtId="4" fontId="8" fillId="0" borderId="1" xfId="0" quotePrefix="1" applyNumberFormat="1" applyFont="1" applyFill="1" applyBorder="1" applyAlignment="1">
      <alignment horizontal="left" vertical="center" wrapText="1"/>
    </xf>
    <xf numFmtId="0" fontId="9" fillId="0" borderId="1" xfId="3" quotePrefix="1" applyFont="1" applyFill="1" applyBorder="1" applyAlignment="1">
      <alignment horizontal="left" vertical="top" wrapText="1"/>
    </xf>
    <xf numFmtId="49" fontId="20" fillId="0" borderId="1" xfId="9" applyNumberFormat="1" applyFont="1" applyFill="1" applyBorder="1" applyAlignment="1">
      <alignment horizontal="center" vertical="center" wrapText="1"/>
    </xf>
    <xf numFmtId="169" fontId="18" fillId="0" borderId="1" xfId="9" applyNumberFormat="1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left" vertical="top" wrapText="1"/>
    </xf>
    <xf numFmtId="49" fontId="18" fillId="0" borderId="1" xfId="9" applyNumberFormat="1" applyFont="1" applyFill="1" applyBorder="1" applyAlignment="1">
      <alignment horizontal="center" vertical="center" wrapText="1"/>
    </xf>
    <xf numFmtId="170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left" vertical="center" wrapText="1"/>
    </xf>
    <xf numFmtId="170" fontId="21" fillId="0" borderId="1" xfId="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9" fillId="0" borderId="1" xfId="34" applyNumberFormat="1" applyFont="1" applyFill="1" applyBorder="1" applyAlignment="1" applyProtection="1">
      <alignment horizontal="center" vertical="center" wrapText="1"/>
    </xf>
    <xf numFmtId="0" fontId="63" fillId="0" borderId="1" xfId="34" applyNumberFormat="1" applyFont="1" applyFill="1" applyBorder="1" applyAlignment="1">
      <alignment horizontal="center" vertical="center" wrapText="1"/>
    </xf>
    <xf numFmtId="49" fontId="18" fillId="0" borderId="1" xfId="34" applyNumberFormat="1" applyFont="1" applyBorder="1" applyAlignment="1">
      <alignment horizontal="center" vertical="center" wrapText="1"/>
    </xf>
    <xf numFmtId="49" fontId="20" fillId="0" borderId="3" xfId="34" applyNumberFormat="1" applyFont="1" applyBorder="1" applyAlignment="1">
      <alignment horizontal="left" vertical="center" wrapText="1"/>
    </xf>
    <xf numFmtId="2" fontId="18" fillId="0" borderId="1" xfId="34" applyNumberFormat="1" applyFont="1" applyFill="1" applyBorder="1" applyAlignment="1">
      <alignment horizontal="center" vertical="center" wrapText="1"/>
    </xf>
    <xf numFmtId="2" fontId="18" fillId="0" borderId="1" xfId="34" applyNumberFormat="1" applyFont="1" applyBorder="1" applyAlignment="1">
      <alignment horizontal="center" vertical="center" wrapText="1"/>
    </xf>
    <xf numFmtId="49" fontId="9" fillId="0" borderId="1" xfId="34" applyNumberFormat="1" applyFont="1" applyFill="1" applyBorder="1" applyAlignment="1" applyProtection="1">
      <alignment horizontal="left" vertical="center" wrapText="1"/>
    </xf>
    <xf numFmtId="2" fontId="9" fillId="0" borderId="1" xfId="34" applyNumberFormat="1" applyFont="1" applyFill="1" applyBorder="1" applyAlignment="1">
      <alignment horizontal="center" vertical="center" wrapText="1"/>
    </xf>
    <xf numFmtId="49" fontId="18" fillId="0" borderId="1" xfId="34" applyNumberFormat="1" applyFont="1" applyBorder="1" applyAlignment="1">
      <alignment horizontal="left" vertical="center" wrapText="1"/>
    </xf>
    <xf numFmtId="167" fontId="9" fillId="0" borderId="1" xfId="34" applyNumberFormat="1" applyFont="1" applyFill="1" applyBorder="1" applyAlignment="1" applyProtection="1">
      <alignment horizontal="center" vertical="center" wrapText="1"/>
    </xf>
    <xf numFmtId="167" fontId="9" fillId="0" borderId="1" xfId="35" applyNumberFormat="1" applyFont="1" applyFill="1" applyBorder="1" applyAlignment="1" applyProtection="1">
      <alignment horizontal="center" vertical="center" wrapText="1"/>
    </xf>
    <xf numFmtId="167" fontId="9" fillId="0" borderId="1" xfId="34" applyNumberFormat="1" applyFont="1" applyFill="1" applyBorder="1" applyAlignment="1">
      <alignment horizontal="center" vertical="center" wrapText="1"/>
    </xf>
    <xf numFmtId="2" fontId="8" fillId="0" borderId="1" xfId="34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0" fillId="0" borderId="0" xfId="0" applyFont="1"/>
    <xf numFmtId="0" fontId="65" fillId="0" borderId="0" xfId="3" applyFont="1" applyFill="1" applyBorder="1" applyAlignment="1">
      <alignment vertical="center" wrapText="1"/>
    </xf>
    <xf numFmtId="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center" vertical="center" wrapText="1"/>
    </xf>
    <xf numFmtId="0" fontId="65" fillId="0" borderId="1" xfId="0" applyNumberFormat="1" applyFont="1" applyBorder="1" applyAlignment="1">
      <alignment horizontal="center" vertical="center" wrapText="1"/>
    </xf>
    <xf numFmtId="4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4" fontId="66" fillId="0" borderId="0" xfId="0" applyNumberFormat="1" applyFont="1" applyAlignment="1">
      <alignment horizontal="center" vertical="center" wrapText="1"/>
    </xf>
    <xf numFmtId="0" fontId="6" fillId="0" borderId="1" xfId="3" applyFont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167" fontId="7" fillId="0" borderId="1" xfId="3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9" fontId="18" fillId="0" borderId="0" xfId="2" applyFont="1" applyFill="1" applyAlignment="1">
      <alignment wrapText="1"/>
    </xf>
    <xf numFmtId="4" fontId="7" fillId="0" borderId="1" xfId="3" quotePrefix="1" applyNumberFormat="1" applyFont="1" applyBorder="1" applyAlignment="1">
      <alignment horizontal="center" vertical="center" wrapText="1"/>
    </xf>
    <xf numFmtId="168" fontId="7" fillId="0" borderId="1" xfId="3" applyNumberFormat="1" applyFont="1" applyBorder="1" applyAlignment="1">
      <alignment horizontal="center" vertical="center" wrapText="1"/>
    </xf>
    <xf numFmtId="0" fontId="6" fillId="0" borderId="1" xfId="3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167" fontId="10" fillId="0" borderId="1" xfId="3" applyNumberFormat="1" applyFont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 wrapText="1"/>
    </xf>
    <xf numFmtId="49" fontId="20" fillId="0" borderId="1" xfId="34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 wrapText="1"/>
    </xf>
    <xf numFmtId="0" fontId="69" fillId="0" borderId="0" xfId="0" applyFont="1"/>
    <xf numFmtId="0" fontId="6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65" fillId="0" borderId="3" xfId="0" applyNumberFormat="1" applyFont="1" applyBorder="1" applyAlignment="1">
      <alignment horizontal="center" vertical="center" wrapText="1"/>
    </xf>
    <xf numFmtId="49" fontId="65" fillId="0" borderId="7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3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49" fontId="18" fillId="0" borderId="1" xfId="34" applyNumberFormat="1" applyFont="1" applyBorder="1" applyAlignment="1">
      <alignment horizontal="center" vertical="center" wrapText="1"/>
    </xf>
    <xf numFmtId="0" fontId="67" fillId="0" borderId="0" xfId="3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9" fillId="0" borderId="0" xfId="3" applyFont="1" applyFill="1" applyBorder="1" applyAlignment="1">
      <alignment horizontal="left" wrapText="1"/>
    </xf>
    <xf numFmtId="167" fontId="9" fillId="0" borderId="1" xfId="3" applyNumberFormat="1" applyFont="1" applyFill="1" applyBorder="1" applyAlignment="1">
      <alignment horizont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0" fontId="9" fillId="26" borderId="1" xfId="3" applyFont="1" applyFill="1" applyBorder="1" applyAlignment="1">
      <alignment horizontal="center" vertical="center" wrapText="1"/>
    </xf>
    <xf numFmtId="0" fontId="8" fillId="26" borderId="1" xfId="3" applyFont="1" applyFill="1" applyBorder="1" applyAlignment="1">
      <alignment horizontal="left" vertical="center" wrapText="1"/>
    </xf>
    <xf numFmtId="0" fontId="8" fillId="26" borderId="1" xfId="3" applyFont="1" applyFill="1" applyBorder="1" applyAlignment="1">
      <alignment horizontal="center" vertical="center" wrapText="1"/>
    </xf>
    <xf numFmtId="167" fontId="8" fillId="26" borderId="1" xfId="3" applyNumberFormat="1" applyFont="1" applyFill="1" applyBorder="1" applyAlignment="1">
      <alignment horizontal="center" vertical="center" wrapText="1"/>
    </xf>
    <xf numFmtId="4" fontId="8" fillId="26" borderId="1" xfId="3" applyNumberFormat="1" applyFont="1" applyFill="1" applyBorder="1" applyAlignment="1">
      <alignment horizontal="center" vertical="center" wrapText="1"/>
    </xf>
    <xf numFmtId="0" fontId="8" fillId="26" borderId="1" xfId="3" applyFont="1" applyFill="1" applyBorder="1" applyAlignment="1">
      <alignment horizontal="left" vertical="top" wrapText="1"/>
    </xf>
    <xf numFmtId="9" fontId="8" fillId="26" borderId="1" xfId="2" applyFont="1" applyFill="1" applyBorder="1" applyAlignment="1">
      <alignment horizontal="center" vertical="center" wrapText="1"/>
    </xf>
    <xf numFmtId="167" fontId="8" fillId="26" borderId="1" xfId="0" applyNumberFormat="1" applyFont="1" applyFill="1" applyBorder="1" applyAlignment="1">
      <alignment horizontal="center" vertical="center" wrapText="1"/>
    </xf>
    <xf numFmtId="4" fontId="8" fillId="26" borderId="1" xfId="0" applyNumberFormat="1" applyFont="1" applyFill="1" applyBorder="1" applyAlignment="1">
      <alignment horizontal="center" vertical="center" wrapText="1"/>
    </xf>
    <xf numFmtId="0" fontId="8" fillId="26" borderId="1" xfId="3" applyFont="1" applyFill="1" applyBorder="1" applyAlignment="1">
      <alignment vertical="center" wrapText="1"/>
    </xf>
    <xf numFmtId="0" fontId="8" fillId="26" borderId="1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>
      <alignment vertical="center" wrapText="1"/>
    </xf>
    <xf numFmtId="0" fontId="20" fillId="26" borderId="1" xfId="0" applyFont="1" applyFill="1" applyBorder="1" applyAlignment="1">
      <alignment horizontal="center" vertical="center" wrapText="1"/>
    </xf>
    <xf numFmtId="9" fontId="20" fillId="26" borderId="1" xfId="2" applyFont="1" applyFill="1" applyBorder="1" applyAlignment="1">
      <alignment horizontal="center" wrapText="1"/>
    </xf>
    <xf numFmtId="167" fontId="20" fillId="26" borderId="1" xfId="0" applyNumberFormat="1" applyFont="1" applyFill="1" applyBorder="1" applyAlignment="1">
      <alignment wrapText="1"/>
    </xf>
    <xf numFmtId="4" fontId="20" fillId="26" borderId="1" xfId="0" applyNumberFormat="1" applyFont="1" applyFill="1" applyBorder="1" applyAlignment="1">
      <alignment horizontal="center" vertical="center" wrapText="1"/>
    </xf>
  </cellXfs>
  <cellStyles count="918"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2 3 2" xfId="43"/>
    <cellStyle name="20% - Accent1 2 4" xfId="44"/>
    <cellStyle name="20% - Accent1 2 4 2" xfId="45"/>
    <cellStyle name="20% - Accent1 2 5" xfId="46"/>
    <cellStyle name="20% - Accent1 2 5 2" xfId="47"/>
    <cellStyle name="20% - Accent1 2 6" xfId="48"/>
    <cellStyle name="20% - Accent1 3" xfId="49"/>
    <cellStyle name="20% - Accent1 3 2" xfId="50"/>
    <cellStyle name="20% - Accent1 4" xfId="51"/>
    <cellStyle name="20% - Accent1 4 2" xfId="52"/>
    <cellStyle name="20% - Accent1 4 2 2" xfId="53"/>
    <cellStyle name="20% - Accent1 4 3" xfId="54"/>
    <cellStyle name="20% - Accent1 5" xfId="55"/>
    <cellStyle name="20% - Accent1 5 2" xfId="56"/>
    <cellStyle name="20% - Accent1 6" xfId="57"/>
    <cellStyle name="20% - Accent1 6 2" xfId="58"/>
    <cellStyle name="20% - Accent1 7" xfId="59"/>
    <cellStyle name="20% - Accent1 7 2" xfId="60"/>
    <cellStyle name="20% - Accent1_Q.W. ADMINISTRACIULI SENOBA" xfId="61"/>
    <cellStyle name="20% - Accent2" xfId="62"/>
    <cellStyle name="20% - Accent2 2" xfId="63"/>
    <cellStyle name="20% - Accent2 2 2" xfId="64"/>
    <cellStyle name="20% - Accent2 2 2 2" xfId="65"/>
    <cellStyle name="20% - Accent2 2 3" xfId="66"/>
    <cellStyle name="20% - Accent2 2 3 2" xfId="67"/>
    <cellStyle name="20% - Accent2 2 4" xfId="68"/>
    <cellStyle name="20% - Accent2 2 4 2" xfId="69"/>
    <cellStyle name="20% - Accent2 2 5" xfId="70"/>
    <cellStyle name="20% - Accent2 2 5 2" xfId="71"/>
    <cellStyle name="20% - Accent2 2 6" xfId="72"/>
    <cellStyle name="20% - Accent2 3" xfId="73"/>
    <cellStyle name="20% - Accent2 3 2" xfId="74"/>
    <cellStyle name="20% - Accent2 4" xfId="75"/>
    <cellStyle name="20% - Accent2 4 2" xfId="76"/>
    <cellStyle name="20% - Accent2 4 2 2" xfId="77"/>
    <cellStyle name="20% - Accent2 4 3" xfId="78"/>
    <cellStyle name="20% - Accent2 5" xfId="79"/>
    <cellStyle name="20% - Accent2 5 2" xfId="80"/>
    <cellStyle name="20% - Accent2 6" xfId="81"/>
    <cellStyle name="20% - Accent2 6 2" xfId="82"/>
    <cellStyle name="20% - Accent2 7" xfId="83"/>
    <cellStyle name="20% - Accent2 7 2" xfId="84"/>
    <cellStyle name="20% - Accent2_Q.W. ADMINISTRACIULI SENOBA" xfId="85"/>
    <cellStyle name="20% - Accent3" xfId="86"/>
    <cellStyle name="20% - Accent3 2" xfId="87"/>
    <cellStyle name="20% - Accent3 2 2" xfId="88"/>
    <cellStyle name="20% - Accent3 2 2 2" xfId="89"/>
    <cellStyle name="20% - Accent3 2 3" xfId="90"/>
    <cellStyle name="20% - Accent3 2 3 2" xfId="91"/>
    <cellStyle name="20% - Accent3 2 4" xfId="92"/>
    <cellStyle name="20% - Accent3 2 4 2" xfId="93"/>
    <cellStyle name="20% - Accent3 2 5" xfId="94"/>
    <cellStyle name="20% - Accent3 2 5 2" xfId="95"/>
    <cellStyle name="20% - Accent3 2 6" xfId="96"/>
    <cellStyle name="20% - Accent3 3" xfId="97"/>
    <cellStyle name="20% - Accent3 3 2" xfId="98"/>
    <cellStyle name="20% - Accent3 4" xfId="99"/>
    <cellStyle name="20% - Accent3 4 2" xfId="100"/>
    <cellStyle name="20% - Accent3 4 2 2" xfId="101"/>
    <cellStyle name="20% - Accent3 4 3" xfId="102"/>
    <cellStyle name="20% - Accent3 5" xfId="103"/>
    <cellStyle name="20% - Accent3 5 2" xfId="104"/>
    <cellStyle name="20% - Accent3 6" xfId="105"/>
    <cellStyle name="20% - Accent3 6 2" xfId="106"/>
    <cellStyle name="20% - Accent3 7" xfId="107"/>
    <cellStyle name="20% - Accent3 7 2" xfId="108"/>
    <cellStyle name="20% - Accent3_Q.W. ADMINISTRACIULI SENOBA" xfId="109"/>
    <cellStyle name="20% - Accent4" xfId="110"/>
    <cellStyle name="20% - Accent4 2" xfId="111"/>
    <cellStyle name="20% - Accent4 2 2" xfId="112"/>
    <cellStyle name="20% - Accent4 2 2 2" xfId="113"/>
    <cellStyle name="20% - Accent4 2 3" xfId="114"/>
    <cellStyle name="20% - Accent4 2 3 2" xfId="115"/>
    <cellStyle name="20% - Accent4 2 4" xfId="116"/>
    <cellStyle name="20% - Accent4 2 4 2" xfId="117"/>
    <cellStyle name="20% - Accent4 2 5" xfId="118"/>
    <cellStyle name="20% - Accent4 2 5 2" xfId="119"/>
    <cellStyle name="20% - Accent4 2 6" xfId="120"/>
    <cellStyle name="20% - Accent4 3" xfId="121"/>
    <cellStyle name="20% - Accent4 3 2" xfId="122"/>
    <cellStyle name="20% - Accent4 4" xfId="123"/>
    <cellStyle name="20% - Accent4 4 2" xfId="124"/>
    <cellStyle name="20% - Accent4 4 2 2" xfId="125"/>
    <cellStyle name="20% - Accent4 4 3" xfId="126"/>
    <cellStyle name="20% - Accent4 5" xfId="127"/>
    <cellStyle name="20% - Accent4 5 2" xfId="128"/>
    <cellStyle name="20% - Accent4 6" xfId="129"/>
    <cellStyle name="20% - Accent4 6 2" xfId="130"/>
    <cellStyle name="20% - Accent4 7" xfId="131"/>
    <cellStyle name="20% - Accent4 7 2" xfId="132"/>
    <cellStyle name="20% - Accent4_Q.W. ADMINISTRACIULI SENOBA" xfId="133"/>
    <cellStyle name="20% - Accent5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3" xfId="145"/>
    <cellStyle name="20% - Accent5 3 2" xfId="146"/>
    <cellStyle name="20% - Accent5 4" xfId="147"/>
    <cellStyle name="20% - Accent5 4 2" xfId="148"/>
    <cellStyle name="20% - Accent5 4 2 2" xfId="149"/>
    <cellStyle name="20% - Accent5 4 3" xfId="150"/>
    <cellStyle name="20% - Accent5 5" xfId="151"/>
    <cellStyle name="20% - Accent5 5 2" xfId="152"/>
    <cellStyle name="20% - Accent5 6" xfId="153"/>
    <cellStyle name="20% - Accent5 6 2" xfId="154"/>
    <cellStyle name="20% - Accent5 7" xfId="155"/>
    <cellStyle name="20% - Accent5 7 2" xfId="156"/>
    <cellStyle name="20% - Accent5_Q.W. ADMINISTRACIULI SENOBA" xfId="157"/>
    <cellStyle name="20% - Accent6" xfId="158"/>
    <cellStyle name="20% - Accent6 2" xfId="159"/>
    <cellStyle name="20% - Accent6 2 2" xfId="160"/>
    <cellStyle name="20% - Accent6 2 2 2" xfId="161"/>
    <cellStyle name="20% - Accent6 2 3" xfId="162"/>
    <cellStyle name="20% - Accent6 2 3 2" xfId="163"/>
    <cellStyle name="20% - Accent6 2 4" xfId="164"/>
    <cellStyle name="20% - Accent6 2 4 2" xfId="165"/>
    <cellStyle name="20% - Accent6 2 5" xfId="166"/>
    <cellStyle name="20% - Accent6 2 5 2" xfId="167"/>
    <cellStyle name="20% - Accent6 2 6" xfId="168"/>
    <cellStyle name="20% - Accent6 3" xfId="169"/>
    <cellStyle name="20% - Accent6 3 2" xfId="170"/>
    <cellStyle name="20% - Accent6 4" xfId="171"/>
    <cellStyle name="20% - Accent6 4 2" xfId="172"/>
    <cellStyle name="20% - Accent6 4 2 2" xfId="173"/>
    <cellStyle name="20% - Accent6 4 3" xfId="174"/>
    <cellStyle name="20% - Accent6 5" xfId="175"/>
    <cellStyle name="20% - Accent6 5 2" xfId="176"/>
    <cellStyle name="20% - Accent6 6" xfId="177"/>
    <cellStyle name="20% - Accent6 6 2" xfId="178"/>
    <cellStyle name="20% - Accent6 7" xfId="179"/>
    <cellStyle name="20% - Accent6 7 2" xfId="180"/>
    <cellStyle name="20% - Accent6_Q.W. ADMINISTRACIULI SENOBA" xfId="181"/>
    <cellStyle name="40% - Accent1" xfId="182"/>
    <cellStyle name="40% - Accent1 2" xfId="183"/>
    <cellStyle name="40% - Accent1 2 2" xfId="184"/>
    <cellStyle name="40% - Accent1 2 2 2" xfId="185"/>
    <cellStyle name="40% - Accent1 2 3" xfId="186"/>
    <cellStyle name="40% - Accent1 2 3 2" xfId="187"/>
    <cellStyle name="40% - Accent1 2 4" xfId="188"/>
    <cellStyle name="40% - Accent1 2 4 2" xfId="189"/>
    <cellStyle name="40% - Accent1 2 5" xfId="190"/>
    <cellStyle name="40% - Accent1 2 5 2" xfId="191"/>
    <cellStyle name="40% - Accent1 2 6" xfId="192"/>
    <cellStyle name="40% - Accent1 3" xfId="193"/>
    <cellStyle name="40% - Accent1 3 2" xfId="194"/>
    <cellStyle name="40% - Accent1 4" xfId="195"/>
    <cellStyle name="40% - Accent1 4 2" xfId="196"/>
    <cellStyle name="40% - Accent1 4 2 2" xfId="197"/>
    <cellStyle name="40% - Accent1 4 3" xfId="198"/>
    <cellStyle name="40% - Accent1 5" xfId="199"/>
    <cellStyle name="40% - Accent1 5 2" xfId="200"/>
    <cellStyle name="40% - Accent1 6" xfId="201"/>
    <cellStyle name="40% - Accent1 6 2" xfId="202"/>
    <cellStyle name="40% - Accent1 7" xfId="203"/>
    <cellStyle name="40% - Accent1 7 2" xfId="204"/>
    <cellStyle name="40% - Accent1_Q.W. ADMINISTRACIULI SENOBA" xfId="205"/>
    <cellStyle name="40% - Accent2" xfId="206"/>
    <cellStyle name="40% - Accent2 2" xfId="207"/>
    <cellStyle name="40% - Accent2 2 2" xfId="208"/>
    <cellStyle name="40% - Accent2 2 2 2" xfId="209"/>
    <cellStyle name="40% - Accent2 2 3" xfId="210"/>
    <cellStyle name="40% - Accent2 2 3 2" xfId="211"/>
    <cellStyle name="40% - Accent2 2 4" xfId="212"/>
    <cellStyle name="40% - Accent2 2 4 2" xfId="213"/>
    <cellStyle name="40% - Accent2 2 5" xfId="214"/>
    <cellStyle name="40% - Accent2 2 5 2" xfId="215"/>
    <cellStyle name="40% - Accent2 2 6" xfId="216"/>
    <cellStyle name="40% - Accent2 3" xfId="217"/>
    <cellStyle name="40% - Accent2 3 2" xfId="218"/>
    <cellStyle name="40% - Accent2 4" xfId="219"/>
    <cellStyle name="40% - Accent2 4 2" xfId="220"/>
    <cellStyle name="40% - Accent2 4 2 2" xfId="221"/>
    <cellStyle name="40% - Accent2 4 3" xfId="222"/>
    <cellStyle name="40% - Accent2 5" xfId="223"/>
    <cellStyle name="40% - Accent2 5 2" xfId="224"/>
    <cellStyle name="40% - Accent2 6" xfId="225"/>
    <cellStyle name="40% - Accent2 6 2" xfId="226"/>
    <cellStyle name="40% - Accent2 7" xfId="227"/>
    <cellStyle name="40% - Accent2 7 2" xfId="228"/>
    <cellStyle name="40% - Accent2_Q.W. ADMINISTRACIULI SENOBA" xfId="229"/>
    <cellStyle name="40% - Accent3" xfId="230"/>
    <cellStyle name="40% - Accent3 2" xfId="231"/>
    <cellStyle name="40% - Accent3 2 2" xfId="232"/>
    <cellStyle name="40% - Accent3 2 2 2" xfId="233"/>
    <cellStyle name="40% - Accent3 2 3" xfId="234"/>
    <cellStyle name="40% - Accent3 2 3 2" xfId="235"/>
    <cellStyle name="40% - Accent3 2 4" xfId="236"/>
    <cellStyle name="40% - Accent3 2 4 2" xfId="237"/>
    <cellStyle name="40% - Accent3 2 5" xfId="238"/>
    <cellStyle name="40% - Accent3 2 5 2" xfId="239"/>
    <cellStyle name="40% - Accent3 2 6" xfId="240"/>
    <cellStyle name="40% - Accent3 3" xfId="241"/>
    <cellStyle name="40% - Accent3 3 2" xfId="242"/>
    <cellStyle name="40% - Accent3 4" xfId="243"/>
    <cellStyle name="40% - Accent3 4 2" xfId="244"/>
    <cellStyle name="40% - Accent3 4 2 2" xfId="245"/>
    <cellStyle name="40% - Accent3 4 3" xfId="246"/>
    <cellStyle name="40% - Accent3 5" xfId="247"/>
    <cellStyle name="40% - Accent3 5 2" xfId="248"/>
    <cellStyle name="40% - Accent3 6" xfId="249"/>
    <cellStyle name="40% - Accent3 6 2" xfId="250"/>
    <cellStyle name="40% - Accent3 7" xfId="251"/>
    <cellStyle name="40% - Accent3 7 2" xfId="252"/>
    <cellStyle name="40% - Accent3_Q.W. ADMINISTRACIULI SENOBA" xfId="253"/>
    <cellStyle name="40% - Accent4" xfId="254"/>
    <cellStyle name="40% - Accent4 2" xfId="255"/>
    <cellStyle name="40% - Accent4 2 2" xfId="256"/>
    <cellStyle name="40% - Accent4 2 2 2" xfId="257"/>
    <cellStyle name="40% - Accent4 2 3" xfId="258"/>
    <cellStyle name="40% - Accent4 2 3 2" xfId="259"/>
    <cellStyle name="40% - Accent4 2 4" xfId="260"/>
    <cellStyle name="40% - Accent4 2 4 2" xfId="261"/>
    <cellStyle name="40% - Accent4 2 5" xfId="262"/>
    <cellStyle name="40% - Accent4 2 5 2" xfId="263"/>
    <cellStyle name="40% - Accent4 2 6" xfId="264"/>
    <cellStyle name="40% - Accent4 3" xfId="265"/>
    <cellStyle name="40% - Accent4 3 2" xfId="266"/>
    <cellStyle name="40% - Accent4 4" xfId="267"/>
    <cellStyle name="40% - Accent4 4 2" xfId="268"/>
    <cellStyle name="40% - Accent4 4 2 2" xfId="269"/>
    <cellStyle name="40% - Accent4 4 3" xfId="270"/>
    <cellStyle name="40% - Accent4 5" xfId="271"/>
    <cellStyle name="40% - Accent4 5 2" xfId="272"/>
    <cellStyle name="40% - Accent4 6" xfId="273"/>
    <cellStyle name="40% - Accent4 6 2" xfId="274"/>
    <cellStyle name="40% - Accent4 7" xfId="275"/>
    <cellStyle name="40% - Accent4 7 2" xfId="276"/>
    <cellStyle name="40% - Accent4_Q.W. ADMINISTRACIULI SENOBA" xfId="277"/>
    <cellStyle name="40% - Accent5" xfId="278"/>
    <cellStyle name="40% - Accent5 2" xfId="279"/>
    <cellStyle name="40% - Accent5 2 2" xfId="280"/>
    <cellStyle name="40% - Accent5 2 2 2" xfId="281"/>
    <cellStyle name="40% - Accent5 2 3" xfId="282"/>
    <cellStyle name="40% - Accent5 2 3 2" xfId="283"/>
    <cellStyle name="40% - Accent5 2 4" xfId="284"/>
    <cellStyle name="40% - Accent5 2 4 2" xfId="285"/>
    <cellStyle name="40% - Accent5 2 5" xfId="286"/>
    <cellStyle name="40% - Accent5 2 5 2" xfId="287"/>
    <cellStyle name="40% - Accent5 2 6" xfId="288"/>
    <cellStyle name="40% - Accent5 3" xfId="289"/>
    <cellStyle name="40% - Accent5 3 2" xfId="290"/>
    <cellStyle name="40% - Accent5 4" xfId="291"/>
    <cellStyle name="40% - Accent5 4 2" xfId="292"/>
    <cellStyle name="40% - Accent5 4 2 2" xfId="293"/>
    <cellStyle name="40% - Accent5 4 3" xfId="294"/>
    <cellStyle name="40% - Accent5 5" xfId="295"/>
    <cellStyle name="40% - Accent5 5 2" xfId="296"/>
    <cellStyle name="40% - Accent5 6" xfId="297"/>
    <cellStyle name="40% - Accent5 6 2" xfId="298"/>
    <cellStyle name="40% - Accent5 7" xfId="299"/>
    <cellStyle name="40% - Accent5 7 2" xfId="300"/>
    <cellStyle name="40% - Accent5_Q.W. ADMINISTRACIULI SENOBA" xfId="301"/>
    <cellStyle name="40% - Accent6" xfId="302"/>
    <cellStyle name="40% - Accent6 2" xfId="303"/>
    <cellStyle name="40% - Accent6 2 2" xfId="304"/>
    <cellStyle name="40% - Accent6 2 2 2" xfId="305"/>
    <cellStyle name="40% - Accent6 2 3" xfId="306"/>
    <cellStyle name="40% - Accent6 2 3 2" xfId="307"/>
    <cellStyle name="40% - Accent6 2 4" xfId="308"/>
    <cellStyle name="40% - Accent6 2 4 2" xfId="309"/>
    <cellStyle name="40% - Accent6 2 5" xfId="310"/>
    <cellStyle name="40% - Accent6 2 5 2" xfId="311"/>
    <cellStyle name="40% - Accent6 2 6" xfId="312"/>
    <cellStyle name="40% - Accent6 3" xfId="313"/>
    <cellStyle name="40% - Accent6 3 2" xfId="314"/>
    <cellStyle name="40% - Accent6 4" xfId="315"/>
    <cellStyle name="40% - Accent6 4 2" xfId="316"/>
    <cellStyle name="40% - Accent6 4 2 2" xfId="317"/>
    <cellStyle name="40% - Accent6 4 3" xfId="318"/>
    <cellStyle name="40% - Accent6 5" xfId="319"/>
    <cellStyle name="40% - Accent6 5 2" xfId="320"/>
    <cellStyle name="40% - Accent6 6" xfId="321"/>
    <cellStyle name="40% - Accent6 6 2" xfId="322"/>
    <cellStyle name="40% - Accent6 7" xfId="323"/>
    <cellStyle name="40% - Accent6 7 2" xfId="324"/>
    <cellStyle name="40% - Accent6_Q.W. ADMINISTRACIULI SENOBA" xfId="325"/>
    <cellStyle name="60% - Accent1" xfId="326"/>
    <cellStyle name="60% - Accent1 2" xfId="327"/>
    <cellStyle name="60% - Accent1 2 2" xfId="328"/>
    <cellStyle name="60% - Accent1 2 3" xfId="329"/>
    <cellStyle name="60% - Accent1 2 4" xfId="330"/>
    <cellStyle name="60% - Accent1 2 5" xfId="331"/>
    <cellStyle name="60% - Accent1 3" xfId="332"/>
    <cellStyle name="60% - Accent1 4" xfId="333"/>
    <cellStyle name="60% - Accent1 4 2" xfId="334"/>
    <cellStyle name="60% - Accent1 5" xfId="335"/>
    <cellStyle name="60% - Accent1 6" xfId="336"/>
    <cellStyle name="60% - Accent1 7" xfId="337"/>
    <cellStyle name="60% - Accent2" xfId="338"/>
    <cellStyle name="60% - Accent2 2" xfId="339"/>
    <cellStyle name="60% - Accent2 2 2" xfId="340"/>
    <cellStyle name="60% - Accent2 2 3" xfId="341"/>
    <cellStyle name="60% - Accent2 2 4" xfId="342"/>
    <cellStyle name="60% - Accent2 2 5" xfId="343"/>
    <cellStyle name="60% - Accent2 3" xfId="344"/>
    <cellStyle name="60% - Accent2 4" xfId="345"/>
    <cellStyle name="60% - Accent2 4 2" xfId="346"/>
    <cellStyle name="60% - Accent2 5" xfId="347"/>
    <cellStyle name="60% - Accent2 6" xfId="348"/>
    <cellStyle name="60% - Accent2 7" xfId="349"/>
    <cellStyle name="60% - Accent3" xfId="350"/>
    <cellStyle name="60% - Accent3 2" xfId="351"/>
    <cellStyle name="60% - Accent3 2 2" xfId="352"/>
    <cellStyle name="60% - Accent3 2 3" xfId="353"/>
    <cellStyle name="60% - Accent3 2 4" xfId="354"/>
    <cellStyle name="60% - Accent3 2 5" xfId="355"/>
    <cellStyle name="60% - Accent3 3" xfId="356"/>
    <cellStyle name="60% - Accent3 4" xfId="357"/>
    <cellStyle name="60% - Accent3 4 2" xfId="358"/>
    <cellStyle name="60% - Accent3 5" xfId="359"/>
    <cellStyle name="60% - Accent3 6" xfId="360"/>
    <cellStyle name="60% - Accent3 7" xfId="361"/>
    <cellStyle name="60% - Accent4" xfId="362"/>
    <cellStyle name="60% - Accent4 2" xfId="363"/>
    <cellStyle name="60% - Accent4 2 2" xfId="364"/>
    <cellStyle name="60% - Accent4 2 3" xfId="365"/>
    <cellStyle name="60% - Accent4 2 4" xfId="366"/>
    <cellStyle name="60% - Accent4 2 5" xfId="367"/>
    <cellStyle name="60% - Accent4 3" xfId="368"/>
    <cellStyle name="60% - Accent4 4" xfId="369"/>
    <cellStyle name="60% - Accent4 4 2" xfId="370"/>
    <cellStyle name="60% - Accent4 5" xfId="371"/>
    <cellStyle name="60% - Accent4 6" xfId="372"/>
    <cellStyle name="60% - Accent4 7" xfId="373"/>
    <cellStyle name="60% - Accent5" xfId="374"/>
    <cellStyle name="60% - Accent5 2" xfId="375"/>
    <cellStyle name="60% - Accent5 2 2" xfId="376"/>
    <cellStyle name="60% - Accent5 2 3" xfId="377"/>
    <cellStyle name="60% - Accent5 2 4" xfId="378"/>
    <cellStyle name="60% - Accent5 2 5" xfId="379"/>
    <cellStyle name="60% - Accent5 3" xfId="380"/>
    <cellStyle name="60% - Accent5 4" xfId="381"/>
    <cellStyle name="60% - Accent5 4 2" xfId="382"/>
    <cellStyle name="60% - Accent5 5" xfId="383"/>
    <cellStyle name="60% - Accent5 6" xfId="384"/>
    <cellStyle name="60% - Accent5 7" xfId="385"/>
    <cellStyle name="60% - Accent6" xfId="386"/>
    <cellStyle name="60% - Accent6 2" xfId="387"/>
    <cellStyle name="60% - Accent6 2 2" xfId="388"/>
    <cellStyle name="60% - Accent6 2 3" xfId="389"/>
    <cellStyle name="60% - Accent6 2 4" xfId="390"/>
    <cellStyle name="60% - Accent6 2 5" xfId="391"/>
    <cellStyle name="60% - Accent6 3" xfId="392"/>
    <cellStyle name="60% - Accent6 4" xfId="393"/>
    <cellStyle name="60% - Accent6 4 2" xfId="394"/>
    <cellStyle name="60% - Accent6 5" xfId="395"/>
    <cellStyle name="60% - Accent6 6" xfId="396"/>
    <cellStyle name="60% - Accent6 7" xfId="397"/>
    <cellStyle name="Accent1" xfId="398"/>
    <cellStyle name="Accent1 2" xfId="399"/>
    <cellStyle name="Accent1 2 2" xfId="400"/>
    <cellStyle name="Accent1 2 3" xfId="401"/>
    <cellStyle name="Accent1 2 4" xfId="402"/>
    <cellStyle name="Accent1 2 5" xfId="403"/>
    <cellStyle name="Accent1 3" xfId="404"/>
    <cellStyle name="Accent1 4" xfId="405"/>
    <cellStyle name="Accent1 4 2" xfId="406"/>
    <cellStyle name="Accent1 5" xfId="407"/>
    <cellStyle name="Accent1 6" xfId="408"/>
    <cellStyle name="Accent1 7" xfId="409"/>
    <cellStyle name="Accent2" xfId="410"/>
    <cellStyle name="Accent2 2" xfId="411"/>
    <cellStyle name="Accent2 2 2" xfId="412"/>
    <cellStyle name="Accent2 2 3" xfId="413"/>
    <cellStyle name="Accent2 2 4" xfId="414"/>
    <cellStyle name="Accent2 2 5" xfId="415"/>
    <cellStyle name="Accent2 3" xfId="416"/>
    <cellStyle name="Accent2 4" xfId="417"/>
    <cellStyle name="Accent2 4 2" xfId="418"/>
    <cellStyle name="Accent2 5" xfId="419"/>
    <cellStyle name="Accent2 6" xfId="420"/>
    <cellStyle name="Accent2 7" xfId="421"/>
    <cellStyle name="Accent3" xfId="422"/>
    <cellStyle name="Accent3 2" xfId="423"/>
    <cellStyle name="Accent3 2 2" xfId="424"/>
    <cellStyle name="Accent3 2 3" xfId="425"/>
    <cellStyle name="Accent3 2 4" xfId="426"/>
    <cellStyle name="Accent3 2 5" xfId="427"/>
    <cellStyle name="Accent3 3" xfId="428"/>
    <cellStyle name="Accent3 4" xfId="429"/>
    <cellStyle name="Accent3 4 2" xfId="430"/>
    <cellStyle name="Accent3 5" xfId="431"/>
    <cellStyle name="Accent3 6" xfId="432"/>
    <cellStyle name="Accent3 7" xfId="433"/>
    <cellStyle name="Accent4" xfId="434"/>
    <cellStyle name="Accent4 2" xfId="435"/>
    <cellStyle name="Accent4 2 2" xfId="436"/>
    <cellStyle name="Accent4 2 3" xfId="437"/>
    <cellStyle name="Accent4 2 4" xfId="438"/>
    <cellStyle name="Accent4 2 5" xfId="439"/>
    <cellStyle name="Accent4 3" xfId="440"/>
    <cellStyle name="Accent4 4" xfId="441"/>
    <cellStyle name="Accent4 4 2" xfId="442"/>
    <cellStyle name="Accent4 5" xfId="443"/>
    <cellStyle name="Accent4 6" xfId="444"/>
    <cellStyle name="Accent4 7" xfId="445"/>
    <cellStyle name="Accent5" xfId="446"/>
    <cellStyle name="Accent5 2" xfId="447"/>
    <cellStyle name="Accent5 2 2" xfId="448"/>
    <cellStyle name="Accent5 2 3" xfId="449"/>
    <cellStyle name="Accent5 2 4" xfId="450"/>
    <cellStyle name="Accent5 2 5" xfId="451"/>
    <cellStyle name="Accent5 3" xfId="452"/>
    <cellStyle name="Accent5 4" xfId="453"/>
    <cellStyle name="Accent5 4 2" xfId="454"/>
    <cellStyle name="Accent5 5" xfId="455"/>
    <cellStyle name="Accent5 6" xfId="456"/>
    <cellStyle name="Accent5 7" xfId="457"/>
    <cellStyle name="Accent6" xfId="458"/>
    <cellStyle name="Accent6 2" xfId="459"/>
    <cellStyle name="Accent6 2 2" xfId="460"/>
    <cellStyle name="Accent6 2 3" xfId="461"/>
    <cellStyle name="Accent6 2 4" xfId="462"/>
    <cellStyle name="Accent6 2 5" xfId="463"/>
    <cellStyle name="Accent6 3" xfId="464"/>
    <cellStyle name="Accent6 4" xfId="465"/>
    <cellStyle name="Accent6 4 2" xfId="466"/>
    <cellStyle name="Accent6 5" xfId="467"/>
    <cellStyle name="Accent6 6" xfId="468"/>
    <cellStyle name="Accent6 7" xfId="469"/>
    <cellStyle name="Bad" xfId="470"/>
    <cellStyle name="Bad 2" xfId="471"/>
    <cellStyle name="Bad 2 2" xfId="472"/>
    <cellStyle name="Bad 2 3" xfId="473"/>
    <cellStyle name="Bad 2 4" xfId="474"/>
    <cellStyle name="Bad 2 5" xfId="475"/>
    <cellStyle name="Bad 3" xfId="476"/>
    <cellStyle name="Bad 4" xfId="477"/>
    <cellStyle name="Bad 4 2" xfId="478"/>
    <cellStyle name="Bad 5" xfId="479"/>
    <cellStyle name="Bad 6" xfId="480"/>
    <cellStyle name="Bad 7" xfId="481"/>
    <cellStyle name="Calculation" xfId="482"/>
    <cellStyle name="Calculation 2" xfId="483"/>
    <cellStyle name="Calculation 2 2" xfId="484"/>
    <cellStyle name="Calculation 2 3" xfId="485"/>
    <cellStyle name="Calculation 2 4" xfId="486"/>
    <cellStyle name="Calculation 2 5" xfId="487"/>
    <cellStyle name="Calculation 2_anakia II etapi.xls sm. defeqturi" xfId="488"/>
    <cellStyle name="Calculation 3" xfId="489"/>
    <cellStyle name="Calculation 4" xfId="490"/>
    <cellStyle name="Calculation 4 2" xfId="491"/>
    <cellStyle name="Calculation 4_anakia II etapi.xls sm. defeqturi" xfId="492"/>
    <cellStyle name="Calculation 5" xfId="493"/>
    <cellStyle name="Calculation 6" xfId="494"/>
    <cellStyle name="Calculation 7" xfId="495"/>
    <cellStyle name="Check Cell" xfId="496"/>
    <cellStyle name="Check Cell 2" xfId="497"/>
    <cellStyle name="Check Cell 2 2" xfId="498"/>
    <cellStyle name="Check Cell 2 3" xfId="499"/>
    <cellStyle name="Check Cell 2 4" xfId="500"/>
    <cellStyle name="Check Cell 2 5" xfId="501"/>
    <cellStyle name="Check Cell 2_anakia II etapi.xls sm. defeqturi" xfId="502"/>
    <cellStyle name="Check Cell 3" xfId="503"/>
    <cellStyle name="Check Cell 4" xfId="504"/>
    <cellStyle name="Check Cell 4 2" xfId="505"/>
    <cellStyle name="Check Cell 4_anakia II etapi.xls sm. defeqturi" xfId="506"/>
    <cellStyle name="Check Cell 5" xfId="507"/>
    <cellStyle name="Check Cell 6" xfId="508"/>
    <cellStyle name="Check Cell 7" xfId="509"/>
    <cellStyle name="Comma" xfId="1" builtinId="3"/>
    <cellStyle name="Comma 10" xfId="511"/>
    <cellStyle name="Comma 10 2" xfId="512"/>
    <cellStyle name="Comma 11" xfId="513"/>
    <cellStyle name="Comma 12" xfId="514"/>
    <cellStyle name="Comma 12 2" xfId="515"/>
    <cellStyle name="Comma 12 3" xfId="516"/>
    <cellStyle name="Comma 12 4" xfId="517"/>
    <cellStyle name="Comma 12 5" xfId="518"/>
    <cellStyle name="Comma 12 6" xfId="519"/>
    <cellStyle name="Comma 12 7" xfId="520"/>
    <cellStyle name="Comma 12 8" xfId="521"/>
    <cellStyle name="Comma 13" xfId="522"/>
    <cellStyle name="Comma 14" xfId="523"/>
    <cellStyle name="Comma 15" xfId="524"/>
    <cellStyle name="Comma 15 2" xfId="525"/>
    <cellStyle name="Comma 16" xfId="526"/>
    <cellStyle name="Comma 17" xfId="527"/>
    <cellStyle name="Comma 17 2" xfId="528"/>
    <cellStyle name="Comma 18" xfId="529"/>
    <cellStyle name="Comma 19" xfId="530"/>
    <cellStyle name="Comma 2" xfId="531"/>
    <cellStyle name="Comma 2 2" xfId="532"/>
    <cellStyle name="Comma 2 2 2" xfId="533"/>
    <cellStyle name="Comma 2 2 3" xfId="534"/>
    <cellStyle name="Comma 2 3" xfId="535"/>
    <cellStyle name="Comma 20" xfId="536"/>
    <cellStyle name="Comma 3" xfId="537"/>
    <cellStyle name="Comma 4" xfId="538"/>
    <cellStyle name="Comma 5" xfId="539"/>
    <cellStyle name="Comma 6" xfId="540"/>
    <cellStyle name="Comma 7" xfId="541"/>
    <cellStyle name="Comma 8" xfId="542"/>
    <cellStyle name="Comma 9" xfId="543"/>
    <cellStyle name="Explanatory Text" xfId="544"/>
    <cellStyle name="Explanatory Text 2" xfId="545"/>
    <cellStyle name="Explanatory Text 2 2" xfId="546"/>
    <cellStyle name="Explanatory Text 2 3" xfId="547"/>
    <cellStyle name="Explanatory Text 2 4" xfId="548"/>
    <cellStyle name="Explanatory Text 2 5" xfId="549"/>
    <cellStyle name="Explanatory Text 3" xfId="550"/>
    <cellStyle name="Explanatory Text 4" xfId="551"/>
    <cellStyle name="Explanatory Text 4 2" xfId="552"/>
    <cellStyle name="Explanatory Text 5" xfId="553"/>
    <cellStyle name="Explanatory Text 6" xfId="554"/>
    <cellStyle name="Explanatory Text 7" xfId="555"/>
    <cellStyle name="Good" xfId="556"/>
    <cellStyle name="Good 2" xfId="557"/>
    <cellStyle name="Good 2 2" xfId="558"/>
    <cellStyle name="Good 2 3" xfId="559"/>
    <cellStyle name="Good 2 4" xfId="560"/>
    <cellStyle name="Good 2 5" xfId="561"/>
    <cellStyle name="Good 3" xfId="562"/>
    <cellStyle name="Good 4" xfId="563"/>
    <cellStyle name="Good 4 2" xfId="564"/>
    <cellStyle name="Good 5" xfId="565"/>
    <cellStyle name="Good 6" xfId="566"/>
    <cellStyle name="Good 7" xfId="567"/>
    <cellStyle name="Heading 1" xfId="568"/>
    <cellStyle name="Heading 1 2" xfId="569"/>
    <cellStyle name="Heading 1 2 2" xfId="570"/>
    <cellStyle name="Heading 1 2 3" xfId="571"/>
    <cellStyle name="Heading 1 2 4" xfId="572"/>
    <cellStyle name="Heading 1 2 5" xfId="573"/>
    <cellStyle name="Heading 1 2_anakia II etapi.xls sm. defeqturi" xfId="574"/>
    <cellStyle name="Heading 1 3" xfId="575"/>
    <cellStyle name="Heading 1 4" xfId="576"/>
    <cellStyle name="Heading 1 4 2" xfId="577"/>
    <cellStyle name="Heading 1 4_anakia II etapi.xls sm. defeqturi" xfId="578"/>
    <cellStyle name="Heading 1 5" xfId="579"/>
    <cellStyle name="Heading 1 6" xfId="580"/>
    <cellStyle name="Heading 1 7" xfId="581"/>
    <cellStyle name="Heading 2" xfId="582"/>
    <cellStyle name="Heading 2 2" xfId="583"/>
    <cellStyle name="Heading 2 2 2" xfId="584"/>
    <cellStyle name="Heading 2 2 3" xfId="585"/>
    <cellStyle name="Heading 2 2 4" xfId="586"/>
    <cellStyle name="Heading 2 2 5" xfId="587"/>
    <cellStyle name="Heading 2 2_anakia II etapi.xls sm. defeqturi" xfId="588"/>
    <cellStyle name="Heading 2 3" xfId="589"/>
    <cellStyle name="Heading 2 4" xfId="590"/>
    <cellStyle name="Heading 2 4 2" xfId="591"/>
    <cellStyle name="Heading 2 4_anakia II etapi.xls sm. defeqturi" xfId="592"/>
    <cellStyle name="Heading 2 5" xfId="593"/>
    <cellStyle name="Heading 2 6" xfId="594"/>
    <cellStyle name="Heading 2 7" xfId="595"/>
    <cellStyle name="Heading 3" xfId="596"/>
    <cellStyle name="Heading 3 2" xfId="597"/>
    <cellStyle name="Heading 3 2 2" xfId="598"/>
    <cellStyle name="Heading 3 2 3" xfId="599"/>
    <cellStyle name="Heading 3 2 4" xfId="600"/>
    <cellStyle name="Heading 3 2 5" xfId="601"/>
    <cellStyle name="Heading 3 2_anakia II etapi.xls sm. defeqturi" xfId="602"/>
    <cellStyle name="Heading 3 3" xfId="603"/>
    <cellStyle name="Heading 3 4" xfId="604"/>
    <cellStyle name="Heading 3 4 2" xfId="605"/>
    <cellStyle name="Heading 3 4_anakia II etapi.xls sm. defeqturi" xfId="606"/>
    <cellStyle name="Heading 3 5" xfId="607"/>
    <cellStyle name="Heading 3 6" xfId="608"/>
    <cellStyle name="Heading 3 7" xfId="609"/>
    <cellStyle name="Heading 4" xfId="610"/>
    <cellStyle name="Heading 4 2" xfId="611"/>
    <cellStyle name="Heading 4 2 2" xfId="612"/>
    <cellStyle name="Heading 4 2 3" xfId="613"/>
    <cellStyle name="Heading 4 2 4" xfId="614"/>
    <cellStyle name="Heading 4 2 5" xfId="615"/>
    <cellStyle name="Heading 4 3" xfId="616"/>
    <cellStyle name="Heading 4 4" xfId="617"/>
    <cellStyle name="Heading 4 4 2" xfId="618"/>
    <cellStyle name="Heading 4 5" xfId="619"/>
    <cellStyle name="Heading 4 6" xfId="620"/>
    <cellStyle name="Heading 4 7" xfId="621"/>
    <cellStyle name="Hyperlink 2" xfId="622"/>
    <cellStyle name="Input" xfId="623"/>
    <cellStyle name="Input 2" xfId="624"/>
    <cellStyle name="Input 2 2" xfId="625"/>
    <cellStyle name="Input 2 3" xfId="626"/>
    <cellStyle name="Input 2 4" xfId="627"/>
    <cellStyle name="Input 2 5" xfId="628"/>
    <cellStyle name="Input 2_anakia II etapi.xls sm. defeqturi" xfId="629"/>
    <cellStyle name="Input 3" xfId="630"/>
    <cellStyle name="Input 4" xfId="631"/>
    <cellStyle name="Input 4 2" xfId="632"/>
    <cellStyle name="Input 4_anakia II etapi.xls sm. defeqturi" xfId="633"/>
    <cellStyle name="Input 5" xfId="634"/>
    <cellStyle name="Input 6" xfId="635"/>
    <cellStyle name="Input 7" xfId="636"/>
    <cellStyle name="Linked Cell" xfId="637"/>
    <cellStyle name="Linked Cell 2" xfId="638"/>
    <cellStyle name="Linked Cell 2 2" xfId="639"/>
    <cellStyle name="Linked Cell 2 3" xfId="640"/>
    <cellStyle name="Linked Cell 2 4" xfId="641"/>
    <cellStyle name="Linked Cell 2 5" xfId="642"/>
    <cellStyle name="Linked Cell 2_anakia II etapi.xls sm. defeqturi" xfId="643"/>
    <cellStyle name="Linked Cell 3" xfId="644"/>
    <cellStyle name="Linked Cell 4" xfId="645"/>
    <cellStyle name="Linked Cell 4 2" xfId="646"/>
    <cellStyle name="Linked Cell 4_anakia II etapi.xls sm. defeqturi" xfId="647"/>
    <cellStyle name="Linked Cell 5" xfId="648"/>
    <cellStyle name="Linked Cell 6" xfId="649"/>
    <cellStyle name="Linked Cell 7" xfId="650"/>
    <cellStyle name="Neutral" xfId="651"/>
    <cellStyle name="Neutral 2" xfId="652"/>
    <cellStyle name="Neutral 2 2" xfId="653"/>
    <cellStyle name="Neutral 2 3" xfId="654"/>
    <cellStyle name="Neutral 2 4" xfId="655"/>
    <cellStyle name="Neutral 2 5" xfId="656"/>
    <cellStyle name="Neutral 3" xfId="657"/>
    <cellStyle name="Neutral 4" xfId="658"/>
    <cellStyle name="Neutral 4 2" xfId="659"/>
    <cellStyle name="Neutral 5" xfId="660"/>
    <cellStyle name="Neutral 6" xfId="661"/>
    <cellStyle name="Neutral 7" xfId="662"/>
    <cellStyle name="Normal" xfId="0" builtinId="0"/>
    <cellStyle name="Normal 10" xfId="24"/>
    <cellStyle name="Normal 10 2" xfId="663"/>
    <cellStyle name="Normal 11" xfId="664"/>
    <cellStyle name="Normal 11 2" xfId="16"/>
    <cellStyle name="Normal 11 2 2" xfId="665"/>
    <cellStyle name="Normal 11 3" xfId="666"/>
    <cellStyle name="Normal 11_GAZI-2010" xfId="667"/>
    <cellStyle name="Normal 12" xfId="668"/>
    <cellStyle name="Normal 12 2" xfId="669"/>
    <cellStyle name="Normal 12_gazis gare qseli" xfId="670"/>
    <cellStyle name="Normal 13" xfId="671"/>
    <cellStyle name="Normal 13 2" xfId="672"/>
    <cellStyle name="Normal 13 2 2" xfId="673"/>
    <cellStyle name="Normal 13 2 3" xfId="674"/>
    <cellStyle name="Normal 13 2 3 2" xfId="20"/>
    <cellStyle name="Normal 13 3" xfId="675"/>
    <cellStyle name="Normal 13 3 2" xfId="676"/>
    <cellStyle name="Normal 13 3 3" xfId="677"/>
    <cellStyle name="Normal 13 3 3 2" xfId="678"/>
    <cellStyle name="Normal 13 3 3 3" xfId="679"/>
    <cellStyle name="Normal 13 3 3 6" xfId="22"/>
    <cellStyle name="Normal 13 3 4" xfId="680"/>
    <cellStyle name="Normal 13 3 5" xfId="681"/>
    <cellStyle name="Normal 13 4" xfId="682"/>
    <cellStyle name="Normal 13 5" xfId="25"/>
    <cellStyle name="Normal 13 5 2" xfId="683"/>
    <cellStyle name="Normal 13 5 3" xfId="684"/>
    <cellStyle name="Normal 13 5 3 2" xfId="685"/>
    <cellStyle name="Normal 13 5 3 3" xfId="686"/>
    <cellStyle name="Normal 13 5 3 4" xfId="687"/>
    <cellStyle name="Normal 13 5 4" xfId="688"/>
    <cellStyle name="Normal 13 6" xfId="689"/>
    <cellStyle name="Normal 13 7" xfId="690"/>
    <cellStyle name="Normal 13 8" xfId="691"/>
    <cellStyle name="Normal 13_# 6-1 27.01.12 - копия (1)" xfId="692"/>
    <cellStyle name="Normal 14" xfId="693"/>
    <cellStyle name="Normal 14 2" xfId="694"/>
    <cellStyle name="Normal 14 3" xfId="29"/>
    <cellStyle name="Normal 14 3 2" xfId="695"/>
    <cellStyle name="Normal 14 4" xfId="696"/>
    <cellStyle name="Normal 14 5" xfId="697"/>
    <cellStyle name="Normal 14 6" xfId="698"/>
    <cellStyle name="Normal 14_anakia II etapi.xls sm. defeqturi" xfId="699"/>
    <cellStyle name="Normal 15" xfId="700"/>
    <cellStyle name="Normal 16" xfId="701"/>
    <cellStyle name="Normal 16 2" xfId="702"/>
    <cellStyle name="Normal 16 3" xfId="703"/>
    <cellStyle name="Normal 16 4" xfId="704"/>
    <cellStyle name="Normal 16_# 6-1 27.01.12 - копия (1)" xfId="705"/>
    <cellStyle name="Normal 17" xfId="706"/>
    <cellStyle name="Normal 18" xfId="707"/>
    <cellStyle name="Normal 19" xfId="708"/>
    <cellStyle name="Normal 2" xfId="6"/>
    <cellStyle name="Normal 2 10" xfId="21"/>
    <cellStyle name="Normal 2 11" xfId="710"/>
    <cellStyle name="Normal 2 12" xfId="709"/>
    <cellStyle name="Normal 2 13" xfId="36"/>
    <cellStyle name="Normal 2 2" xfId="711"/>
    <cellStyle name="Normal 2 2 2" xfId="31"/>
    <cellStyle name="Normal 2 2 3" xfId="712"/>
    <cellStyle name="Normal 2 2 4" xfId="30"/>
    <cellStyle name="Normal 2 2 5" xfId="713"/>
    <cellStyle name="Normal 2 2 6" xfId="714"/>
    <cellStyle name="Normal 2 2 7" xfId="715"/>
    <cellStyle name="Normal 2 2_2D4CD000" xfId="716"/>
    <cellStyle name="Normal 2 3" xfId="717"/>
    <cellStyle name="Normal 2 4" xfId="28"/>
    <cellStyle name="Normal 2 5" xfId="718"/>
    <cellStyle name="Normal 2 6" xfId="719"/>
    <cellStyle name="Normal 2 7" xfId="720"/>
    <cellStyle name="Normal 2 7 2" xfId="721"/>
    <cellStyle name="Normal 2 7 3" xfId="722"/>
    <cellStyle name="Normal 2 7_anakia II etapi.xls sm. defeqturi" xfId="723"/>
    <cellStyle name="Normal 2 8" xfId="724"/>
    <cellStyle name="Normal 2 9" xfId="725"/>
    <cellStyle name="Normal 2_anakia II etapi.xls sm. defeqturi" xfId="726"/>
    <cellStyle name="Normal 20" xfId="727"/>
    <cellStyle name="Normal 21" xfId="728"/>
    <cellStyle name="Normal 22" xfId="729"/>
    <cellStyle name="Normal 23" xfId="730"/>
    <cellStyle name="Normal 24" xfId="731"/>
    <cellStyle name="Normal 25" xfId="732"/>
    <cellStyle name="Normal 26" xfId="733"/>
    <cellStyle name="Normal 27" xfId="734"/>
    <cellStyle name="Normal 28" xfId="735"/>
    <cellStyle name="Normal 29" xfId="17"/>
    <cellStyle name="Normal 29 2" xfId="736"/>
    <cellStyle name="Normal 3" xfId="5"/>
    <cellStyle name="Normal 3 2" xfId="10"/>
    <cellStyle name="Normal 3 2 2" xfId="737"/>
    <cellStyle name="Normal 3 2_anakia II etapi.xls sm. defeqturi" xfId="738"/>
    <cellStyle name="Normal 3 3" xfId="9"/>
    <cellStyle name="Normal 3 3 2" xfId="739"/>
    <cellStyle name="Normal 30" xfId="740"/>
    <cellStyle name="Normal 30 2" xfId="741"/>
    <cellStyle name="Normal 31" xfId="742"/>
    <cellStyle name="Normal 32" xfId="743"/>
    <cellStyle name="Normal 32 2" xfId="744"/>
    <cellStyle name="Normal 32 2 2" xfId="745"/>
    <cellStyle name="Normal 32 3" xfId="746"/>
    <cellStyle name="Normal 32 3 2" xfId="747"/>
    <cellStyle name="Normal 32 3 2 2" xfId="748"/>
    <cellStyle name="Normal 32 4" xfId="749"/>
    <cellStyle name="Normal 32_# 6-1 27.01.12 - копия (1)" xfId="750"/>
    <cellStyle name="Normal 33" xfId="751"/>
    <cellStyle name="Normal 33 2" xfId="752"/>
    <cellStyle name="Normal 34" xfId="753"/>
    <cellStyle name="Normal 35" xfId="754"/>
    <cellStyle name="Normal 35 2" xfId="755"/>
    <cellStyle name="Normal 35 3" xfId="756"/>
    <cellStyle name="Normal 36" xfId="757"/>
    <cellStyle name="Normal 36 2" xfId="758"/>
    <cellStyle name="Normal 36 2 2" xfId="26"/>
    <cellStyle name="Normal 36 2 3" xfId="759"/>
    <cellStyle name="Normal 36 2 4" xfId="760"/>
    <cellStyle name="Normal 36 3" xfId="761"/>
    <cellStyle name="Normal 36 4" xfId="762"/>
    <cellStyle name="Normal 37" xfId="18"/>
    <cellStyle name="Normal 37 2" xfId="764"/>
    <cellStyle name="Normal 37 3" xfId="763"/>
    <cellStyle name="Normal 38" xfId="765"/>
    <cellStyle name="Normal 38 2" xfId="23"/>
    <cellStyle name="Normal 38 2 2" xfId="766"/>
    <cellStyle name="Normal 38 3" xfId="767"/>
    <cellStyle name="Normal 38 3 2" xfId="768"/>
    <cellStyle name="Normal 38 4" xfId="769"/>
    <cellStyle name="Normal 39" xfId="770"/>
    <cellStyle name="Normal 39 2" xfId="771"/>
    <cellStyle name="Normal 4" xfId="772"/>
    <cellStyle name="Normal 4 2" xfId="773"/>
    <cellStyle name="Normal 4 3" xfId="12"/>
    <cellStyle name="Normal 4 3 2" xfId="774"/>
    <cellStyle name="Normal 40" xfId="775"/>
    <cellStyle name="Normal 40 2" xfId="776"/>
    <cellStyle name="Normal 40 3" xfId="777"/>
    <cellStyle name="Normal 41" xfId="778"/>
    <cellStyle name="Normal 41 2" xfId="779"/>
    <cellStyle name="Normal 42" xfId="780"/>
    <cellStyle name="Normal 42 2" xfId="781"/>
    <cellStyle name="Normal 42 3" xfId="782"/>
    <cellStyle name="Normal 43" xfId="783"/>
    <cellStyle name="Normal 44" xfId="784"/>
    <cellStyle name="Normal 45" xfId="785"/>
    <cellStyle name="Normal 46" xfId="786"/>
    <cellStyle name="Normal 47" xfId="787"/>
    <cellStyle name="Normal 47 2" xfId="788"/>
    <cellStyle name="Normal 47 3" xfId="789"/>
    <cellStyle name="Normal 47 3 2" xfId="790"/>
    <cellStyle name="Normal 47 3 3" xfId="791"/>
    <cellStyle name="Normal 47 4" xfId="792"/>
    <cellStyle name="Normal 5" xfId="793"/>
    <cellStyle name="Normal 5 2" xfId="794"/>
    <cellStyle name="Normal 5 2 2" xfId="795"/>
    <cellStyle name="Normal 5 3" xfId="796"/>
    <cellStyle name="Normal 5 4" xfId="797"/>
    <cellStyle name="Normal 5 4 2" xfId="798"/>
    <cellStyle name="Normal 5 4 3" xfId="799"/>
    <cellStyle name="Normal 5 5" xfId="800"/>
    <cellStyle name="Normal 5_Copy of SAN2010" xfId="801"/>
    <cellStyle name="Normal 6" xfId="802"/>
    <cellStyle name="Normal 65" xfId="27"/>
    <cellStyle name="Normal 67" xfId="11"/>
    <cellStyle name="Normal 68" xfId="15"/>
    <cellStyle name="Normal 69" xfId="13"/>
    <cellStyle name="Normal 7" xfId="803"/>
    <cellStyle name="Normal 70" xfId="14"/>
    <cellStyle name="Normal 75" xfId="804"/>
    <cellStyle name="Normal 8" xfId="805"/>
    <cellStyle name="Normal 8 2" xfId="806"/>
    <cellStyle name="Normal 8_2D4CD000" xfId="807"/>
    <cellStyle name="Normal 9" xfId="808"/>
    <cellStyle name="Normal 9 2" xfId="809"/>
    <cellStyle name="Normal 9 2 2" xfId="810"/>
    <cellStyle name="Normal 9 2 3" xfId="811"/>
    <cellStyle name="Normal 9 2 4" xfId="812"/>
    <cellStyle name="Normal 9 2_anakia II etapi.xls sm. defeqturi" xfId="813"/>
    <cellStyle name="Normal 9_2D4CD000" xfId="814"/>
    <cellStyle name="Note" xfId="815"/>
    <cellStyle name="Note 2" xfId="816"/>
    <cellStyle name="Note 2 2" xfId="817"/>
    <cellStyle name="Note 2 3" xfId="818"/>
    <cellStyle name="Note 2 4" xfId="819"/>
    <cellStyle name="Note 2 5" xfId="820"/>
    <cellStyle name="Note 2_anakia II etapi.xls sm. defeqturi" xfId="821"/>
    <cellStyle name="Note 3" xfId="822"/>
    <cellStyle name="Note 4" xfId="823"/>
    <cellStyle name="Note 4 2" xfId="824"/>
    <cellStyle name="Note 4_anakia II etapi.xls sm. defeqturi" xfId="825"/>
    <cellStyle name="Note 5" xfId="826"/>
    <cellStyle name="Note 6" xfId="827"/>
    <cellStyle name="Note 7" xfId="828"/>
    <cellStyle name="Output" xfId="829"/>
    <cellStyle name="Output 2" xfId="830"/>
    <cellStyle name="Output 2 2" xfId="831"/>
    <cellStyle name="Output 2 3" xfId="832"/>
    <cellStyle name="Output 2 4" xfId="833"/>
    <cellStyle name="Output 2 5" xfId="834"/>
    <cellStyle name="Output 2_anakia II etapi.xls sm. defeqturi" xfId="835"/>
    <cellStyle name="Output 3" xfId="836"/>
    <cellStyle name="Output 4" xfId="837"/>
    <cellStyle name="Output 4 2" xfId="838"/>
    <cellStyle name="Output 4_anakia II etapi.xls sm. defeqturi" xfId="839"/>
    <cellStyle name="Output 5" xfId="840"/>
    <cellStyle name="Output 6" xfId="841"/>
    <cellStyle name="Output 7" xfId="842"/>
    <cellStyle name="Percent" xfId="2" builtinId="5"/>
    <cellStyle name="Percent 2" xfId="843"/>
    <cellStyle name="Percent 3" xfId="844"/>
    <cellStyle name="Percent 3 2" xfId="845"/>
    <cellStyle name="Percent 4" xfId="846"/>
    <cellStyle name="Percent 5" xfId="847"/>
    <cellStyle name="Percent 6" xfId="848"/>
    <cellStyle name="Style 1" xfId="849"/>
    <cellStyle name="Title" xfId="850"/>
    <cellStyle name="Title 2" xfId="851"/>
    <cellStyle name="Title 2 2" xfId="852"/>
    <cellStyle name="Title 2 3" xfId="853"/>
    <cellStyle name="Title 2 4" xfId="854"/>
    <cellStyle name="Title 2 5" xfId="855"/>
    <cellStyle name="Title 3" xfId="856"/>
    <cellStyle name="Title 4" xfId="857"/>
    <cellStyle name="Title 4 2" xfId="858"/>
    <cellStyle name="Title 5" xfId="859"/>
    <cellStyle name="Title 6" xfId="860"/>
    <cellStyle name="Title 7" xfId="861"/>
    <cellStyle name="Total" xfId="862"/>
    <cellStyle name="Total 2" xfId="863"/>
    <cellStyle name="Total 2 2" xfId="864"/>
    <cellStyle name="Total 2 3" xfId="865"/>
    <cellStyle name="Total 2 4" xfId="866"/>
    <cellStyle name="Total 2 5" xfId="867"/>
    <cellStyle name="Total 2_anakia II etapi.xls sm. defeqturi" xfId="868"/>
    <cellStyle name="Total 3" xfId="869"/>
    <cellStyle name="Total 4" xfId="870"/>
    <cellStyle name="Total 4 2" xfId="871"/>
    <cellStyle name="Total 4_anakia II etapi.xls sm. defeqturi" xfId="872"/>
    <cellStyle name="Total 5" xfId="873"/>
    <cellStyle name="Total 6" xfId="874"/>
    <cellStyle name="Total 7" xfId="875"/>
    <cellStyle name="Warning Text" xfId="876"/>
    <cellStyle name="Warning Text 2" xfId="877"/>
    <cellStyle name="Warning Text 2 2" xfId="878"/>
    <cellStyle name="Warning Text 2 3" xfId="879"/>
    <cellStyle name="Warning Text 2 4" xfId="880"/>
    <cellStyle name="Warning Text 2 5" xfId="881"/>
    <cellStyle name="Warning Text 3" xfId="882"/>
    <cellStyle name="Warning Text 4" xfId="883"/>
    <cellStyle name="Warning Text 4 2" xfId="884"/>
    <cellStyle name="Warning Text 5" xfId="885"/>
    <cellStyle name="Warning Text 6" xfId="886"/>
    <cellStyle name="Warning Text 7" xfId="887"/>
    <cellStyle name="Вывод 2" xfId="19"/>
    <cellStyle name="Обычный 10" xfId="888"/>
    <cellStyle name="Обычный 10 2" xfId="889"/>
    <cellStyle name="Обычный 11" xfId="37"/>
    <cellStyle name="Обычный 2" xfId="33"/>
    <cellStyle name="Обычный 2 2" xfId="890"/>
    <cellStyle name="Обычный 3" xfId="4"/>
    <cellStyle name="Обычный 3 2" xfId="8"/>
    <cellStyle name="Обычный 3 2 2" xfId="891"/>
    <cellStyle name="Обычный 3 3" xfId="892"/>
    <cellStyle name="Обычный 4" xfId="893"/>
    <cellStyle name="Обычный 4 2" xfId="894"/>
    <cellStyle name="Обычный 4 3" xfId="895"/>
    <cellStyle name="Обычный 4 4" xfId="896"/>
    <cellStyle name="Обычный 5" xfId="897"/>
    <cellStyle name="Обычный 5 2" xfId="32"/>
    <cellStyle name="Обычный 5 2 2" xfId="898"/>
    <cellStyle name="Обычный 5 3" xfId="899"/>
    <cellStyle name="Обычный 5 4" xfId="900"/>
    <cellStyle name="Обычный 5 4 2" xfId="901"/>
    <cellStyle name="Обычный 5 5" xfId="902"/>
    <cellStyle name="Обычный 6" xfId="903"/>
    <cellStyle name="Обычный 6 2" xfId="904"/>
    <cellStyle name="Обычный 7" xfId="905"/>
    <cellStyle name="Обычный 8" xfId="906"/>
    <cellStyle name="Обычный 8 2" xfId="907"/>
    <cellStyle name="Обычный 9" xfId="908"/>
    <cellStyle name="Обычный_Лист1" xfId="3"/>
    <cellStyle name="Плохой 2" xfId="909"/>
    <cellStyle name="Процентный 2" xfId="910"/>
    <cellStyle name="Процентный 3" xfId="911"/>
    <cellStyle name="Процентный 3 2" xfId="912"/>
    <cellStyle name="Финансовый 2" xfId="7"/>
    <cellStyle name="Финансовый 2 2" xfId="914"/>
    <cellStyle name="Финансовый 2 3" xfId="913"/>
    <cellStyle name="Финансовый 3" xfId="915"/>
    <cellStyle name="Финансовый 4" xfId="916"/>
    <cellStyle name="Финансовый 5" xfId="917"/>
    <cellStyle name="Финансовый 6" xfId="510"/>
    <cellStyle name="მძიმე 2" xfId="35"/>
    <cellStyle name="ჩვეულებრივი 2" xfId="34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"/>
  <sheetViews>
    <sheetView workbookViewId="0">
      <selection activeCell="F20" sqref="F20"/>
    </sheetView>
  </sheetViews>
  <sheetFormatPr defaultRowHeight="15"/>
  <cols>
    <col min="13" max="14" width="9.140625" customWidth="1"/>
  </cols>
  <sheetData>
    <row r="4" spans="1:14" ht="2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21">
      <c r="A5" s="140"/>
      <c r="B5" s="140"/>
      <c r="C5" s="144" t="s">
        <v>127</v>
      </c>
      <c r="D5" s="144"/>
      <c r="E5" s="144"/>
      <c r="F5" s="144"/>
      <c r="G5" s="144"/>
      <c r="H5" s="144"/>
      <c r="I5" s="144"/>
      <c r="J5" s="144"/>
      <c r="K5" s="144"/>
      <c r="L5" s="141"/>
      <c r="M5" s="140"/>
      <c r="N5" s="140"/>
    </row>
    <row r="6" spans="1:14" ht="2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2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63" customHeight="1">
      <c r="A8" s="143" t="s">
        <v>114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2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2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4" spans="1:14" ht="18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</sheetData>
  <mergeCells count="3">
    <mergeCell ref="B14:K14"/>
    <mergeCell ref="A8:N8"/>
    <mergeCell ref="C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Normal="100" zoomScaleSheetLayoutView="110" workbookViewId="0">
      <selection activeCell="D9" sqref="D9"/>
    </sheetView>
  </sheetViews>
  <sheetFormatPr defaultRowHeight="15"/>
  <cols>
    <col min="1" max="1" width="12.7109375" customWidth="1"/>
    <col min="2" max="2" width="31.42578125" customWidth="1"/>
    <col min="3" max="3" width="11.140625" customWidth="1"/>
    <col min="4" max="4" width="86.42578125" customWidth="1"/>
  </cols>
  <sheetData>
    <row r="2" spans="1:4" ht="18">
      <c r="A2" s="142" t="s">
        <v>1</v>
      </c>
      <c r="B2" s="142"/>
      <c r="C2" s="142"/>
      <c r="D2" s="142"/>
    </row>
    <row r="3" spans="1:4" ht="18">
      <c r="A3" s="145" t="s">
        <v>2</v>
      </c>
      <c r="B3" s="145"/>
      <c r="C3" s="145"/>
      <c r="D3" s="145"/>
    </row>
    <row r="4" spans="1:4" ht="128.25" customHeight="1">
      <c r="A4" s="146" t="s">
        <v>128</v>
      </c>
      <c r="B4" s="146"/>
      <c r="C4" s="146"/>
      <c r="D4" s="146"/>
    </row>
    <row r="5" spans="1:4" ht="20.25" customHeight="1">
      <c r="A5" s="145" t="s">
        <v>129</v>
      </c>
      <c r="B5" s="145"/>
      <c r="C5" s="145"/>
      <c r="D5" s="145"/>
    </row>
    <row r="6" spans="1:4" ht="33" customHeight="1">
      <c r="A6" s="145" t="s">
        <v>130</v>
      </c>
      <c r="B6" s="145"/>
      <c r="C6" s="145"/>
      <c r="D6" s="145"/>
    </row>
    <row r="7" spans="1:4" ht="35.25" customHeight="1">
      <c r="A7" s="147" t="s">
        <v>131</v>
      </c>
      <c r="B7" s="147"/>
      <c r="C7" s="147"/>
      <c r="D7" s="147"/>
    </row>
    <row r="8" spans="1:4" ht="33" customHeight="1">
      <c r="A8" s="5"/>
      <c r="B8" s="2"/>
      <c r="C8" s="1"/>
      <c r="D8" s="2"/>
    </row>
    <row r="9" spans="1:4" ht="18">
      <c r="A9" s="3"/>
      <c r="B9" s="3"/>
      <c r="C9" s="3"/>
      <c r="D9" s="3"/>
    </row>
    <row r="10" spans="1:4" ht="18">
      <c r="A10" s="3"/>
      <c r="B10" s="3"/>
      <c r="C10" s="3"/>
      <c r="D10" s="3"/>
    </row>
    <row r="11" spans="1:4" ht="18">
      <c r="A11" s="3"/>
      <c r="B11" s="3"/>
      <c r="C11" s="3"/>
      <c r="D11" s="4"/>
    </row>
    <row r="12" spans="1:4" ht="18">
      <c r="A12" s="3"/>
      <c r="B12" s="3"/>
      <c r="C12" s="3"/>
      <c r="D12" s="3"/>
    </row>
    <row r="13" spans="1:4" ht="18">
      <c r="A13" s="3"/>
      <c r="B13" s="3"/>
      <c r="C13" s="3"/>
      <c r="D13" s="3"/>
    </row>
    <row r="14" spans="1:4" ht="18">
      <c r="A14" s="3"/>
      <c r="B14" s="142"/>
      <c r="C14" s="142"/>
      <c r="D14" s="142"/>
    </row>
  </sheetData>
  <mergeCells count="7">
    <mergeCell ref="B14:D14"/>
    <mergeCell ref="A2:D2"/>
    <mergeCell ref="A3:D3"/>
    <mergeCell ref="A4:D4"/>
    <mergeCell ref="A5:D5"/>
    <mergeCell ref="A6:D6"/>
    <mergeCell ref="A7:D7"/>
  </mergeCells>
  <pageMargins left="0.7" right="0.28999999999999998" top="0.62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110" zoomScaleNormal="100" zoomScaleSheetLayoutView="110" workbookViewId="0">
      <selection activeCell="E10" sqref="E10"/>
    </sheetView>
  </sheetViews>
  <sheetFormatPr defaultRowHeight="15"/>
  <cols>
    <col min="1" max="1" width="4.85546875" style="103" customWidth="1"/>
    <col min="2" max="2" width="27.28515625" style="103" customWidth="1"/>
    <col min="3" max="3" width="38.140625" style="103" customWidth="1"/>
    <col min="4" max="5" width="13" style="103" customWidth="1"/>
    <col min="6" max="6" width="14.28515625" style="103" customWidth="1"/>
    <col min="7" max="7" width="9.140625" style="103"/>
    <col min="8" max="8" width="24.7109375" style="103" customWidth="1"/>
    <col min="9" max="9" width="9" style="103" customWidth="1"/>
    <col min="10" max="16384" width="9.140625" style="103"/>
  </cols>
  <sheetData>
    <row r="1" spans="1:13" ht="25.5" customHeight="1">
      <c r="B1" s="156" t="s">
        <v>114</v>
      </c>
      <c r="C1" s="156"/>
      <c r="D1" s="156"/>
      <c r="E1" s="156"/>
      <c r="F1" s="156"/>
      <c r="G1" s="156"/>
      <c r="H1" s="156"/>
      <c r="I1" s="104"/>
      <c r="J1" s="104"/>
      <c r="K1" s="104"/>
      <c r="L1" s="104"/>
      <c r="M1" s="104"/>
    </row>
    <row r="2" spans="1:13">
      <c r="A2" s="157" t="s">
        <v>3</v>
      </c>
      <c r="B2" s="157"/>
      <c r="C2" s="157"/>
      <c r="D2" s="105">
        <f>H19</f>
        <v>0</v>
      </c>
      <c r="E2" s="106" t="s">
        <v>4</v>
      </c>
      <c r="F2" s="107"/>
      <c r="G2" s="107"/>
      <c r="H2" s="107"/>
    </row>
    <row r="3" spans="1:13">
      <c r="A3" s="157" t="s">
        <v>5</v>
      </c>
      <c r="B3" s="157"/>
      <c r="C3" s="157"/>
      <c r="D3" s="105">
        <f>H18</f>
        <v>0</v>
      </c>
      <c r="E3" s="106" t="s">
        <v>4</v>
      </c>
      <c r="F3" s="107"/>
      <c r="G3" s="107"/>
      <c r="H3" s="107"/>
    </row>
    <row r="4" spans="1:13">
      <c r="A4" s="158" t="s">
        <v>6</v>
      </c>
      <c r="B4" s="158"/>
      <c r="C4" s="158"/>
      <c r="D4" s="158"/>
      <c r="E4" s="158"/>
      <c r="F4" s="158"/>
      <c r="G4" s="158"/>
      <c r="H4" s="158"/>
    </row>
    <row r="5" spans="1:13">
      <c r="A5" s="157"/>
      <c r="B5" s="157"/>
      <c r="C5" s="157"/>
      <c r="D5" s="157"/>
      <c r="E5" s="157"/>
      <c r="F5" s="157"/>
      <c r="G5" s="157"/>
      <c r="H5" s="157"/>
    </row>
    <row r="6" spans="1:13">
      <c r="A6" s="148" t="s">
        <v>7</v>
      </c>
      <c r="B6" s="150" t="s">
        <v>8</v>
      </c>
      <c r="C6" s="150" t="s">
        <v>9</v>
      </c>
      <c r="D6" s="152" t="s">
        <v>10</v>
      </c>
      <c r="E6" s="153"/>
      <c r="F6" s="153"/>
      <c r="G6" s="153"/>
      <c r="H6" s="154"/>
    </row>
    <row r="7" spans="1:13" ht="45">
      <c r="A7" s="149"/>
      <c r="B7" s="151"/>
      <c r="C7" s="151"/>
      <c r="D7" s="108" t="s">
        <v>11</v>
      </c>
      <c r="E7" s="108" t="s">
        <v>12</v>
      </c>
      <c r="F7" s="108" t="s">
        <v>13</v>
      </c>
      <c r="G7" s="108" t="s">
        <v>14</v>
      </c>
      <c r="H7" s="108" t="s">
        <v>15</v>
      </c>
    </row>
    <row r="8" spans="1:13">
      <c r="A8" s="109">
        <v>1</v>
      </c>
      <c r="B8" s="108"/>
      <c r="C8" s="108" t="s">
        <v>16</v>
      </c>
      <c r="D8" s="110"/>
      <c r="E8" s="110"/>
      <c r="F8" s="110"/>
      <c r="G8" s="110"/>
      <c r="H8" s="110"/>
    </row>
    <row r="9" spans="1:13">
      <c r="A9" s="109"/>
      <c r="B9" s="108"/>
      <c r="C9" s="108" t="s">
        <v>17</v>
      </c>
      <c r="D9" s="110"/>
      <c r="E9" s="110"/>
      <c r="F9" s="110"/>
      <c r="G9" s="110"/>
      <c r="H9" s="110"/>
    </row>
    <row r="10" spans="1:13">
      <c r="A10" s="109"/>
      <c r="B10" s="108"/>
      <c r="C10" s="108" t="s">
        <v>18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</row>
    <row r="11" spans="1:13">
      <c r="A11" s="109"/>
      <c r="B11" s="108"/>
      <c r="C11" s="108" t="s">
        <v>19</v>
      </c>
      <c r="D11" s="111"/>
      <c r="E11" s="111"/>
      <c r="F11" s="111"/>
      <c r="G11" s="111"/>
      <c r="H11" s="111"/>
    </row>
    <row r="12" spans="1:13">
      <c r="A12" s="109">
        <v>2</v>
      </c>
      <c r="B12" s="108"/>
      <c r="C12" s="108" t="s">
        <v>20</v>
      </c>
      <c r="D12" s="111"/>
      <c r="E12" s="111"/>
      <c r="F12" s="111"/>
      <c r="G12" s="111"/>
      <c r="H12" s="111"/>
    </row>
    <row r="13" spans="1:13" ht="39.75" customHeight="1">
      <c r="A13" s="109"/>
      <c r="B13" s="108" t="s">
        <v>104</v>
      </c>
      <c r="C13" s="112" t="s">
        <v>115</v>
      </c>
      <c r="D13" s="111">
        <f>სახურავი!L127</f>
        <v>0</v>
      </c>
      <c r="E13" s="111">
        <v>0</v>
      </c>
      <c r="F13" s="111">
        <v>0</v>
      </c>
      <c r="G13" s="111">
        <v>0</v>
      </c>
      <c r="H13" s="111">
        <f>D13+E13+G13</f>
        <v>0</v>
      </c>
    </row>
    <row r="14" spans="1:13">
      <c r="A14" s="109"/>
      <c r="B14" s="108"/>
      <c r="C14" s="108" t="s">
        <v>21</v>
      </c>
      <c r="D14" s="111">
        <f>SUM(D13:D13)</f>
        <v>0</v>
      </c>
      <c r="E14" s="111">
        <f>SUM(E13:E13)</f>
        <v>0</v>
      </c>
      <c r="F14" s="111">
        <f>SUM(F13:F13)</f>
        <v>0</v>
      </c>
      <c r="G14" s="111">
        <f>SUM(G13:G13)</f>
        <v>0</v>
      </c>
      <c r="H14" s="111">
        <f>SUM(H13:H13)</f>
        <v>0</v>
      </c>
    </row>
    <row r="15" spans="1:13">
      <c r="A15" s="109" t="s">
        <v>22</v>
      </c>
      <c r="B15" s="108"/>
      <c r="C15" s="108" t="s">
        <v>23</v>
      </c>
      <c r="D15" s="111"/>
      <c r="E15" s="111"/>
      <c r="F15" s="111"/>
      <c r="G15" s="111"/>
      <c r="H15" s="111"/>
    </row>
    <row r="16" spans="1:13" ht="30">
      <c r="A16" s="110"/>
      <c r="B16" s="108"/>
      <c r="C16" s="108" t="s">
        <v>24</v>
      </c>
      <c r="D16" s="111">
        <f>D14*0.05</f>
        <v>0</v>
      </c>
      <c r="E16" s="111">
        <f>E14*0.05</f>
        <v>0</v>
      </c>
      <c r="F16" s="111"/>
      <c r="G16" s="111"/>
      <c r="H16" s="111">
        <f>H14*0.05</f>
        <v>0</v>
      </c>
    </row>
    <row r="17" spans="1:8">
      <c r="A17" s="109"/>
      <c r="B17" s="108"/>
      <c r="C17" s="108" t="s">
        <v>0</v>
      </c>
      <c r="D17" s="111">
        <f>D16+D14</f>
        <v>0</v>
      </c>
      <c r="E17" s="111">
        <f>E16+E14</f>
        <v>0</v>
      </c>
      <c r="F17" s="111"/>
      <c r="G17" s="111"/>
      <c r="H17" s="111">
        <f>H16+H14</f>
        <v>0</v>
      </c>
    </row>
    <row r="18" spans="1:8" ht="30">
      <c r="A18" s="109"/>
      <c r="B18" s="108"/>
      <c r="C18" s="108" t="s">
        <v>25</v>
      </c>
      <c r="D18" s="111">
        <f>D17*0.18</f>
        <v>0</v>
      </c>
      <c r="E18" s="111">
        <f>E17*0.18</f>
        <v>0</v>
      </c>
      <c r="F18" s="111"/>
      <c r="G18" s="111"/>
      <c r="H18" s="111">
        <f>H17*0.18</f>
        <v>0</v>
      </c>
    </row>
    <row r="19" spans="1:8" ht="30">
      <c r="A19" s="109"/>
      <c r="B19" s="108"/>
      <c r="C19" s="108" t="s">
        <v>26</v>
      </c>
      <c r="D19" s="111">
        <f>D18+D17</f>
        <v>0</v>
      </c>
      <c r="E19" s="111">
        <f>E18+E17</f>
        <v>0</v>
      </c>
      <c r="F19" s="111"/>
      <c r="G19" s="111"/>
      <c r="H19" s="111">
        <f>H18+H17</f>
        <v>0</v>
      </c>
    </row>
    <row r="21" spans="1:8">
      <c r="H21" s="113"/>
    </row>
    <row r="22" spans="1:8" ht="18">
      <c r="B22" s="155"/>
      <c r="C22" s="155"/>
      <c r="D22" s="155"/>
      <c r="E22" s="114"/>
      <c r="F22" s="114"/>
      <c r="G22" s="114"/>
      <c r="H22" s="115"/>
    </row>
  </sheetData>
  <mergeCells count="10">
    <mergeCell ref="B1:H1"/>
    <mergeCell ref="A2:C2"/>
    <mergeCell ref="A3:C3"/>
    <mergeCell ref="A4:H4"/>
    <mergeCell ref="A5:H5"/>
    <mergeCell ref="A6:A7"/>
    <mergeCell ref="B6:B7"/>
    <mergeCell ref="C6:C7"/>
    <mergeCell ref="D6:H6"/>
    <mergeCell ref="B22:D22"/>
  </mergeCells>
  <phoneticPr fontId="64" type="noConversion"/>
  <pageMargins left="0.47244094488188981" right="0.15748031496062992" top="0.62992125984251968" bottom="0.27559055118110237" header="0.15748031496062992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view="pageBreakPreview" topLeftCell="A106" zoomScaleNormal="100" zoomScaleSheetLayoutView="100" workbookViewId="0">
      <selection activeCell="E123" sqref="E123"/>
    </sheetView>
  </sheetViews>
  <sheetFormatPr defaultRowHeight="15"/>
  <cols>
    <col min="1" max="1" width="4.140625" style="122" customWidth="1"/>
    <col min="2" max="2" width="54.7109375" style="48" customWidth="1"/>
    <col min="3" max="3" width="9.140625" style="48"/>
    <col min="4" max="4" width="11" style="67" bestFit="1" customWidth="1"/>
    <col min="5" max="5" width="11.28515625" style="67" bestFit="1" customWidth="1"/>
    <col min="6" max="6" width="9.28515625" style="64" customWidth="1"/>
    <col min="7" max="7" width="11.7109375" style="64" customWidth="1"/>
    <col min="8" max="8" width="7.85546875" style="64" customWidth="1"/>
    <col min="9" max="9" width="11.28515625" style="64" bestFit="1" customWidth="1"/>
    <col min="10" max="10" width="8.85546875" style="64" customWidth="1"/>
    <col min="11" max="11" width="10" style="64" bestFit="1" customWidth="1"/>
    <col min="12" max="12" width="12.28515625" style="64" customWidth="1"/>
    <col min="13" max="13" width="9.140625" style="48"/>
    <col min="14" max="14" width="9.42578125" style="48" bestFit="1" customWidth="1"/>
    <col min="15" max="15" width="11.7109375" style="48" customWidth="1"/>
    <col min="16" max="16384" width="9.140625" style="48"/>
  </cols>
  <sheetData>
    <row r="1" spans="1:12" ht="24" customHeight="1">
      <c r="A1" s="4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26"/>
    </row>
    <row r="2" spans="1:12">
      <c r="A2" s="47"/>
      <c r="B2" s="174" t="s">
        <v>27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>
      <c r="A3" s="47"/>
      <c r="B3" s="175" t="s">
        <v>126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>
      <c r="A5" s="163" t="s">
        <v>28</v>
      </c>
      <c r="B5" s="163" t="s">
        <v>29</v>
      </c>
      <c r="C5" s="163" t="s">
        <v>30</v>
      </c>
      <c r="D5" s="177" t="s">
        <v>31</v>
      </c>
      <c r="E5" s="177"/>
      <c r="F5" s="178" t="s">
        <v>32</v>
      </c>
      <c r="G5" s="178"/>
      <c r="H5" s="178" t="s">
        <v>33</v>
      </c>
      <c r="I5" s="178"/>
      <c r="J5" s="178" t="s">
        <v>34</v>
      </c>
      <c r="K5" s="178"/>
      <c r="L5" s="178" t="s">
        <v>35</v>
      </c>
    </row>
    <row r="6" spans="1:12" ht="45">
      <c r="A6" s="163"/>
      <c r="B6" s="163"/>
      <c r="C6" s="163"/>
      <c r="D6" s="21" t="s">
        <v>36</v>
      </c>
      <c r="E6" s="21" t="s">
        <v>37</v>
      </c>
      <c r="F6" s="6" t="s">
        <v>38</v>
      </c>
      <c r="G6" s="6" t="s">
        <v>0</v>
      </c>
      <c r="H6" s="6" t="s">
        <v>38</v>
      </c>
      <c r="I6" s="6" t="s">
        <v>0</v>
      </c>
      <c r="J6" s="6" t="s">
        <v>38</v>
      </c>
      <c r="K6" s="6" t="s">
        <v>0</v>
      </c>
      <c r="L6" s="178"/>
    </row>
    <row r="7" spans="1:12" s="49" customFormat="1">
      <c r="A7" s="22">
        <v>1</v>
      </c>
      <c r="B7" s="22">
        <v>3</v>
      </c>
      <c r="C7" s="22">
        <v>4</v>
      </c>
      <c r="D7" s="22">
        <v>5</v>
      </c>
      <c r="E7" s="22">
        <v>6</v>
      </c>
      <c r="F7" s="22">
        <v>7</v>
      </c>
      <c r="G7" s="22">
        <v>8</v>
      </c>
      <c r="H7" s="22">
        <v>9</v>
      </c>
      <c r="I7" s="22">
        <v>10</v>
      </c>
      <c r="J7" s="22">
        <v>11</v>
      </c>
      <c r="K7" s="22">
        <v>12</v>
      </c>
      <c r="L7" s="22">
        <v>13</v>
      </c>
    </row>
    <row r="8" spans="1:12">
      <c r="A8" s="121"/>
      <c r="B8" s="50" t="s">
        <v>77</v>
      </c>
      <c r="C8" s="23"/>
      <c r="D8" s="21"/>
      <c r="E8" s="21"/>
      <c r="F8" s="6"/>
      <c r="G8" s="6"/>
      <c r="H8" s="6"/>
      <c r="I8" s="6"/>
      <c r="J8" s="6"/>
      <c r="K8" s="6"/>
      <c r="L8" s="6"/>
    </row>
    <row r="9" spans="1:12" ht="30">
      <c r="A9" s="164">
        <v>1</v>
      </c>
      <c r="B9" s="32" t="s">
        <v>116</v>
      </c>
      <c r="C9" s="33" t="s">
        <v>39</v>
      </c>
      <c r="D9" s="51"/>
      <c r="E9" s="41">
        <f>1162.52*0.2</f>
        <v>232.50400000000002</v>
      </c>
      <c r="F9" s="6"/>
      <c r="G9" s="6"/>
      <c r="H9" s="6"/>
      <c r="I9" s="6"/>
      <c r="J9" s="6"/>
      <c r="K9" s="6"/>
      <c r="L9" s="8"/>
    </row>
    <row r="10" spans="1:12">
      <c r="A10" s="164"/>
      <c r="B10" s="16" t="s">
        <v>40</v>
      </c>
      <c r="C10" s="52" t="s">
        <v>41</v>
      </c>
      <c r="D10" s="51">
        <f>8.2/100</f>
        <v>8.199999999999999E-2</v>
      </c>
      <c r="E10" s="53">
        <f>D10*E9</f>
        <v>19.065327999999997</v>
      </c>
      <c r="F10" s="6"/>
      <c r="G10" s="6"/>
      <c r="H10" s="6"/>
      <c r="I10" s="6"/>
      <c r="J10" s="6"/>
      <c r="K10" s="6"/>
      <c r="L10" s="6"/>
    </row>
    <row r="11" spans="1:12">
      <c r="A11" s="164"/>
      <c r="B11" s="16" t="s">
        <v>42</v>
      </c>
      <c r="C11" s="52" t="s">
        <v>43</v>
      </c>
      <c r="D11" s="51">
        <f>0.5/100</f>
        <v>5.0000000000000001E-3</v>
      </c>
      <c r="E11" s="53">
        <f>D11*E9</f>
        <v>1.1625200000000002</v>
      </c>
      <c r="F11" s="6"/>
      <c r="G11" s="6"/>
      <c r="H11" s="6"/>
      <c r="I11" s="6"/>
      <c r="J11" s="6"/>
      <c r="K11" s="6"/>
      <c r="L11" s="6"/>
    </row>
    <row r="12" spans="1:12" ht="30">
      <c r="A12" s="164">
        <v>2</v>
      </c>
      <c r="B12" s="32" t="s">
        <v>80</v>
      </c>
      <c r="C12" s="33" t="s">
        <v>39</v>
      </c>
      <c r="D12" s="51"/>
      <c r="E12" s="41">
        <f>1162.52*0.8</f>
        <v>930.01600000000008</v>
      </c>
      <c r="F12" s="125"/>
      <c r="G12" s="125"/>
      <c r="H12" s="125"/>
      <c r="I12" s="125"/>
      <c r="J12" s="125"/>
      <c r="K12" s="125"/>
      <c r="L12" s="8"/>
    </row>
    <row r="13" spans="1:12">
      <c r="A13" s="164"/>
      <c r="B13" s="16" t="s">
        <v>40</v>
      </c>
      <c r="C13" s="126" t="s">
        <v>41</v>
      </c>
      <c r="D13" s="51">
        <v>0.159</v>
      </c>
      <c r="E13" s="53">
        <f>D13*E12</f>
        <v>147.872544</v>
      </c>
      <c r="F13" s="125"/>
      <c r="G13" s="125"/>
      <c r="H13" s="125"/>
      <c r="I13" s="125"/>
      <c r="J13" s="125"/>
      <c r="K13" s="125"/>
      <c r="L13" s="125"/>
    </row>
    <row r="14" spans="1:12">
      <c r="A14" s="164"/>
      <c r="B14" s="16" t="s">
        <v>42</v>
      </c>
      <c r="C14" s="126" t="s">
        <v>43</v>
      </c>
      <c r="D14" s="51">
        <v>1.7000000000000001E-2</v>
      </c>
      <c r="E14" s="53">
        <f>D14*E12</f>
        <v>15.810272000000003</v>
      </c>
      <c r="F14" s="125"/>
      <c r="G14" s="125"/>
      <c r="H14" s="125"/>
      <c r="I14" s="125"/>
      <c r="J14" s="125"/>
      <c r="K14" s="125"/>
      <c r="L14" s="125"/>
    </row>
    <row r="15" spans="1:12" ht="30">
      <c r="A15" s="164">
        <v>3</v>
      </c>
      <c r="B15" s="32" t="s">
        <v>79</v>
      </c>
      <c r="C15" s="33" t="s">
        <v>39</v>
      </c>
      <c r="D15" s="40"/>
      <c r="E15" s="41">
        <v>1162.52</v>
      </c>
      <c r="F15" s="6"/>
      <c r="G15" s="6"/>
      <c r="H15" s="6"/>
      <c r="I15" s="6"/>
      <c r="J15" s="6"/>
      <c r="K15" s="6"/>
      <c r="L15" s="6"/>
    </row>
    <row r="16" spans="1:12">
      <c r="A16" s="164"/>
      <c r="B16" s="16" t="s">
        <v>40</v>
      </c>
      <c r="C16" s="52" t="s">
        <v>41</v>
      </c>
      <c r="D16" s="51">
        <v>0.51600000000000001</v>
      </c>
      <c r="E16" s="53">
        <f>D16*E15</f>
        <v>599.86032</v>
      </c>
      <c r="F16" s="6"/>
      <c r="G16" s="6"/>
      <c r="H16" s="6"/>
      <c r="I16" s="6"/>
      <c r="J16" s="6"/>
      <c r="K16" s="6"/>
      <c r="L16" s="6"/>
    </row>
    <row r="17" spans="1:12">
      <c r="A17" s="164"/>
      <c r="B17" s="16" t="s">
        <v>42</v>
      </c>
      <c r="C17" s="52" t="s">
        <v>43</v>
      </c>
      <c r="D17" s="51">
        <v>0.104</v>
      </c>
      <c r="E17" s="53">
        <f>D17*E15</f>
        <v>120.90208</v>
      </c>
      <c r="F17" s="6"/>
      <c r="G17" s="6"/>
      <c r="H17" s="6"/>
      <c r="I17" s="6"/>
      <c r="J17" s="6"/>
      <c r="K17" s="6"/>
      <c r="L17" s="6"/>
    </row>
    <row r="18" spans="1:12" ht="30">
      <c r="A18" s="163">
        <v>4</v>
      </c>
      <c r="B18" s="34" t="s">
        <v>117</v>
      </c>
      <c r="C18" s="35" t="s">
        <v>46</v>
      </c>
      <c r="D18" s="21"/>
      <c r="E18" s="36">
        <v>0.5</v>
      </c>
      <c r="F18" s="6"/>
      <c r="G18" s="6"/>
      <c r="H18" s="6"/>
      <c r="I18" s="6"/>
      <c r="J18" s="6"/>
      <c r="K18" s="6"/>
      <c r="L18" s="6"/>
    </row>
    <row r="19" spans="1:12">
      <c r="A19" s="163"/>
      <c r="B19" s="54" t="s">
        <v>44</v>
      </c>
      <c r="C19" s="23" t="s">
        <v>45</v>
      </c>
      <c r="D19" s="21">
        <v>5.9</v>
      </c>
      <c r="E19" s="21">
        <f>D19*E18</f>
        <v>2.95</v>
      </c>
      <c r="F19" s="6"/>
      <c r="G19" s="6"/>
      <c r="H19" s="6"/>
      <c r="I19" s="6"/>
      <c r="J19" s="6"/>
      <c r="K19" s="6"/>
      <c r="L19" s="6"/>
    </row>
    <row r="20" spans="1:12">
      <c r="A20" s="163"/>
      <c r="B20" s="16" t="s">
        <v>42</v>
      </c>
      <c r="C20" s="23" t="s">
        <v>43</v>
      </c>
      <c r="D20" s="21">
        <v>1.8</v>
      </c>
      <c r="E20" s="21">
        <f>D20*E18</f>
        <v>0.9</v>
      </c>
      <c r="F20" s="6"/>
      <c r="G20" s="6"/>
      <c r="H20" s="6"/>
      <c r="I20" s="6"/>
      <c r="J20" s="6"/>
      <c r="K20" s="6"/>
      <c r="L20" s="6"/>
    </row>
    <row r="21" spans="1:12" ht="30">
      <c r="A21" s="163">
        <v>5</v>
      </c>
      <c r="B21" s="55" t="s">
        <v>51</v>
      </c>
      <c r="C21" s="8" t="s">
        <v>50</v>
      </c>
      <c r="D21" s="56" t="s">
        <v>52</v>
      </c>
      <c r="E21" s="36">
        <f>E15*0.04*0.8</f>
        <v>37.20064</v>
      </c>
      <c r="F21" s="8"/>
      <c r="G21" s="6"/>
      <c r="H21" s="6"/>
      <c r="I21" s="6"/>
      <c r="J21" s="6"/>
      <c r="K21" s="6"/>
      <c r="L21" s="6"/>
    </row>
    <row r="22" spans="1:12">
      <c r="A22" s="163"/>
      <c r="B22" s="54" t="s">
        <v>48</v>
      </c>
      <c r="C22" s="23" t="s">
        <v>45</v>
      </c>
      <c r="D22" s="21">
        <v>0.53</v>
      </c>
      <c r="E22" s="21">
        <f>D22*E21</f>
        <v>19.7163392</v>
      </c>
      <c r="F22" s="6"/>
      <c r="G22" s="6"/>
      <c r="H22" s="6"/>
      <c r="I22" s="6"/>
      <c r="J22" s="6"/>
      <c r="K22" s="6"/>
      <c r="L22" s="6"/>
    </row>
    <row r="23" spans="1:12" ht="30">
      <c r="A23" s="121">
        <v>6</v>
      </c>
      <c r="B23" s="55" t="s">
        <v>53</v>
      </c>
      <c r="C23" s="8" t="s">
        <v>50</v>
      </c>
      <c r="D23" s="21"/>
      <c r="E23" s="36">
        <f>E21</f>
        <v>37.20064</v>
      </c>
      <c r="F23" s="8"/>
      <c r="G23" s="6"/>
      <c r="H23" s="6"/>
      <c r="I23" s="6"/>
      <c r="J23" s="6"/>
      <c r="K23" s="6"/>
      <c r="L23" s="6"/>
    </row>
    <row r="24" spans="1:12">
      <c r="A24" s="179"/>
      <c r="B24" s="180" t="s">
        <v>56</v>
      </c>
      <c r="C24" s="181"/>
      <c r="D24" s="182"/>
      <c r="E24" s="182"/>
      <c r="F24" s="183"/>
      <c r="G24" s="183"/>
      <c r="H24" s="183"/>
      <c r="I24" s="183"/>
      <c r="J24" s="183"/>
      <c r="K24" s="183"/>
      <c r="L24" s="183"/>
    </row>
    <row r="25" spans="1:12">
      <c r="A25" s="121"/>
      <c r="B25" s="35" t="s">
        <v>81</v>
      </c>
      <c r="C25" s="23"/>
      <c r="D25" s="21"/>
      <c r="E25" s="21"/>
      <c r="F25" s="6"/>
      <c r="G25" s="6"/>
      <c r="H25" s="6"/>
      <c r="I25" s="6"/>
      <c r="J25" s="6"/>
      <c r="K25" s="12"/>
      <c r="L25" s="6"/>
    </row>
    <row r="26" spans="1:12" ht="30">
      <c r="A26" s="159">
        <v>7</v>
      </c>
      <c r="B26" s="131" t="s">
        <v>124</v>
      </c>
      <c r="C26" s="129" t="s">
        <v>46</v>
      </c>
      <c r="D26" s="120"/>
      <c r="E26" s="132">
        <f>7.38</f>
        <v>7.38</v>
      </c>
      <c r="F26" s="102"/>
      <c r="G26" s="102"/>
      <c r="H26" s="102"/>
      <c r="I26" s="102"/>
      <c r="J26" s="102"/>
      <c r="K26" s="102"/>
      <c r="L26" s="102"/>
    </row>
    <row r="27" spans="1:12">
      <c r="A27" s="159"/>
      <c r="B27" s="116" t="s">
        <v>48</v>
      </c>
      <c r="C27" s="127" t="s">
        <v>45</v>
      </c>
      <c r="D27" s="118">
        <v>8.5399999999999991</v>
      </c>
      <c r="E27" s="118">
        <f>D27*E26</f>
        <v>63.025199999999991</v>
      </c>
      <c r="F27" s="117"/>
      <c r="G27" s="117"/>
      <c r="H27" s="117"/>
      <c r="I27" s="117"/>
      <c r="J27" s="117"/>
      <c r="K27" s="117"/>
      <c r="L27" s="117"/>
    </row>
    <row r="28" spans="1:12">
      <c r="A28" s="159"/>
      <c r="B28" s="133" t="s">
        <v>125</v>
      </c>
      <c r="C28" s="134" t="s">
        <v>122</v>
      </c>
      <c r="D28" s="135">
        <v>1.0149999999999999</v>
      </c>
      <c r="E28" s="118">
        <f>D28*E26</f>
        <v>7.4906999999999995</v>
      </c>
      <c r="F28" s="117"/>
      <c r="G28" s="117"/>
      <c r="H28" s="117"/>
      <c r="I28" s="117"/>
      <c r="J28" s="117"/>
      <c r="K28" s="117"/>
      <c r="L28" s="117"/>
    </row>
    <row r="29" spans="1:12">
      <c r="A29" s="159"/>
      <c r="B29" s="119" t="s">
        <v>107</v>
      </c>
      <c r="C29" s="127" t="s">
        <v>49</v>
      </c>
      <c r="D29" s="136" t="s">
        <v>52</v>
      </c>
      <c r="E29" s="118">
        <v>664.2</v>
      </c>
      <c r="F29" s="137"/>
      <c r="G29" s="117"/>
      <c r="H29" s="117"/>
      <c r="I29" s="117"/>
      <c r="J29" s="117"/>
      <c r="K29" s="117"/>
      <c r="L29" s="117"/>
    </row>
    <row r="30" spans="1:12">
      <c r="A30" s="159"/>
      <c r="B30" s="119" t="s">
        <v>105</v>
      </c>
      <c r="C30" s="127" t="s">
        <v>49</v>
      </c>
      <c r="D30" s="136" t="s">
        <v>52</v>
      </c>
      <c r="E30" s="118">
        <v>592.35</v>
      </c>
      <c r="F30" s="137"/>
      <c r="G30" s="117"/>
      <c r="H30" s="117"/>
      <c r="I30" s="117"/>
      <c r="J30" s="117"/>
      <c r="K30" s="117"/>
      <c r="L30" s="117"/>
    </row>
    <row r="31" spans="1:12">
      <c r="A31" s="159"/>
      <c r="B31" s="101" t="s">
        <v>123</v>
      </c>
      <c r="C31" s="128" t="s">
        <v>57</v>
      </c>
      <c r="D31" s="136" t="s">
        <v>52</v>
      </c>
      <c r="E31" s="29">
        <f>(E29*0.889+E30*0.222)*0.025</f>
        <v>18.049387500000005</v>
      </c>
      <c r="F31" s="30"/>
      <c r="G31" s="117"/>
      <c r="H31" s="30"/>
      <c r="I31" s="30"/>
      <c r="J31" s="30"/>
      <c r="K31" s="30"/>
      <c r="L31" s="117"/>
    </row>
    <row r="32" spans="1:12">
      <c r="A32" s="159"/>
      <c r="B32" s="116" t="s">
        <v>59</v>
      </c>
      <c r="C32" s="127" t="s">
        <v>46</v>
      </c>
      <c r="D32" s="118">
        <v>1.4500000000000001E-2</v>
      </c>
      <c r="E32" s="118">
        <f>D32*E26</f>
        <v>0.10701000000000001</v>
      </c>
      <c r="F32" s="30"/>
      <c r="G32" s="117"/>
      <c r="H32" s="117"/>
      <c r="I32" s="117"/>
      <c r="J32" s="117"/>
      <c r="K32" s="117"/>
      <c r="L32" s="117"/>
    </row>
    <row r="33" spans="1:12">
      <c r="A33" s="159"/>
      <c r="B33" s="116" t="s">
        <v>71</v>
      </c>
      <c r="C33" s="127" t="s">
        <v>39</v>
      </c>
      <c r="D33" s="118">
        <v>1.4</v>
      </c>
      <c r="E33" s="118">
        <f>D33*E26</f>
        <v>10.331999999999999</v>
      </c>
      <c r="F33" s="117"/>
      <c r="G33" s="117"/>
      <c r="H33" s="117"/>
      <c r="I33" s="117"/>
      <c r="J33" s="117"/>
      <c r="K33" s="117"/>
      <c r="L33" s="117"/>
    </row>
    <row r="34" spans="1:12">
      <c r="A34" s="159"/>
      <c r="B34" s="28" t="s">
        <v>42</v>
      </c>
      <c r="C34" s="127" t="s">
        <v>43</v>
      </c>
      <c r="D34" s="118">
        <v>1.06</v>
      </c>
      <c r="E34" s="118">
        <f>D34*E26</f>
        <v>7.8228</v>
      </c>
      <c r="F34" s="117"/>
      <c r="G34" s="117"/>
      <c r="H34" s="117"/>
      <c r="I34" s="117"/>
      <c r="J34" s="117"/>
      <c r="K34" s="117"/>
      <c r="L34" s="117"/>
    </row>
    <row r="35" spans="1:12">
      <c r="A35" s="159"/>
      <c r="B35" s="116" t="s">
        <v>58</v>
      </c>
      <c r="C35" s="127" t="s">
        <v>43</v>
      </c>
      <c r="D35" s="118">
        <v>0.74</v>
      </c>
      <c r="E35" s="118">
        <f>D35*E26</f>
        <v>5.4611999999999998</v>
      </c>
      <c r="F35" s="117"/>
      <c r="G35" s="117"/>
      <c r="H35" s="117"/>
      <c r="I35" s="117"/>
      <c r="J35" s="117"/>
      <c r="K35" s="117"/>
      <c r="L35" s="117"/>
    </row>
    <row r="36" spans="1:12" ht="30">
      <c r="A36" s="166">
        <v>8</v>
      </c>
      <c r="B36" s="75" t="s">
        <v>82</v>
      </c>
      <c r="C36" s="75" t="s">
        <v>46</v>
      </c>
      <c r="D36" s="7"/>
      <c r="E36" s="37">
        <v>52.78</v>
      </c>
      <c r="F36" s="7"/>
      <c r="G36" s="8"/>
      <c r="H36" s="8"/>
      <c r="I36" s="8"/>
      <c r="J36" s="8"/>
      <c r="K36" s="8"/>
      <c r="L36" s="8"/>
    </row>
    <row r="37" spans="1:12">
      <c r="A37" s="167"/>
      <c r="B37" s="9" t="s">
        <v>48</v>
      </c>
      <c r="C37" s="10" t="s">
        <v>45</v>
      </c>
      <c r="D37" s="11">
        <v>23.8</v>
      </c>
      <c r="E37" s="11">
        <f>D37*E36</f>
        <v>1256.164</v>
      </c>
      <c r="F37" s="12"/>
      <c r="G37" s="6"/>
      <c r="H37" s="6"/>
      <c r="I37" s="6"/>
      <c r="J37" s="6"/>
      <c r="K37" s="6"/>
      <c r="L37" s="6"/>
    </row>
    <row r="38" spans="1:12">
      <c r="A38" s="167"/>
      <c r="B38" s="76" t="s">
        <v>83</v>
      </c>
      <c r="C38" s="10" t="s">
        <v>46</v>
      </c>
      <c r="D38" s="11">
        <v>1.05</v>
      </c>
      <c r="E38" s="11">
        <f>D38*E36</f>
        <v>55.419000000000004</v>
      </c>
      <c r="F38" s="12"/>
      <c r="G38" s="6"/>
      <c r="H38" s="6"/>
      <c r="I38" s="6"/>
      <c r="J38" s="6"/>
      <c r="K38" s="6"/>
      <c r="L38" s="6"/>
    </row>
    <row r="39" spans="1:12">
      <c r="A39" s="167"/>
      <c r="B39" s="13" t="s">
        <v>60</v>
      </c>
      <c r="C39" s="10" t="s">
        <v>39</v>
      </c>
      <c r="D39" s="11">
        <v>3.38</v>
      </c>
      <c r="E39" s="11">
        <f>D39*E36</f>
        <v>178.3964</v>
      </c>
      <c r="F39" s="12"/>
      <c r="G39" s="6"/>
      <c r="H39" s="6"/>
      <c r="I39" s="6"/>
      <c r="J39" s="6"/>
      <c r="K39" s="6"/>
      <c r="L39" s="6"/>
    </row>
    <row r="40" spans="1:12">
      <c r="A40" s="167"/>
      <c r="B40" s="13" t="s">
        <v>68</v>
      </c>
      <c r="C40" s="10" t="s">
        <v>57</v>
      </c>
      <c r="D40" s="11">
        <v>1.96</v>
      </c>
      <c r="E40" s="11">
        <f>D40*E36</f>
        <v>103.44880000000001</v>
      </c>
      <c r="F40" s="12"/>
      <c r="G40" s="6"/>
      <c r="H40" s="6"/>
      <c r="I40" s="6"/>
      <c r="J40" s="6"/>
      <c r="K40" s="6"/>
      <c r="L40" s="6"/>
    </row>
    <row r="41" spans="1:12">
      <c r="A41" s="167"/>
      <c r="B41" s="14" t="s">
        <v>84</v>
      </c>
      <c r="C41" s="10" t="s">
        <v>57</v>
      </c>
      <c r="D41" s="11">
        <v>7.2</v>
      </c>
      <c r="E41" s="11">
        <f>D41*E36</f>
        <v>380.01600000000002</v>
      </c>
      <c r="F41" s="12"/>
      <c r="G41" s="6"/>
      <c r="H41" s="6"/>
      <c r="I41" s="6"/>
      <c r="J41" s="6"/>
      <c r="K41" s="6"/>
      <c r="L41" s="6"/>
    </row>
    <row r="42" spans="1:12">
      <c r="A42" s="167"/>
      <c r="B42" s="14" t="s">
        <v>62</v>
      </c>
      <c r="C42" s="10" t="s">
        <v>57</v>
      </c>
      <c r="D42" s="11">
        <v>4.38</v>
      </c>
      <c r="E42" s="11">
        <f>D42*E36</f>
        <v>231.1764</v>
      </c>
      <c r="F42" s="15"/>
      <c r="G42" s="6"/>
      <c r="H42" s="6"/>
      <c r="I42" s="6"/>
      <c r="J42" s="6"/>
      <c r="K42" s="6"/>
      <c r="L42" s="6"/>
    </row>
    <row r="43" spans="1:12">
      <c r="A43" s="167"/>
      <c r="B43" s="14" t="s">
        <v>85</v>
      </c>
      <c r="C43" s="10" t="s">
        <v>57</v>
      </c>
      <c r="D43" s="11">
        <v>8</v>
      </c>
      <c r="E43" s="11">
        <f>D43*E36</f>
        <v>422.24</v>
      </c>
      <c r="F43" s="12"/>
      <c r="G43" s="6"/>
      <c r="H43" s="6"/>
      <c r="I43" s="6"/>
      <c r="J43" s="6"/>
      <c r="K43" s="6"/>
      <c r="L43" s="6"/>
    </row>
    <row r="44" spans="1:12">
      <c r="A44" s="167"/>
      <c r="B44" s="9" t="s">
        <v>58</v>
      </c>
      <c r="C44" s="10" t="s">
        <v>43</v>
      </c>
      <c r="D44" s="11">
        <v>9.2399999999999996E-2</v>
      </c>
      <c r="E44" s="15">
        <f>D44*E36</f>
        <v>4.8768719999999997</v>
      </c>
      <c r="F44" s="6"/>
      <c r="G44" s="6"/>
      <c r="H44" s="6"/>
      <c r="I44" s="6"/>
      <c r="J44" s="6"/>
      <c r="K44" s="6"/>
      <c r="L44" s="6"/>
    </row>
    <row r="45" spans="1:12">
      <c r="A45" s="168"/>
      <c r="B45" s="16" t="s">
        <v>42</v>
      </c>
      <c r="C45" s="10" t="s">
        <v>43</v>
      </c>
      <c r="D45" s="11">
        <v>2.1</v>
      </c>
      <c r="E45" s="11">
        <f>D45*E36</f>
        <v>110.83800000000001</v>
      </c>
      <c r="F45" s="12"/>
      <c r="G45" s="6"/>
      <c r="H45" s="6"/>
      <c r="I45" s="6"/>
      <c r="J45" s="12"/>
      <c r="K45" s="6"/>
      <c r="L45" s="6"/>
    </row>
    <row r="46" spans="1:12">
      <c r="A46" s="163">
        <v>9</v>
      </c>
      <c r="B46" s="32" t="s">
        <v>74</v>
      </c>
      <c r="C46" s="33" t="s">
        <v>39</v>
      </c>
      <c r="D46" s="42"/>
      <c r="E46" s="43">
        <v>1162.52</v>
      </c>
      <c r="F46" s="31"/>
      <c r="G46" s="31"/>
      <c r="H46" s="31"/>
      <c r="I46" s="31"/>
      <c r="J46" s="31"/>
      <c r="K46" s="31"/>
      <c r="L46" s="31"/>
    </row>
    <row r="47" spans="1:12">
      <c r="A47" s="163"/>
      <c r="B47" s="16" t="s">
        <v>55</v>
      </c>
      <c r="C47" s="17" t="s">
        <v>41</v>
      </c>
      <c r="D47" s="44">
        <v>3.0300000000000001E-2</v>
      </c>
      <c r="E47" s="45">
        <f>E46*D47</f>
        <v>35.224356</v>
      </c>
      <c r="F47" s="24"/>
      <c r="G47" s="24"/>
      <c r="H47" s="24"/>
      <c r="I47" s="24"/>
      <c r="J47" s="24"/>
      <c r="K47" s="24"/>
      <c r="L47" s="6"/>
    </row>
    <row r="48" spans="1:12">
      <c r="A48" s="163"/>
      <c r="B48" s="16" t="s">
        <v>42</v>
      </c>
      <c r="C48" s="17" t="s">
        <v>43</v>
      </c>
      <c r="D48" s="44">
        <v>4.1000000000000003E-3</v>
      </c>
      <c r="E48" s="45">
        <f>E46*D48</f>
        <v>4.7663320000000002</v>
      </c>
      <c r="F48" s="24"/>
      <c r="G48" s="24"/>
      <c r="H48" s="24"/>
      <c r="I48" s="24"/>
      <c r="J48" s="12"/>
      <c r="K48" s="24"/>
      <c r="L48" s="6"/>
    </row>
    <row r="49" spans="1:12">
      <c r="A49" s="163"/>
      <c r="B49" s="16" t="s">
        <v>64</v>
      </c>
      <c r="C49" s="17" t="s">
        <v>57</v>
      </c>
      <c r="D49" s="44">
        <v>0.23100000000000001</v>
      </c>
      <c r="E49" s="45">
        <f>E46*D49</f>
        <v>268.54212000000001</v>
      </c>
      <c r="F49" s="24"/>
      <c r="G49" s="24"/>
      <c r="H49" s="24"/>
      <c r="I49" s="24"/>
      <c r="J49" s="24"/>
      <c r="K49" s="24"/>
      <c r="L49" s="6"/>
    </row>
    <row r="50" spans="1:12">
      <c r="A50" s="163"/>
      <c r="B50" s="16" t="s">
        <v>65</v>
      </c>
      <c r="C50" s="17" t="s">
        <v>57</v>
      </c>
      <c r="D50" s="44">
        <v>5.8000000000000003E-2</v>
      </c>
      <c r="E50" s="45">
        <f>E46*D50</f>
        <v>67.426159999999996</v>
      </c>
      <c r="F50" s="24"/>
      <c r="G50" s="24"/>
      <c r="H50" s="24"/>
      <c r="I50" s="24"/>
      <c r="J50" s="24"/>
      <c r="K50" s="24"/>
      <c r="L50" s="6"/>
    </row>
    <row r="51" spans="1:12">
      <c r="A51" s="163"/>
      <c r="B51" s="16" t="s">
        <v>66</v>
      </c>
      <c r="C51" s="17" t="s">
        <v>57</v>
      </c>
      <c r="D51" s="44">
        <v>3.5000000000000003E-2</v>
      </c>
      <c r="E51" s="45">
        <f>E46*D51</f>
        <v>40.688200000000002</v>
      </c>
      <c r="F51" s="24"/>
      <c r="G51" s="24"/>
      <c r="H51" s="24"/>
      <c r="I51" s="24"/>
      <c r="J51" s="24"/>
      <c r="K51" s="24"/>
      <c r="L51" s="6"/>
    </row>
    <row r="52" spans="1:12">
      <c r="A52" s="163"/>
      <c r="B52" s="9" t="s">
        <v>58</v>
      </c>
      <c r="C52" s="17" t="s">
        <v>43</v>
      </c>
      <c r="D52" s="44">
        <v>4.0000000000000002E-4</v>
      </c>
      <c r="E52" s="45">
        <f>E46*D52</f>
        <v>0.46500800000000003</v>
      </c>
      <c r="F52" s="6"/>
      <c r="G52" s="24"/>
      <c r="H52" s="24"/>
      <c r="I52" s="24"/>
      <c r="J52" s="24"/>
      <c r="K52" s="24"/>
      <c r="L52" s="6"/>
    </row>
    <row r="53" spans="1:12">
      <c r="A53" s="163"/>
      <c r="B53" s="32" t="s">
        <v>67</v>
      </c>
      <c r="C53" s="38" t="s">
        <v>39</v>
      </c>
      <c r="D53" s="42"/>
      <c r="E53" s="43">
        <f>E46</f>
        <v>1162.52</v>
      </c>
      <c r="F53" s="31"/>
      <c r="G53" s="31"/>
      <c r="H53" s="31"/>
      <c r="I53" s="31"/>
      <c r="J53" s="31"/>
      <c r="K53" s="31"/>
      <c r="L53" s="6"/>
    </row>
    <row r="54" spans="1:12">
      <c r="A54" s="163"/>
      <c r="B54" s="16" t="s">
        <v>55</v>
      </c>
      <c r="C54" s="17" t="s">
        <v>41</v>
      </c>
      <c r="D54" s="44">
        <v>6.9199999999999998E-2</v>
      </c>
      <c r="E54" s="45">
        <f>E53*D54</f>
        <v>80.446383999999995</v>
      </c>
      <c r="F54" s="24"/>
      <c r="G54" s="24"/>
      <c r="H54" s="24"/>
      <c r="I54" s="24"/>
      <c r="J54" s="24"/>
      <c r="K54" s="24"/>
      <c r="L54" s="6"/>
    </row>
    <row r="55" spans="1:12">
      <c r="A55" s="163"/>
      <c r="B55" s="16" t="s">
        <v>42</v>
      </c>
      <c r="C55" s="17" t="s">
        <v>43</v>
      </c>
      <c r="D55" s="44">
        <v>1.6000000000000001E-3</v>
      </c>
      <c r="E55" s="45">
        <f>E53*D55</f>
        <v>1.8600320000000001</v>
      </c>
      <c r="F55" s="24"/>
      <c r="G55" s="24"/>
      <c r="H55" s="24"/>
      <c r="I55" s="24"/>
      <c r="J55" s="12"/>
      <c r="K55" s="24"/>
      <c r="L55" s="6"/>
    </row>
    <row r="56" spans="1:12">
      <c r="A56" s="163"/>
      <c r="B56" s="16" t="s">
        <v>68</v>
      </c>
      <c r="C56" s="17" t="s">
        <v>57</v>
      </c>
      <c r="D56" s="44">
        <v>0.4</v>
      </c>
      <c r="E56" s="45">
        <f>E53*D56</f>
        <v>465.00800000000004</v>
      </c>
      <c r="F56" s="24"/>
      <c r="G56" s="24"/>
      <c r="H56" s="24"/>
      <c r="I56" s="24"/>
      <c r="J56" s="24"/>
      <c r="K56" s="24"/>
      <c r="L56" s="6"/>
    </row>
    <row r="57" spans="1:12" ht="30">
      <c r="A57" s="165">
        <v>10</v>
      </c>
      <c r="B57" s="39" t="s">
        <v>121</v>
      </c>
      <c r="C57" s="7" t="s">
        <v>39</v>
      </c>
      <c r="D57" s="7"/>
      <c r="E57" s="37">
        <f>98.55*0.7</f>
        <v>68.984999999999999</v>
      </c>
      <c r="F57" s="7"/>
      <c r="G57" s="8"/>
      <c r="H57" s="8"/>
      <c r="I57" s="8"/>
      <c r="J57" s="8"/>
      <c r="K57" s="8"/>
      <c r="L57" s="8"/>
    </row>
    <row r="58" spans="1:12">
      <c r="A58" s="165"/>
      <c r="B58" s="9" t="s">
        <v>48</v>
      </c>
      <c r="C58" s="124" t="s">
        <v>45</v>
      </c>
      <c r="D58" s="11">
        <v>0.83</v>
      </c>
      <c r="E58" s="11">
        <f>D58*E57</f>
        <v>57.257549999999995</v>
      </c>
      <c r="F58" s="12"/>
      <c r="G58" s="125"/>
      <c r="H58" s="125"/>
      <c r="I58" s="125"/>
      <c r="J58" s="125"/>
      <c r="K58" s="125"/>
      <c r="L58" s="125"/>
    </row>
    <row r="59" spans="1:12">
      <c r="A59" s="165"/>
      <c r="B59" s="14" t="s">
        <v>112</v>
      </c>
      <c r="C59" s="124" t="s">
        <v>39</v>
      </c>
      <c r="D59" s="11">
        <v>1.22</v>
      </c>
      <c r="E59" s="11">
        <f>D59*E57</f>
        <v>84.161699999999996</v>
      </c>
      <c r="F59" s="12"/>
      <c r="G59" s="125"/>
      <c r="H59" s="125"/>
      <c r="I59" s="125"/>
      <c r="J59" s="125"/>
      <c r="K59" s="125"/>
      <c r="L59" s="125"/>
    </row>
    <row r="60" spans="1:12">
      <c r="A60" s="165"/>
      <c r="B60" s="76" t="s">
        <v>89</v>
      </c>
      <c r="C60" s="124" t="s">
        <v>63</v>
      </c>
      <c r="D60" s="11">
        <v>6</v>
      </c>
      <c r="E60" s="11">
        <f>D60*E57</f>
        <v>413.90999999999997</v>
      </c>
      <c r="F60" s="12"/>
      <c r="G60" s="125"/>
      <c r="H60" s="125"/>
      <c r="I60" s="125"/>
      <c r="J60" s="125"/>
      <c r="K60" s="125"/>
      <c r="L60" s="125"/>
    </row>
    <row r="61" spans="1:12">
      <c r="A61" s="165"/>
      <c r="B61" s="9" t="s">
        <v>58</v>
      </c>
      <c r="C61" s="124" t="s">
        <v>43</v>
      </c>
      <c r="D61" s="11">
        <v>7.8E-2</v>
      </c>
      <c r="E61" s="11">
        <f>D61*E57</f>
        <v>5.3808299999999996</v>
      </c>
      <c r="F61" s="125"/>
      <c r="G61" s="125"/>
      <c r="H61" s="125"/>
      <c r="I61" s="125"/>
      <c r="J61" s="125"/>
      <c r="K61" s="125"/>
      <c r="L61" s="125"/>
    </row>
    <row r="62" spans="1:12">
      <c r="A62" s="165"/>
      <c r="B62" s="14" t="s">
        <v>61</v>
      </c>
      <c r="C62" s="19" t="s">
        <v>57</v>
      </c>
      <c r="D62" s="19">
        <v>0.128</v>
      </c>
      <c r="E62" s="57">
        <f>D62*E57</f>
        <v>8.8300800000000006</v>
      </c>
      <c r="F62" s="12"/>
      <c r="G62" s="125"/>
      <c r="H62" s="125"/>
      <c r="I62" s="125"/>
      <c r="J62" s="125"/>
      <c r="K62" s="125"/>
      <c r="L62" s="125"/>
    </row>
    <row r="63" spans="1:12">
      <c r="A63" s="165"/>
      <c r="B63" s="62" t="s">
        <v>69</v>
      </c>
      <c r="C63" s="19" t="s">
        <v>57</v>
      </c>
      <c r="D63" s="19">
        <v>4.0599999999999996</v>
      </c>
      <c r="E63" s="57">
        <f>D63*E57</f>
        <v>280.07909999999998</v>
      </c>
      <c r="F63" s="12"/>
      <c r="G63" s="125"/>
      <c r="H63" s="125"/>
      <c r="I63" s="125"/>
      <c r="J63" s="125"/>
      <c r="K63" s="125"/>
      <c r="L63" s="125"/>
    </row>
    <row r="64" spans="1:12">
      <c r="A64" s="165"/>
      <c r="B64" s="16" t="s">
        <v>42</v>
      </c>
      <c r="C64" s="124" t="s">
        <v>43</v>
      </c>
      <c r="D64" s="11">
        <v>4.1000000000000003E-3</v>
      </c>
      <c r="E64" s="11">
        <f>D64*E57</f>
        <v>0.28283850000000005</v>
      </c>
      <c r="F64" s="12"/>
      <c r="G64" s="125"/>
      <c r="H64" s="125"/>
      <c r="I64" s="125"/>
      <c r="J64" s="12"/>
      <c r="K64" s="125"/>
      <c r="L64" s="125"/>
    </row>
    <row r="65" spans="1:12" ht="45">
      <c r="A65" s="165">
        <v>11</v>
      </c>
      <c r="B65" s="77" t="s">
        <v>113</v>
      </c>
      <c r="C65" s="7" t="s">
        <v>39</v>
      </c>
      <c r="D65" s="7"/>
      <c r="E65" s="7">
        <f>E53</f>
        <v>1162.52</v>
      </c>
      <c r="F65" s="7"/>
      <c r="G65" s="8"/>
      <c r="H65" s="8"/>
      <c r="I65" s="8"/>
      <c r="J65" s="8"/>
      <c r="K65" s="8"/>
      <c r="L65" s="8"/>
    </row>
    <row r="66" spans="1:12">
      <c r="A66" s="165"/>
      <c r="B66" s="9" t="s">
        <v>48</v>
      </c>
      <c r="C66" s="10" t="s">
        <v>45</v>
      </c>
      <c r="D66" s="11">
        <v>0.314</v>
      </c>
      <c r="E66" s="11">
        <f>D66*E65</f>
        <v>365.03127999999998</v>
      </c>
      <c r="F66" s="12"/>
      <c r="G66" s="6"/>
      <c r="H66" s="6"/>
      <c r="I66" s="6"/>
      <c r="J66" s="6"/>
      <c r="K66" s="6"/>
      <c r="L66" s="6"/>
    </row>
    <row r="67" spans="1:12">
      <c r="A67" s="165"/>
      <c r="B67" s="76" t="s">
        <v>108</v>
      </c>
      <c r="C67" s="10" t="s">
        <v>39</v>
      </c>
      <c r="D67" s="11">
        <v>1.18</v>
      </c>
      <c r="E67" s="11">
        <f>D67*E65</f>
        <v>1371.7736</v>
      </c>
      <c r="F67" s="12"/>
      <c r="G67" s="6"/>
      <c r="H67" s="6"/>
      <c r="I67" s="6"/>
      <c r="J67" s="6"/>
      <c r="K67" s="6"/>
      <c r="L67" s="6"/>
    </row>
    <row r="68" spans="1:12">
      <c r="A68" s="165"/>
      <c r="B68" s="76" t="s">
        <v>86</v>
      </c>
      <c r="C68" s="10" t="s">
        <v>57</v>
      </c>
      <c r="D68" s="11">
        <v>0.05</v>
      </c>
      <c r="E68" s="11">
        <f>D68*E65</f>
        <v>58.126000000000005</v>
      </c>
      <c r="F68" s="12"/>
      <c r="G68" s="6"/>
      <c r="H68" s="6"/>
      <c r="I68" s="6"/>
      <c r="J68" s="6"/>
      <c r="K68" s="6"/>
      <c r="L68" s="6"/>
    </row>
    <row r="69" spans="1:12">
      <c r="A69" s="165"/>
      <c r="B69" s="20" t="s">
        <v>87</v>
      </c>
      <c r="C69" s="10" t="s">
        <v>57</v>
      </c>
      <c r="D69" s="11">
        <v>0.02</v>
      </c>
      <c r="E69" s="11">
        <f>D69*E65</f>
        <v>23.250399999999999</v>
      </c>
      <c r="F69" s="12"/>
      <c r="G69" s="6"/>
      <c r="H69" s="6"/>
      <c r="I69" s="6"/>
      <c r="J69" s="6"/>
      <c r="K69" s="6"/>
      <c r="L69" s="6"/>
    </row>
    <row r="70" spans="1:12">
      <c r="A70" s="165"/>
      <c r="B70" s="9" t="s">
        <v>58</v>
      </c>
      <c r="C70" s="10" t="s">
        <v>43</v>
      </c>
      <c r="D70" s="11">
        <v>0.38600000000000001</v>
      </c>
      <c r="E70" s="11">
        <f>D70*E65</f>
        <v>448.73272000000003</v>
      </c>
      <c r="F70" s="6"/>
      <c r="G70" s="6"/>
      <c r="H70" s="6"/>
      <c r="I70" s="6"/>
      <c r="J70" s="6"/>
      <c r="K70" s="6"/>
      <c r="L70" s="6"/>
    </row>
    <row r="71" spans="1:12">
      <c r="A71" s="165"/>
      <c r="B71" s="16" t="s">
        <v>42</v>
      </c>
      <c r="C71" s="10" t="s">
        <v>43</v>
      </c>
      <c r="D71" s="11">
        <v>3.3999999999999998E-3</v>
      </c>
      <c r="E71" s="11">
        <f>D71*E65</f>
        <v>3.9525679999999999</v>
      </c>
      <c r="F71" s="12"/>
      <c r="G71" s="6"/>
      <c r="H71" s="6"/>
      <c r="I71" s="6"/>
      <c r="J71" s="12"/>
      <c r="K71" s="6"/>
      <c r="L71" s="6"/>
    </row>
    <row r="72" spans="1:12">
      <c r="A72" s="170" t="s">
        <v>106</v>
      </c>
      <c r="B72" s="91" t="s">
        <v>102</v>
      </c>
      <c r="C72" s="138" t="s">
        <v>72</v>
      </c>
      <c r="D72" s="89">
        <v>149.6</v>
      </c>
      <c r="E72" s="100">
        <v>269</v>
      </c>
      <c r="F72" s="92"/>
      <c r="G72" s="92"/>
      <c r="H72" s="92"/>
      <c r="I72" s="92"/>
      <c r="J72" s="92"/>
      <c r="K72" s="93"/>
      <c r="L72" s="93"/>
    </row>
    <row r="73" spans="1:12">
      <c r="A73" s="170"/>
      <c r="B73" s="94" t="s">
        <v>55</v>
      </c>
      <c r="C73" s="88" t="s">
        <v>41</v>
      </c>
      <c r="D73" s="97">
        <v>0.83</v>
      </c>
      <c r="E73" s="98">
        <f>D73*E72</f>
        <v>223.26999999999998</v>
      </c>
      <c r="F73" s="95"/>
      <c r="G73" s="92"/>
      <c r="H73" s="92"/>
      <c r="I73" s="6"/>
      <c r="J73" s="6"/>
      <c r="K73" s="6"/>
      <c r="L73" s="6"/>
    </row>
    <row r="74" spans="1:12">
      <c r="A74" s="170"/>
      <c r="B74" s="94" t="s">
        <v>76</v>
      </c>
      <c r="C74" s="88" t="s">
        <v>43</v>
      </c>
      <c r="D74" s="97">
        <v>4.1000000000000003E-3</v>
      </c>
      <c r="E74" s="98">
        <f>D74*E72</f>
        <v>1.1029</v>
      </c>
      <c r="F74" s="95"/>
      <c r="G74" s="92"/>
      <c r="H74" s="95"/>
      <c r="I74" s="92"/>
      <c r="J74" s="92"/>
      <c r="K74" s="93"/>
      <c r="L74" s="6"/>
    </row>
    <row r="75" spans="1:12">
      <c r="A75" s="170"/>
      <c r="B75" s="96" t="s">
        <v>103</v>
      </c>
      <c r="C75" s="90" t="s">
        <v>72</v>
      </c>
      <c r="D75" s="99">
        <v>1</v>
      </c>
      <c r="E75" s="99">
        <f>D75*E72</f>
        <v>269</v>
      </c>
      <c r="F75" s="92"/>
      <c r="G75" s="92"/>
      <c r="H75" s="92"/>
      <c r="I75" s="92"/>
      <c r="J75" s="92"/>
      <c r="K75" s="93"/>
      <c r="L75" s="6"/>
    </row>
    <row r="76" spans="1:12">
      <c r="A76" s="170"/>
      <c r="B76" s="94" t="s">
        <v>58</v>
      </c>
      <c r="C76" s="88" t="s">
        <v>43</v>
      </c>
      <c r="D76" s="97">
        <v>7.8E-2</v>
      </c>
      <c r="E76" s="98">
        <f>D76*E72</f>
        <v>20.981999999999999</v>
      </c>
      <c r="F76" s="92"/>
      <c r="G76" s="92"/>
      <c r="H76" s="92"/>
      <c r="I76" s="92"/>
      <c r="J76" s="92"/>
      <c r="K76" s="93"/>
      <c r="L76" s="6"/>
    </row>
    <row r="77" spans="1:12" ht="30">
      <c r="A77" s="165">
        <v>13</v>
      </c>
      <c r="B77" s="77" t="s">
        <v>109</v>
      </c>
      <c r="C77" s="7" t="s">
        <v>39</v>
      </c>
      <c r="D77" s="7"/>
      <c r="E77" s="7">
        <v>81.8</v>
      </c>
      <c r="F77" s="7"/>
      <c r="G77" s="8"/>
      <c r="H77" s="8"/>
      <c r="I77" s="8"/>
      <c r="J77" s="8"/>
      <c r="K77" s="8"/>
      <c r="L77" s="8"/>
    </row>
    <row r="78" spans="1:12">
      <c r="A78" s="165"/>
      <c r="B78" s="9" t="s">
        <v>48</v>
      </c>
      <c r="C78" s="10" t="s">
        <v>45</v>
      </c>
      <c r="D78" s="11">
        <v>0.83</v>
      </c>
      <c r="E78" s="11">
        <f>D78*E77</f>
        <v>67.893999999999991</v>
      </c>
      <c r="F78" s="12"/>
      <c r="G78" s="6"/>
      <c r="H78" s="6"/>
      <c r="I78" s="6"/>
      <c r="J78" s="6"/>
      <c r="K78" s="6"/>
      <c r="L78" s="6"/>
    </row>
    <row r="79" spans="1:12" ht="30">
      <c r="A79" s="165"/>
      <c r="B79" s="76" t="s">
        <v>110</v>
      </c>
      <c r="C79" s="10" t="s">
        <v>39</v>
      </c>
      <c r="D79" s="11">
        <v>1.18</v>
      </c>
      <c r="E79" s="11">
        <f>D79*E77</f>
        <v>96.523999999999987</v>
      </c>
      <c r="F79" s="12"/>
      <c r="G79" s="6"/>
      <c r="H79" s="6"/>
      <c r="I79" s="6"/>
      <c r="J79" s="6"/>
      <c r="K79" s="6"/>
      <c r="L79" s="6"/>
    </row>
    <row r="80" spans="1:12">
      <c r="A80" s="165"/>
      <c r="B80" s="9" t="s">
        <v>58</v>
      </c>
      <c r="C80" s="10" t="s">
        <v>43</v>
      </c>
      <c r="D80" s="11">
        <v>7.8E-2</v>
      </c>
      <c r="E80" s="11">
        <f>D80*E77</f>
        <v>6.3803999999999998</v>
      </c>
      <c r="F80" s="6"/>
      <c r="G80" s="6"/>
      <c r="H80" s="6"/>
      <c r="I80" s="6"/>
      <c r="J80" s="6"/>
      <c r="K80" s="6"/>
      <c r="L80" s="6"/>
    </row>
    <row r="81" spans="1:12">
      <c r="A81" s="165"/>
      <c r="B81" s="16" t="s">
        <v>42</v>
      </c>
      <c r="C81" s="10" t="s">
        <v>43</v>
      </c>
      <c r="D81" s="11">
        <v>4.1000000000000003E-3</v>
      </c>
      <c r="E81" s="11">
        <f>D81*E77</f>
        <v>0.33538000000000001</v>
      </c>
      <c r="F81" s="12"/>
      <c r="G81" s="6"/>
      <c r="H81" s="6"/>
      <c r="I81" s="6"/>
      <c r="J81" s="12"/>
      <c r="K81" s="6"/>
      <c r="L81" s="6"/>
    </row>
    <row r="82" spans="1:12">
      <c r="A82" s="165">
        <v>14</v>
      </c>
      <c r="B82" s="39" t="s">
        <v>75</v>
      </c>
      <c r="C82" s="7" t="s">
        <v>47</v>
      </c>
      <c r="D82" s="7"/>
      <c r="E82" s="8">
        <v>4</v>
      </c>
      <c r="F82" s="8"/>
      <c r="G82" s="8"/>
      <c r="H82" s="8"/>
      <c r="I82" s="8"/>
      <c r="J82" s="8"/>
      <c r="K82" s="8"/>
      <c r="L82" s="8"/>
    </row>
    <row r="83" spans="1:12">
      <c r="A83" s="165"/>
      <c r="B83" s="9" t="s">
        <v>48</v>
      </c>
      <c r="C83" s="10" t="s">
        <v>45</v>
      </c>
      <c r="D83" s="11">
        <v>6.03</v>
      </c>
      <c r="E83" s="21">
        <f>D83*E82</f>
        <v>24.12</v>
      </c>
      <c r="F83" s="8"/>
      <c r="G83" s="6"/>
      <c r="H83" s="6"/>
      <c r="I83" s="6"/>
      <c r="J83" s="6"/>
      <c r="K83" s="6"/>
      <c r="L83" s="6"/>
    </row>
    <row r="84" spans="1:12">
      <c r="A84" s="165"/>
      <c r="B84" s="78" t="s">
        <v>88</v>
      </c>
      <c r="C84" s="23" t="s">
        <v>39</v>
      </c>
      <c r="D84" s="56" t="s">
        <v>52</v>
      </c>
      <c r="E84" s="21">
        <v>0.96</v>
      </c>
      <c r="F84" s="6"/>
      <c r="G84" s="6"/>
      <c r="H84" s="6"/>
      <c r="I84" s="6"/>
      <c r="J84" s="6"/>
      <c r="K84" s="6"/>
      <c r="L84" s="6"/>
    </row>
    <row r="85" spans="1:12">
      <c r="A85" s="165"/>
      <c r="B85" s="13" t="s">
        <v>78</v>
      </c>
      <c r="C85" s="10" t="s">
        <v>46</v>
      </c>
      <c r="D85" s="11">
        <f>0.06+0.06+0.1</f>
        <v>0.22</v>
      </c>
      <c r="E85" s="21">
        <f>D85*E82</f>
        <v>0.88</v>
      </c>
      <c r="F85" s="6"/>
      <c r="G85" s="6"/>
      <c r="H85" s="6"/>
      <c r="I85" s="6"/>
      <c r="J85" s="6"/>
      <c r="K85" s="6"/>
      <c r="L85" s="6"/>
    </row>
    <row r="86" spans="1:12">
      <c r="A86" s="165"/>
      <c r="B86" s="16" t="s">
        <v>42</v>
      </c>
      <c r="C86" s="10" t="s">
        <v>43</v>
      </c>
      <c r="D86" s="11">
        <v>0.33</v>
      </c>
      <c r="E86" s="11">
        <f>D86*E82</f>
        <v>1.32</v>
      </c>
      <c r="F86" s="12"/>
      <c r="G86" s="6"/>
      <c r="H86" s="6"/>
      <c r="I86" s="6"/>
      <c r="J86" s="12"/>
      <c r="K86" s="6"/>
      <c r="L86" s="6"/>
    </row>
    <row r="87" spans="1:12">
      <c r="A87" s="165"/>
      <c r="B87" s="9" t="s">
        <v>58</v>
      </c>
      <c r="C87" s="10" t="s">
        <v>43</v>
      </c>
      <c r="D87" s="11">
        <v>0.5</v>
      </c>
      <c r="E87" s="21">
        <f>D87*E82</f>
        <v>2</v>
      </c>
      <c r="F87" s="6"/>
      <c r="G87" s="6"/>
      <c r="H87" s="6"/>
      <c r="I87" s="6"/>
      <c r="J87" s="6"/>
      <c r="K87" s="6"/>
      <c r="L87" s="6"/>
    </row>
    <row r="88" spans="1:12" ht="30">
      <c r="A88" s="165">
        <v>15</v>
      </c>
      <c r="B88" s="39" t="s">
        <v>111</v>
      </c>
      <c r="C88" s="7" t="s">
        <v>39</v>
      </c>
      <c r="D88" s="7"/>
      <c r="E88" s="7">
        <f>4*3.2</f>
        <v>12.8</v>
      </c>
      <c r="F88" s="7"/>
      <c r="G88" s="8"/>
      <c r="H88" s="8"/>
      <c r="I88" s="8"/>
      <c r="J88" s="8"/>
      <c r="K88" s="8"/>
      <c r="L88" s="8"/>
    </row>
    <row r="89" spans="1:12">
      <c r="A89" s="165"/>
      <c r="B89" s="9" t="s">
        <v>48</v>
      </c>
      <c r="C89" s="10" t="s">
        <v>45</v>
      </c>
      <c r="D89" s="11">
        <v>0.83</v>
      </c>
      <c r="E89" s="11">
        <f>D89*E88</f>
        <v>10.624000000000001</v>
      </c>
      <c r="F89" s="12"/>
      <c r="G89" s="6"/>
      <c r="H89" s="6"/>
      <c r="I89" s="6"/>
      <c r="J89" s="6"/>
      <c r="K89" s="6"/>
      <c r="L89" s="6"/>
    </row>
    <row r="90" spans="1:12">
      <c r="A90" s="165"/>
      <c r="B90" s="14" t="s">
        <v>112</v>
      </c>
      <c r="C90" s="10" t="s">
        <v>39</v>
      </c>
      <c r="D90" s="11">
        <v>1.22</v>
      </c>
      <c r="E90" s="11">
        <f>D90*E88</f>
        <v>15.616</v>
      </c>
      <c r="F90" s="12"/>
      <c r="G90" s="6"/>
      <c r="H90" s="6"/>
      <c r="I90" s="6"/>
      <c r="J90" s="6"/>
      <c r="K90" s="6"/>
      <c r="L90" s="6"/>
    </row>
    <row r="91" spans="1:12">
      <c r="A91" s="165"/>
      <c r="B91" s="76" t="s">
        <v>89</v>
      </c>
      <c r="C91" s="10" t="s">
        <v>63</v>
      </c>
      <c r="D91" s="11">
        <v>6</v>
      </c>
      <c r="E91" s="11">
        <f>D91*E88</f>
        <v>76.800000000000011</v>
      </c>
      <c r="F91" s="12"/>
      <c r="G91" s="6"/>
      <c r="H91" s="6"/>
      <c r="I91" s="6"/>
      <c r="J91" s="6"/>
      <c r="K91" s="6"/>
      <c r="L91" s="6"/>
    </row>
    <row r="92" spans="1:12">
      <c r="A92" s="165"/>
      <c r="B92" s="9" t="s">
        <v>58</v>
      </c>
      <c r="C92" s="10" t="s">
        <v>43</v>
      </c>
      <c r="D92" s="11">
        <v>7.8E-2</v>
      </c>
      <c r="E92" s="11">
        <f>D92*E88</f>
        <v>0.99840000000000007</v>
      </c>
      <c r="F92" s="6"/>
      <c r="G92" s="6"/>
      <c r="H92" s="6"/>
      <c r="I92" s="6"/>
      <c r="J92" s="6"/>
      <c r="K92" s="6"/>
      <c r="L92" s="6"/>
    </row>
    <row r="93" spans="1:12">
      <c r="A93" s="165"/>
      <c r="B93" s="14" t="s">
        <v>61</v>
      </c>
      <c r="C93" s="19" t="s">
        <v>57</v>
      </c>
      <c r="D93" s="19">
        <v>0.128</v>
      </c>
      <c r="E93" s="57">
        <f>D93*E88</f>
        <v>1.6384000000000001</v>
      </c>
      <c r="F93" s="12"/>
      <c r="G93" s="6"/>
      <c r="H93" s="6"/>
      <c r="I93" s="6"/>
      <c r="J93" s="6"/>
      <c r="K93" s="6"/>
      <c r="L93" s="6"/>
    </row>
    <row r="94" spans="1:12">
      <c r="A94" s="165"/>
      <c r="B94" s="62" t="s">
        <v>69</v>
      </c>
      <c r="C94" s="19" t="s">
        <v>57</v>
      </c>
      <c r="D94" s="19">
        <v>4.0599999999999996</v>
      </c>
      <c r="E94" s="57">
        <f>D94*E88</f>
        <v>51.967999999999996</v>
      </c>
      <c r="F94" s="12"/>
      <c r="G94" s="6"/>
      <c r="H94" s="6"/>
      <c r="I94" s="6"/>
      <c r="J94" s="6"/>
      <c r="K94" s="6"/>
      <c r="L94" s="6"/>
    </row>
    <row r="95" spans="1:12">
      <c r="A95" s="165"/>
      <c r="B95" s="16" t="s">
        <v>42</v>
      </c>
      <c r="C95" s="10" t="s">
        <v>43</v>
      </c>
      <c r="D95" s="11">
        <v>4.1000000000000003E-3</v>
      </c>
      <c r="E95" s="11">
        <f>D95*E88</f>
        <v>5.2480000000000006E-2</v>
      </c>
      <c r="F95" s="12"/>
      <c r="G95" s="6"/>
      <c r="H95" s="6"/>
      <c r="I95" s="6"/>
      <c r="J95" s="12"/>
      <c r="K95" s="6"/>
      <c r="L95" s="6"/>
    </row>
    <row r="96" spans="1:12" ht="30">
      <c r="A96" s="169">
        <v>16</v>
      </c>
      <c r="B96" s="79" t="s">
        <v>92</v>
      </c>
      <c r="C96" s="79" t="s">
        <v>54</v>
      </c>
      <c r="D96" s="80"/>
      <c r="E96" s="58">
        <v>98.55</v>
      </c>
      <c r="F96" s="59"/>
      <c r="G96" s="59"/>
      <c r="H96" s="59"/>
      <c r="I96" s="59"/>
      <c r="J96" s="59"/>
      <c r="K96" s="59"/>
      <c r="L96" s="81"/>
    </row>
    <row r="97" spans="1:12">
      <c r="A97" s="169"/>
      <c r="B97" s="82" t="s">
        <v>48</v>
      </c>
      <c r="C97" s="83" t="s">
        <v>41</v>
      </c>
      <c r="D97" s="84">
        <v>0.28599999999999998</v>
      </c>
      <c r="E97" s="60">
        <f>D97*E96</f>
        <v>28.185299999999998</v>
      </c>
      <c r="F97" s="59"/>
      <c r="G97" s="59"/>
      <c r="H97" s="59"/>
      <c r="I97" s="59"/>
      <c r="J97" s="59"/>
      <c r="K97" s="59"/>
      <c r="L97" s="59"/>
    </row>
    <row r="98" spans="1:12">
      <c r="A98" s="169"/>
      <c r="B98" s="16" t="s">
        <v>42</v>
      </c>
      <c r="C98" s="83" t="s">
        <v>43</v>
      </c>
      <c r="D98" s="84">
        <v>4.1000000000000003E-3</v>
      </c>
      <c r="E98" s="60">
        <f>D98*E96</f>
        <v>0.404055</v>
      </c>
      <c r="F98" s="59"/>
      <c r="G98" s="59"/>
      <c r="H98" s="59"/>
      <c r="I98" s="59"/>
      <c r="J98" s="12"/>
      <c r="K98" s="59"/>
      <c r="L98" s="59"/>
    </row>
    <row r="99" spans="1:12">
      <c r="A99" s="169"/>
      <c r="B99" s="85" t="s">
        <v>93</v>
      </c>
      <c r="C99" s="83" t="s">
        <v>49</v>
      </c>
      <c r="D99" s="86" t="s">
        <v>52</v>
      </c>
      <c r="E99" s="61">
        <v>98.55</v>
      </c>
      <c r="F99" s="59"/>
      <c r="G99" s="59"/>
      <c r="H99" s="59"/>
      <c r="I99" s="59"/>
      <c r="J99" s="59"/>
      <c r="K99" s="59"/>
      <c r="L99" s="59"/>
    </row>
    <row r="100" spans="1:12">
      <c r="A100" s="169"/>
      <c r="B100" s="85" t="s">
        <v>94</v>
      </c>
      <c r="C100" s="83" t="s">
        <v>63</v>
      </c>
      <c r="D100" s="86" t="s">
        <v>52</v>
      </c>
      <c r="E100" s="61">
        <v>8</v>
      </c>
      <c r="F100" s="59"/>
      <c r="G100" s="59"/>
      <c r="H100" s="59"/>
      <c r="I100" s="59"/>
      <c r="J100" s="59"/>
      <c r="K100" s="59"/>
      <c r="L100" s="59"/>
    </row>
    <row r="101" spans="1:12">
      <c r="A101" s="169"/>
      <c r="B101" s="85" t="s">
        <v>95</v>
      </c>
      <c r="C101" s="83" t="s">
        <v>63</v>
      </c>
      <c r="D101" s="86" t="s">
        <v>52</v>
      </c>
      <c r="E101" s="61">
        <v>198</v>
      </c>
      <c r="F101" s="59"/>
      <c r="G101" s="59"/>
      <c r="H101" s="59"/>
      <c r="I101" s="59"/>
      <c r="J101" s="59"/>
      <c r="K101" s="59"/>
      <c r="L101" s="59"/>
    </row>
    <row r="102" spans="1:12">
      <c r="A102" s="160">
        <v>17</v>
      </c>
      <c r="B102" s="63" t="s">
        <v>96</v>
      </c>
      <c r="C102" s="74" t="s">
        <v>49</v>
      </c>
      <c r="D102" s="65"/>
      <c r="E102" s="41">
        <v>64</v>
      </c>
      <c r="F102" s="24"/>
      <c r="G102" s="24"/>
      <c r="H102" s="24"/>
      <c r="I102" s="24"/>
      <c r="J102" s="24"/>
      <c r="K102" s="24"/>
      <c r="L102" s="24"/>
    </row>
    <row r="103" spans="1:12">
      <c r="A103" s="161"/>
      <c r="B103" s="62" t="s">
        <v>55</v>
      </c>
      <c r="C103" s="19" t="s">
        <v>41</v>
      </c>
      <c r="D103" s="46">
        <v>0.74</v>
      </c>
      <c r="E103" s="53">
        <f>E102*D103</f>
        <v>47.36</v>
      </c>
      <c r="F103" s="18"/>
      <c r="G103" s="18"/>
      <c r="H103" s="18"/>
      <c r="I103" s="18"/>
      <c r="J103" s="18"/>
      <c r="K103" s="18"/>
      <c r="L103" s="18"/>
    </row>
    <row r="104" spans="1:12">
      <c r="A104" s="161"/>
      <c r="B104" s="16" t="s">
        <v>42</v>
      </c>
      <c r="C104" s="19" t="s">
        <v>43</v>
      </c>
      <c r="D104" s="46">
        <v>6.6199999999999995E-2</v>
      </c>
      <c r="E104" s="53">
        <f>E102*D104</f>
        <v>4.2367999999999997</v>
      </c>
      <c r="F104" s="18"/>
      <c r="G104" s="18"/>
      <c r="H104" s="18"/>
      <c r="I104" s="18"/>
      <c r="J104" s="12"/>
      <c r="K104" s="18"/>
      <c r="L104" s="18"/>
    </row>
    <row r="105" spans="1:12">
      <c r="A105" s="161"/>
      <c r="B105" s="62" t="s">
        <v>97</v>
      </c>
      <c r="C105" s="73" t="s">
        <v>49</v>
      </c>
      <c r="D105" s="46">
        <v>1.05</v>
      </c>
      <c r="E105" s="53">
        <f>E102*D105</f>
        <v>67.2</v>
      </c>
      <c r="F105" s="24"/>
      <c r="G105" s="24"/>
      <c r="H105" s="24"/>
      <c r="I105" s="24"/>
      <c r="J105" s="24"/>
      <c r="K105" s="24"/>
      <c r="L105" s="24"/>
    </row>
    <row r="106" spans="1:12">
      <c r="A106" s="161"/>
      <c r="B106" s="62" t="s">
        <v>90</v>
      </c>
      <c r="C106" s="19" t="s">
        <v>57</v>
      </c>
      <c r="D106" s="46">
        <v>0.128</v>
      </c>
      <c r="E106" s="53">
        <f>E102*D106</f>
        <v>8.1920000000000002</v>
      </c>
      <c r="F106" s="24"/>
      <c r="G106" s="24"/>
      <c r="H106" s="24"/>
      <c r="I106" s="24"/>
      <c r="J106" s="24"/>
      <c r="K106" s="24"/>
      <c r="L106" s="24"/>
    </row>
    <row r="107" spans="1:12">
      <c r="A107" s="161"/>
      <c r="B107" s="62" t="s">
        <v>91</v>
      </c>
      <c r="C107" s="19" t="s">
        <v>57</v>
      </c>
      <c r="D107" s="46">
        <v>0.128</v>
      </c>
      <c r="E107" s="53">
        <f>E102*D107</f>
        <v>8.1920000000000002</v>
      </c>
      <c r="F107" s="12"/>
      <c r="G107" s="24"/>
      <c r="H107" s="24"/>
      <c r="I107" s="24"/>
      <c r="J107" s="24"/>
      <c r="K107" s="24"/>
      <c r="L107" s="24"/>
    </row>
    <row r="108" spans="1:12">
      <c r="A108" s="161"/>
      <c r="B108" s="62" t="s">
        <v>69</v>
      </c>
      <c r="C108" s="19" t="s">
        <v>57</v>
      </c>
      <c r="D108" s="46">
        <v>0.112</v>
      </c>
      <c r="E108" s="53">
        <f>E102*D108</f>
        <v>7.1680000000000001</v>
      </c>
      <c r="F108" s="12"/>
      <c r="G108" s="24"/>
      <c r="H108" s="24"/>
      <c r="I108" s="24"/>
      <c r="J108" s="24"/>
      <c r="K108" s="24"/>
      <c r="L108" s="24"/>
    </row>
    <row r="109" spans="1:12">
      <c r="A109" s="162"/>
      <c r="B109" s="9" t="s">
        <v>58</v>
      </c>
      <c r="C109" s="19" t="s">
        <v>43</v>
      </c>
      <c r="D109" s="46">
        <v>0.13300000000000001</v>
      </c>
      <c r="E109" s="53">
        <f>E102*D109</f>
        <v>8.5120000000000005</v>
      </c>
      <c r="F109" s="6"/>
      <c r="G109" s="18"/>
      <c r="H109" s="18"/>
      <c r="I109" s="18"/>
      <c r="J109" s="18"/>
      <c r="K109" s="18"/>
      <c r="L109" s="18"/>
    </row>
    <row r="110" spans="1:12">
      <c r="A110" s="160">
        <v>18</v>
      </c>
      <c r="B110" s="63" t="s">
        <v>98</v>
      </c>
      <c r="C110" s="87" t="s">
        <v>63</v>
      </c>
      <c r="D110" s="65"/>
      <c r="E110" s="41">
        <v>12</v>
      </c>
      <c r="F110" s="24"/>
      <c r="G110" s="24"/>
      <c r="H110" s="24"/>
      <c r="I110" s="24"/>
      <c r="J110" s="24"/>
      <c r="K110" s="24"/>
      <c r="L110" s="24"/>
    </row>
    <row r="111" spans="1:12">
      <c r="A111" s="161"/>
      <c r="B111" s="62" t="s">
        <v>55</v>
      </c>
      <c r="C111" s="19" t="s">
        <v>41</v>
      </c>
      <c r="D111" s="46">
        <v>1.51</v>
      </c>
      <c r="E111" s="53">
        <f>E110*D111</f>
        <v>18.12</v>
      </c>
      <c r="F111" s="18"/>
      <c r="G111" s="18"/>
      <c r="H111" s="18"/>
      <c r="I111" s="18"/>
      <c r="J111" s="18"/>
      <c r="K111" s="18"/>
      <c r="L111" s="18"/>
    </row>
    <row r="112" spans="1:12">
      <c r="A112" s="161"/>
      <c r="B112" s="16" t="s">
        <v>42</v>
      </c>
      <c r="C112" s="19" t="s">
        <v>43</v>
      </c>
      <c r="D112" s="46">
        <v>0.02</v>
      </c>
      <c r="E112" s="53">
        <f>E110*D112</f>
        <v>0.24</v>
      </c>
      <c r="F112" s="18"/>
      <c r="G112" s="18"/>
      <c r="H112" s="18"/>
      <c r="I112" s="18"/>
      <c r="J112" s="12"/>
      <c r="K112" s="18"/>
      <c r="L112" s="18"/>
    </row>
    <row r="113" spans="1:14">
      <c r="A113" s="161"/>
      <c r="B113" s="62" t="s">
        <v>99</v>
      </c>
      <c r="C113" s="19" t="s">
        <v>63</v>
      </c>
      <c r="D113" s="46">
        <v>1</v>
      </c>
      <c r="E113" s="53">
        <f>E110*D113</f>
        <v>12</v>
      </c>
      <c r="F113" s="24"/>
      <c r="G113" s="24"/>
      <c r="H113" s="24"/>
      <c r="I113" s="24"/>
      <c r="J113" s="24"/>
      <c r="K113" s="24"/>
      <c r="L113" s="24"/>
    </row>
    <row r="114" spans="1:14">
      <c r="A114" s="162"/>
      <c r="B114" s="9" t="s">
        <v>58</v>
      </c>
      <c r="C114" s="19" t="s">
        <v>43</v>
      </c>
      <c r="D114" s="46">
        <v>0.28999999999999998</v>
      </c>
      <c r="E114" s="53">
        <f>E110*D114</f>
        <v>3.4799999999999995</v>
      </c>
      <c r="F114" s="6"/>
      <c r="G114" s="18"/>
      <c r="H114" s="18"/>
      <c r="I114" s="18"/>
      <c r="J114" s="18"/>
      <c r="K114" s="18"/>
      <c r="L114" s="18"/>
    </row>
    <row r="115" spans="1:14">
      <c r="A115" s="160">
        <v>19</v>
      </c>
      <c r="B115" s="63" t="s">
        <v>100</v>
      </c>
      <c r="C115" s="87" t="s">
        <v>63</v>
      </c>
      <c r="D115" s="65"/>
      <c r="E115" s="41">
        <v>12</v>
      </c>
      <c r="F115" s="18"/>
      <c r="G115" s="18"/>
      <c r="H115" s="18"/>
      <c r="I115" s="18"/>
      <c r="J115" s="18"/>
      <c r="K115" s="18"/>
      <c r="L115" s="18"/>
    </row>
    <row r="116" spans="1:14">
      <c r="A116" s="161"/>
      <c r="B116" s="62" t="s">
        <v>55</v>
      </c>
      <c r="C116" s="19" t="s">
        <v>41</v>
      </c>
      <c r="D116" s="46">
        <v>1.51</v>
      </c>
      <c r="E116" s="53">
        <f>E115*D116</f>
        <v>18.12</v>
      </c>
      <c r="F116" s="18"/>
      <c r="G116" s="18"/>
      <c r="H116" s="18"/>
      <c r="I116" s="18"/>
      <c r="J116" s="18"/>
      <c r="K116" s="18"/>
      <c r="L116" s="18"/>
    </row>
    <row r="117" spans="1:14">
      <c r="A117" s="161"/>
      <c r="B117" s="16" t="s">
        <v>42</v>
      </c>
      <c r="C117" s="19" t="s">
        <v>43</v>
      </c>
      <c r="D117" s="46">
        <v>0.02</v>
      </c>
      <c r="E117" s="53">
        <f>E115*D117</f>
        <v>0.24</v>
      </c>
      <c r="F117" s="18"/>
      <c r="G117" s="18"/>
      <c r="H117" s="18"/>
      <c r="I117" s="18"/>
      <c r="J117" s="12"/>
      <c r="K117" s="18"/>
      <c r="L117" s="18"/>
    </row>
    <row r="118" spans="1:14">
      <c r="A118" s="161"/>
      <c r="B118" s="62" t="s">
        <v>101</v>
      </c>
      <c r="C118" s="19" t="s">
        <v>63</v>
      </c>
      <c r="D118" s="46">
        <v>1</v>
      </c>
      <c r="E118" s="53">
        <f>E115*D118</f>
        <v>12</v>
      </c>
      <c r="F118" s="59"/>
      <c r="G118" s="24"/>
      <c r="H118" s="24"/>
      <c r="I118" s="24"/>
      <c r="J118" s="24"/>
      <c r="K118" s="24"/>
      <c r="L118" s="24"/>
    </row>
    <row r="119" spans="1:14">
      <c r="A119" s="162"/>
      <c r="B119" s="9" t="s">
        <v>58</v>
      </c>
      <c r="C119" s="19" t="s">
        <v>43</v>
      </c>
      <c r="D119" s="46">
        <v>0.28999999999999998</v>
      </c>
      <c r="E119" s="53">
        <f>E115*D119</f>
        <v>3.4799999999999995</v>
      </c>
      <c r="F119" s="6"/>
      <c r="G119" s="18"/>
      <c r="H119" s="18"/>
      <c r="I119" s="18"/>
      <c r="J119" s="18"/>
      <c r="K119" s="18"/>
      <c r="L119" s="18"/>
    </row>
    <row r="120" spans="1:14">
      <c r="A120" s="181"/>
      <c r="B120" s="184" t="s">
        <v>70</v>
      </c>
      <c r="C120" s="181"/>
      <c r="D120" s="182"/>
      <c r="E120" s="182"/>
      <c r="F120" s="183"/>
      <c r="G120" s="183"/>
      <c r="H120" s="183"/>
      <c r="I120" s="183"/>
      <c r="J120" s="183"/>
      <c r="K120" s="183"/>
      <c r="L120" s="183"/>
    </row>
    <row r="121" spans="1:14">
      <c r="A121" s="188"/>
      <c r="B121" s="180" t="s">
        <v>118</v>
      </c>
      <c r="C121" s="185"/>
      <c r="D121" s="182"/>
      <c r="E121" s="182"/>
      <c r="F121" s="183"/>
      <c r="G121" s="183"/>
      <c r="H121" s="183"/>
      <c r="I121" s="183"/>
      <c r="J121" s="183"/>
      <c r="K121" s="183"/>
      <c r="L121" s="183"/>
    </row>
    <row r="122" spans="1:14" ht="30">
      <c r="A122" s="188"/>
      <c r="B122" s="189" t="s">
        <v>73</v>
      </c>
      <c r="C122" s="185" t="s">
        <v>132</v>
      </c>
      <c r="D122" s="182"/>
      <c r="E122" s="182"/>
      <c r="F122" s="183"/>
      <c r="G122" s="183"/>
      <c r="H122" s="183"/>
      <c r="I122" s="183"/>
      <c r="J122" s="183"/>
      <c r="K122" s="183"/>
      <c r="L122" s="183"/>
    </row>
    <row r="123" spans="1:14">
      <c r="A123" s="188"/>
      <c r="B123" s="180" t="s">
        <v>0</v>
      </c>
      <c r="C123" s="185"/>
      <c r="D123" s="182"/>
      <c r="E123" s="182"/>
      <c r="F123" s="183"/>
      <c r="G123" s="183"/>
      <c r="H123" s="183"/>
      <c r="I123" s="183"/>
      <c r="J123" s="183"/>
      <c r="K123" s="183"/>
      <c r="L123" s="183"/>
    </row>
    <row r="124" spans="1:14">
      <c r="A124" s="188"/>
      <c r="B124" s="190" t="s">
        <v>133</v>
      </c>
      <c r="C124" s="185" t="s">
        <v>132</v>
      </c>
      <c r="D124" s="186"/>
      <c r="E124" s="182"/>
      <c r="F124" s="183"/>
      <c r="G124" s="183"/>
      <c r="H124" s="183"/>
      <c r="I124" s="183"/>
      <c r="J124" s="183"/>
      <c r="K124" s="187"/>
      <c r="L124" s="187"/>
    </row>
    <row r="125" spans="1:14">
      <c r="A125" s="188"/>
      <c r="B125" s="190" t="s">
        <v>0</v>
      </c>
      <c r="C125" s="185"/>
      <c r="D125" s="186"/>
      <c r="E125" s="182"/>
      <c r="F125" s="183"/>
      <c r="G125" s="183"/>
      <c r="H125" s="183"/>
      <c r="I125" s="183"/>
      <c r="J125" s="183"/>
      <c r="K125" s="183"/>
      <c r="L125" s="187"/>
    </row>
    <row r="126" spans="1:14">
      <c r="A126" s="188"/>
      <c r="B126" s="190" t="s">
        <v>134</v>
      </c>
      <c r="C126" s="185" t="s">
        <v>132</v>
      </c>
      <c r="D126" s="186"/>
      <c r="E126" s="182"/>
      <c r="F126" s="183"/>
      <c r="G126" s="183"/>
      <c r="H126" s="183"/>
      <c r="I126" s="183"/>
      <c r="J126" s="183"/>
      <c r="K126" s="187"/>
      <c r="L126" s="187"/>
    </row>
    <row r="127" spans="1:14">
      <c r="A127" s="188"/>
      <c r="B127" s="190" t="s">
        <v>0</v>
      </c>
      <c r="C127" s="185"/>
      <c r="D127" s="186"/>
      <c r="E127" s="182"/>
      <c r="F127" s="183"/>
      <c r="G127" s="183"/>
      <c r="H127" s="183"/>
      <c r="I127" s="183"/>
      <c r="J127" s="183"/>
      <c r="K127" s="187"/>
      <c r="L127" s="187"/>
      <c r="N127" s="66"/>
    </row>
    <row r="128" spans="1:14">
      <c r="A128" s="191"/>
      <c r="B128" s="189" t="s">
        <v>119</v>
      </c>
      <c r="C128" s="192">
        <v>0.05</v>
      </c>
      <c r="D128" s="193"/>
      <c r="E128" s="193"/>
      <c r="F128" s="194"/>
      <c r="G128" s="194"/>
      <c r="H128" s="194"/>
      <c r="I128" s="194"/>
      <c r="J128" s="194"/>
      <c r="K128" s="194"/>
      <c r="L128" s="194"/>
    </row>
    <row r="129" spans="1:12">
      <c r="A129" s="191"/>
      <c r="B129" s="189" t="s">
        <v>0</v>
      </c>
      <c r="C129" s="192"/>
      <c r="D129" s="193"/>
      <c r="E129" s="193"/>
      <c r="F129" s="194"/>
      <c r="G129" s="194"/>
      <c r="H129" s="194"/>
      <c r="I129" s="194"/>
      <c r="J129" s="194"/>
      <c r="K129" s="194"/>
      <c r="L129" s="194"/>
    </row>
    <row r="130" spans="1:12">
      <c r="A130" s="191"/>
      <c r="B130" s="189" t="s">
        <v>120</v>
      </c>
      <c r="C130" s="192">
        <v>0.18</v>
      </c>
      <c r="D130" s="193"/>
      <c r="E130" s="193"/>
      <c r="F130" s="194"/>
      <c r="G130" s="194"/>
      <c r="H130" s="194"/>
      <c r="I130" s="194"/>
      <c r="J130" s="194"/>
      <c r="K130" s="194"/>
      <c r="L130" s="194"/>
    </row>
    <row r="131" spans="1:12" s="139" customFormat="1">
      <c r="A131" s="191"/>
      <c r="B131" s="189" t="s">
        <v>26</v>
      </c>
      <c r="C131" s="192"/>
      <c r="D131" s="193"/>
      <c r="E131" s="193"/>
      <c r="F131" s="194"/>
      <c r="G131" s="194"/>
      <c r="H131" s="194"/>
      <c r="I131" s="194"/>
      <c r="J131" s="194"/>
      <c r="K131" s="194"/>
      <c r="L131" s="194"/>
    </row>
    <row r="132" spans="1:12">
      <c r="C132" s="130"/>
    </row>
    <row r="133" spans="1:12">
      <c r="C133" s="130"/>
    </row>
    <row r="139" spans="1:12">
      <c r="D139" s="172"/>
      <c r="E139" s="172"/>
      <c r="F139" s="172"/>
      <c r="G139" s="173"/>
      <c r="H139" s="173"/>
      <c r="I139" s="173"/>
    </row>
    <row r="140" spans="1:12">
      <c r="A140" s="123"/>
      <c r="B140" s="69"/>
      <c r="C140" s="27"/>
      <c r="D140" s="70"/>
      <c r="E140" s="70"/>
      <c r="F140" s="25"/>
      <c r="G140" s="25"/>
      <c r="H140" s="71"/>
    </row>
    <row r="141" spans="1:12">
      <c r="A141" s="123"/>
      <c r="B141" s="69"/>
      <c r="C141" s="27"/>
      <c r="D141" s="70"/>
      <c r="E141" s="70"/>
      <c r="F141" s="25"/>
      <c r="G141" s="25"/>
      <c r="H141" s="71"/>
    </row>
    <row r="142" spans="1:12">
      <c r="A142" s="123"/>
      <c r="B142" s="69"/>
      <c r="C142" s="27"/>
      <c r="D142" s="70"/>
      <c r="E142" s="70"/>
      <c r="F142" s="25"/>
      <c r="G142" s="25"/>
      <c r="H142" s="71"/>
    </row>
    <row r="143" spans="1:12">
      <c r="A143" s="123"/>
      <c r="B143" s="68"/>
      <c r="C143" s="68"/>
      <c r="D143" s="72"/>
      <c r="E143" s="72"/>
      <c r="F143" s="71"/>
      <c r="G143" s="71"/>
      <c r="H143" s="71"/>
    </row>
    <row r="144" spans="1:12">
      <c r="A144" s="123"/>
      <c r="B144" s="68"/>
      <c r="C144" s="68"/>
      <c r="D144" s="72"/>
      <c r="E144" s="72"/>
      <c r="F144" s="71"/>
      <c r="G144" s="71"/>
      <c r="H144" s="71"/>
    </row>
  </sheetData>
  <protectedRanges>
    <protectedRange sqref="F44 F52 F70 F80 F87 F92 F109 F114 F61 F119" name="Range1_1_1"/>
    <protectedRange sqref="F35" name="Range1_1_1_1"/>
    <protectedRange sqref="H31:K31" name="Range1_1_2_1_1_1_1"/>
    <protectedRange sqref="F31" name="Range1_1_2_1_1_1_1_1"/>
  </protectedRanges>
  <autoFilter ref="A7:O127"/>
  <mergeCells count="32">
    <mergeCell ref="B1:K1"/>
    <mergeCell ref="D139:F139"/>
    <mergeCell ref="G139:I139"/>
    <mergeCell ref="B2:L2"/>
    <mergeCell ref="B3:L3"/>
    <mergeCell ref="A4:L4"/>
    <mergeCell ref="A5:A6"/>
    <mergeCell ref="B5:B6"/>
    <mergeCell ref="C5:C6"/>
    <mergeCell ref="D5:E5"/>
    <mergeCell ref="F5:G5"/>
    <mergeCell ref="J5:K5"/>
    <mergeCell ref="L5:L6"/>
    <mergeCell ref="A18:A20"/>
    <mergeCell ref="H5:I5"/>
    <mergeCell ref="A110:A114"/>
    <mergeCell ref="A115:A119"/>
    <mergeCell ref="A46:A56"/>
    <mergeCell ref="A65:A71"/>
    <mergeCell ref="A36:A45"/>
    <mergeCell ref="A77:A81"/>
    <mergeCell ref="A82:A87"/>
    <mergeCell ref="A88:A95"/>
    <mergeCell ref="A96:A101"/>
    <mergeCell ref="A72:A76"/>
    <mergeCell ref="A57:A64"/>
    <mergeCell ref="A26:A35"/>
    <mergeCell ref="A102:A109"/>
    <mergeCell ref="A21:A22"/>
    <mergeCell ref="A9:A11"/>
    <mergeCell ref="A15:A17"/>
    <mergeCell ref="A12:A14"/>
  </mergeCells>
  <conditionalFormatting sqref="B101:C101">
    <cfRule type="cellIs" dxfId="7" priority="13" stopIfTrue="1" operator="equal">
      <formula>0</formula>
    </cfRule>
  </conditionalFormatting>
  <conditionalFormatting sqref="B99:E100">
    <cfRule type="cellIs" dxfId="6" priority="15" stopIfTrue="1" operator="equal">
      <formula>0</formula>
    </cfRule>
  </conditionalFormatting>
  <conditionalFormatting sqref="B96:E96 D101:E101 C97:E98">
    <cfRule type="cellIs" dxfId="5" priority="14" stopIfTrue="1" operator="equal">
      <formula>0</formula>
    </cfRule>
  </conditionalFormatting>
  <conditionalFormatting sqref="B97">
    <cfRule type="cellIs" dxfId="4" priority="12" stopIfTrue="1" operator="equal">
      <formula>0</formula>
    </cfRule>
  </conditionalFormatting>
  <conditionalFormatting sqref="D28">
    <cfRule type="cellIs" dxfId="3" priority="4" stopIfTrue="1" operator="equal">
      <formula>8223.307275</formula>
    </cfRule>
  </conditionalFormatting>
  <conditionalFormatting sqref="C28">
    <cfRule type="cellIs" dxfId="2" priority="5" stopIfTrue="1" operator="equal">
      <formula>8223.307275</formula>
    </cfRule>
  </conditionalFormatting>
  <conditionalFormatting sqref="B31:C31 E31">
    <cfRule type="cellIs" dxfId="1" priority="3" stopIfTrue="1" operator="equal">
      <formula>8223.307275</formula>
    </cfRule>
  </conditionalFormatting>
  <pageMargins left="0.51181102362204722" right="7.874015748031496E-2" top="0.59055118110236227" bottom="0.35433070866141736" header="0.11811023622047245" footer="7.874015748031496E-2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ყდა</vt:lpstr>
      <vt:lpstr>განმ ბარათი</vt:lpstr>
      <vt:lpstr>ნაკრები</vt:lpstr>
      <vt:lpstr>სახურავი</vt:lpstr>
      <vt:lpstr>სახურავი!Print_Titles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2023-08-12T19:29:29Z</cp:lastPrinted>
  <dcterms:created xsi:type="dcterms:W3CDTF">2021-02-08T14:08:49Z</dcterms:created>
  <dcterms:modified xsi:type="dcterms:W3CDTF">2023-12-07T06:30:57Z</dcterms:modified>
</cp:coreProperties>
</file>