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700" tabRatio="818"/>
  </bookViews>
  <sheets>
    <sheet name="ნაკრები" sheetId="5" r:id="rId1"/>
    <sheet name="სანიაღვრე" sheetId="3" r:id="rId2"/>
    <sheet name="სკვერი" sheetId="7" r:id="rId3"/>
    <sheet name="სკვერის განათება" sheetId="8" r:id="rId4"/>
    <sheet name="სტადიონი" sheetId="9" r:id="rId5"/>
    <sheet name="სტადიონის განათება" sheetId="10" r:id="rId6"/>
    <sheet name="გზა" sheetId="6" r:id="rId7"/>
  </sheets>
  <definedNames>
    <definedName name="_xlnm._FilterDatabase" localSheetId="1" hidden="1">სანიაღვრე!$A$9:$M$35</definedName>
    <definedName name="_xlnm.Print_Area" localSheetId="1">სანიაღვრე!$A$1:$M$45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9" l="1"/>
  <c r="F32" i="10" l="1"/>
  <c r="F50" i="7" l="1"/>
  <c r="F49" i="7"/>
  <c r="F48" i="7"/>
  <c r="F47" i="7"/>
  <c r="F46" i="7"/>
  <c r="F69" i="9" l="1"/>
  <c r="F82" i="10" l="1"/>
  <c r="F85" i="10" s="1"/>
  <c r="F46" i="10"/>
  <c r="F35" i="10"/>
  <c r="F34" i="10"/>
  <c r="F33" i="10"/>
  <c r="F31" i="10"/>
  <c r="F36" i="10"/>
  <c r="F114" i="10"/>
  <c r="F113" i="10"/>
  <c r="F112" i="10"/>
  <c r="F111" i="10"/>
  <c r="F109" i="10"/>
  <c r="F108" i="10"/>
  <c r="F107" i="10"/>
  <c r="F106" i="10"/>
  <c r="F104" i="10"/>
  <c r="F103" i="10"/>
  <c r="F102" i="10"/>
  <c r="F101" i="10"/>
  <c r="F99" i="10"/>
  <c r="F98" i="10"/>
  <c r="F97" i="10"/>
  <c r="F96" i="10"/>
  <c r="F95" i="10"/>
  <c r="F94" i="10"/>
  <c r="F92" i="10"/>
  <c r="F91" i="10"/>
  <c r="F90" i="10"/>
  <c r="F89" i="10"/>
  <c r="F81" i="10"/>
  <c r="F80" i="10"/>
  <c r="F79" i="10"/>
  <c r="F78" i="10"/>
  <c r="F67" i="10"/>
  <c r="F66" i="10"/>
  <c r="F64" i="10"/>
  <c r="F57" i="10"/>
  <c r="F59" i="10" s="1"/>
  <c r="F56" i="10"/>
  <c r="F55" i="10"/>
  <c r="F54" i="10"/>
  <c r="F52" i="10"/>
  <c r="F51" i="10"/>
  <c r="F50" i="10"/>
  <c r="F45" i="10"/>
  <c r="E44" i="10"/>
  <c r="F44" i="10" s="1"/>
  <c r="F43" i="10"/>
  <c r="F42" i="10"/>
  <c r="F27" i="10"/>
  <c r="F39" i="10" s="1"/>
  <c r="F26" i="10"/>
  <c r="F25" i="10"/>
  <c r="F24" i="10"/>
  <c r="F23" i="10"/>
  <c r="F22" i="10"/>
  <c r="F21" i="10"/>
  <c r="F19" i="10"/>
  <c r="F18" i="10"/>
  <c r="E17" i="10"/>
  <c r="F17" i="10" s="1"/>
  <c r="F16" i="10"/>
  <c r="F14" i="10"/>
  <c r="F12" i="10"/>
  <c r="F47" i="10" l="1"/>
  <c r="F48" i="10"/>
  <c r="F61" i="10"/>
  <c r="F60" i="10"/>
  <c r="F30" i="10"/>
  <c r="F40" i="10"/>
  <c r="F28" i="10"/>
  <c r="F29" i="10"/>
  <c r="F83" i="10"/>
  <c r="F84" i="10"/>
  <c r="F38" i="10"/>
  <c r="F58" i="10"/>
  <c r="D15" i="5" l="1"/>
  <c r="E15" i="5"/>
  <c r="K5" i="10" l="1"/>
  <c r="F149" i="9" l="1"/>
  <c r="F139" i="9"/>
  <c r="F144" i="9"/>
  <c r="F143" i="9"/>
  <c r="F147" i="9" l="1"/>
  <c r="F146" i="9"/>
  <c r="F145" i="9"/>
  <c r="F142" i="9"/>
  <c r="F141" i="9"/>
  <c r="F140" i="9"/>
  <c r="F76" i="9"/>
  <c r="F77" i="9"/>
  <c r="F75" i="9"/>
  <c r="F73" i="9"/>
  <c r="F63" i="9"/>
  <c r="F58" i="9"/>
  <c r="F53" i="9"/>
  <c r="F52" i="9"/>
  <c r="F51" i="9"/>
  <c r="F50" i="9"/>
  <c r="F49" i="9"/>
  <c r="F48" i="9"/>
  <c r="F46" i="9"/>
  <c r="F45" i="9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F17" i="9"/>
  <c r="F16" i="9"/>
  <c r="F15" i="9"/>
  <c r="F14" i="9"/>
  <c r="F12" i="9"/>
  <c r="F157" i="9"/>
  <c r="F156" i="9"/>
  <c r="F155" i="9"/>
  <c r="F154" i="9"/>
  <c r="F153" i="9"/>
  <c r="E131" i="9"/>
  <c r="F131" i="9" s="1"/>
  <c r="F130" i="9"/>
  <c r="E125" i="9"/>
  <c r="F125" i="9" s="1"/>
  <c r="E124" i="9"/>
  <c r="F124" i="9" s="1"/>
  <c r="F122" i="9"/>
  <c r="F121" i="9"/>
  <c r="F120" i="9"/>
  <c r="F119" i="9"/>
  <c r="F118" i="9"/>
  <c r="F117" i="9"/>
  <c r="F115" i="9"/>
  <c r="F114" i="9"/>
  <c r="E113" i="9"/>
  <c r="F113" i="9" s="1"/>
  <c r="F112" i="9"/>
  <c r="F106" i="9"/>
  <c r="E105" i="9"/>
  <c r="F105" i="9" s="1"/>
  <c r="F104" i="9"/>
  <c r="F101" i="9"/>
  <c r="E96" i="9"/>
  <c r="F96" i="9" s="1"/>
  <c r="F95" i="9"/>
  <c r="F94" i="9"/>
  <c r="F93" i="9"/>
  <c r="F91" i="9"/>
  <c r="E85" i="9"/>
  <c r="F85" i="9" s="1"/>
  <c r="E84" i="9"/>
  <c r="F84" i="9" s="1"/>
  <c r="E83" i="9"/>
  <c r="F83" i="9" s="1"/>
  <c r="F80" i="9"/>
  <c r="F79" i="9"/>
  <c r="F78" i="9"/>
  <c r="F72" i="9"/>
  <c r="F71" i="9"/>
  <c r="F70" i="9"/>
  <c r="F67" i="9"/>
  <c r="E66" i="9"/>
  <c r="F66" i="9" s="1"/>
  <c r="E65" i="9"/>
  <c r="F65" i="9" s="1"/>
  <c r="F64" i="9"/>
  <c r="F59" i="9"/>
  <c r="F57" i="9"/>
  <c r="F56" i="9"/>
  <c r="F55" i="9"/>
  <c r="F32" i="9"/>
  <c r="F31" i="9"/>
  <c r="F30" i="9"/>
  <c r="F29" i="9"/>
  <c r="F28" i="9"/>
  <c r="F27" i="9"/>
  <c r="F26" i="9"/>
  <c r="F25" i="9"/>
  <c r="F24" i="9"/>
  <c r="F22" i="9"/>
  <c r="F21" i="9"/>
  <c r="F20" i="9"/>
  <c r="F19" i="9"/>
  <c r="F62" i="9" l="1"/>
  <c r="F60" i="9"/>
  <c r="F81" i="8" l="1"/>
  <c r="F66" i="8"/>
  <c r="F65" i="8"/>
  <c r="F64" i="8"/>
  <c r="F63" i="8"/>
  <c r="F39" i="8"/>
  <c r="F14" i="8"/>
  <c r="F13" i="8"/>
  <c r="F12" i="8"/>
  <c r="D14" i="5" l="1"/>
  <c r="K5" i="9"/>
  <c r="F114" i="8"/>
  <c r="F113" i="8"/>
  <c r="F112" i="8"/>
  <c r="F111" i="8"/>
  <c r="F109" i="8"/>
  <c r="F108" i="8"/>
  <c r="F107" i="8"/>
  <c r="F106" i="8"/>
  <c r="F105" i="8"/>
  <c r="F103" i="8"/>
  <c r="F102" i="8"/>
  <c r="F101" i="8"/>
  <c r="F100" i="8"/>
  <c r="F92" i="8"/>
  <c r="F98" i="8" s="1"/>
  <c r="F91" i="8"/>
  <c r="F90" i="8"/>
  <c r="F89" i="8"/>
  <c r="F88" i="8"/>
  <c r="F84" i="8"/>
  <c r="F80" i="8"/>
  <c r="F79" i="8"/>
  <c r="F78" i="8"/>
  <c r="F77" i="8"/>
  <c r="F61" i="8"/>
  <c r="F58" i="8"/>
  <c r="F57" i="8"/>
  <c r="F56" i="8"/>
  <c r="F55" i="8"/>
  <c r="F53" i="8"/>
  <c r="F52" i="8"/>
  <c r="F51" i="8"/>
  <c r="F49" i="8"/>
  <c r="F48" i="8"/>
  <c r="F47" i="8"/>
  <c r="F41" i="8"/>
  <c r="F34" i="8"/>
  <c r="E33" i="8"/>
  <c r="F33" i="8" s="1"/>
  <c r="F32" i="8"/>
  <c r="F31" i="8"/>
  <c r="F30" i="8"/>
  <c r="F28" i="8"/>
  <c r="F27" i="8"/>
  <c r="F26" i="8"/>
  <c r="F25" i="8"/>
  <c r="F24" i="8"/>
  <c r="F23" i="8"/>
  <c r="F21" i="8"/>
  <c r="F20" i="8"/>
  <c r="E19" i="8"/>
  <c r="F19" i="8" s="1"/>
  <c r="F18" i="8"/>
  <c r="F16" i="8"/>
  <c r="F38" i="8" l="1"/>
  <c r="F37" i="8"/>
  <c r="F94" i="8"/>
  <c r="F97" i="8"/>
  <c r="F40" i="8"/>
  <c r="F45" i="8"/>
  <c r="F93" i="8"/>
  <c r="F42" i="8"/>
  <c r="F95" i="8"/>
  <c r="F44" i="8"/>
  <c r="F96" i="8"/>
  <c r="F36" i="8"/>
  <c r="F82" i="8"/>
  <c r="F83" i="8"/>
  <c r="E13" i="5" l="1"/>
  <c r="E202" i="7" l="1"/>
  <c r="E201" i="7"/>
  <c r="E200" i="7"/>
  <c r="K5" i="8" l="1"/>
  <c r="D13" i="5"/>
  <c r="F203" i="7"/>
  <c r="F212" i="7" s="1"/>
  <c r="H13" i="5" l="1"/>
  <c r="H14" i="5"/>
  <c r="H15" i="5"/>
  <c r="H17" i="5"/>
  <c r="F109" i="7"/>
  <c r="F108" i="7"/>
  <c r="F107" i="7"/>
  <c r="F103" i="7"/>
  <c r="F102" i="7"/>
  <c r="F101" i="7"/>
  <c r="F99" i="7"/>
  <c r="F98" i="7"/>
  <c r="F96" i="7"/>
  <c r="F95" i="7"/>
  <c r="F94" i="7"/>
  <c r="F93" i="7"/>
  <c r="E92" i="7"/>
  <c r="F92" i="7" s="1"/>
  <c r="F91" i="7"/>
  <c r="F85" i="7"/>
  <c r="F86" i="7" s="1"/>
  <c r="F84" i="7"/>
  <c r="F83" i="7"/>
  <c r="F82" i="7"/>
  <c r="F80" i="7"/>
  <c r="F79" i="7"/>
  <c r="F78" i="7"/>
  <c r="F77" i="7"/>
  <c r="F76" i="7"/>
  <c r="F75" i="7"/>
  <c r="E73" i="7"/>
  <c r="F73" i="7" s="1"/>
  <c r="F72" i="7"/>
  <c r="E71" i="7"/>
  <c r="F71" i="7" s="1"/>
  <c r="F70" i="7"/>
  <c r="F69" i="7"/>
  <c r="F68" i="7"/>
  <c r="F67" i="7"/>
  <c r="F66" i="7"/>
  <c r="F65" i="7"/>
  <c r="F40" i="7"/>
  <c r="F41" i="7" s="1"/>
  <c r="F63" i="7"/>
  <c r="F62" i="7"/>
  <c r="F61" i="7"/>
  <c r="F60" i="7"/>
  <c r="E59" i="7"/>
  <c r="F59" i="7" s="1"/>
  <c r="F58" i="7"/>
  <c r="F56" i="7"/>
  <c r="F55" i="7"/>
  <c r="F54" i="7"/>
  <c r="F53" i="7"/>
  <c r="F52" i="7"/>
  <c r="F39" i="7"/>
  <c r="F38" i="7"/>
  <c r="F37" i="7"/>
  <c r="F35" i="7"/>
  <c r="F34" i="7"/>
  <c r="F33" i="7"/>
  <c r="F32" i="7"/>
  <c r="F31" i="7"/>
  <c r="F30" i="7"/>
  <c r="E13" i="7"/>
  <c r="F13" i="7" s="1"/>
  <c r="F15" i="7" s="1"/>
  <c r="F87" i="7" l="1"/>
  <c r="F89" i="7"/>
  <c r="F42" i="7"/>
  <c r="F44" i="7"/>
  <c r="F16" i="7"/>
  <c r="F14" i="7"/>
  <c r="F201" i="7"/>
  <c r="F198" i="7"/>
  <c r="F196" i="7"/>
  <c r="F193" i="7"/>
  <c r="F192" i="7"/>
  <c r="F191" i="7"/>
  <c r="F190" i="7"/>
  <c r="F189" i="7"/>
  <c r="F178" i="7"/>
  <c r="F177" i="7"/>
  <c r="F173" i="7"/>
  <c r="F182" i="7" s="1"/>
  <c r="F184" i="7" s="1"/>
  <c r="F168" i="7"/>
  <c r="F169" i="7" s="1"/>
  <c r="F167" i="7"/>
  <c r="F166" i="7"/>
  <c r="F165" i="7"/>
  <c r="F164" i="7"/>
  <c r="F163" i="7"/>
  <c r="F162" i="7"/>
  <c r="F161" i="7"/>
  <c r="F159" i="7"/>
  <c r="F158" i="7"/>
  <c r="F157" i="7"/>
  <c r="F156" i="7"/>
  <c r="F154" i="7"/>
  <c r="F153" i="7"/>
  <c r="F152" i="7"/>
  <c r="F151" i="7"/>
  <c r="F150" i="7"/>
  <c r="F148" i="7"/>
  <c r="F147" i="7"/>
  <c r="F146" i="7"/>
  <c r="F144" i="7"/>
  <c r="F143" i="7"/>
  <c r="F142" i="7"/>
  <c r="F141" i="7"/>
  <c r="E140" i="7"/>
  <c r="F140" i="7" s="1"/>
  <c r="F139" i="7"/>
  <c r="F137" i="7"/>
  <c r="F136" i="7"/>
  <c r="F135" i="7"/>
  <c r="F134" i="7"/>
  <c r="F132" i="7"/>
  <c r="F131" i="7"/>
  <c r="F130" i="7"/>
  <c r="F129" i="7"/>
  <c r="E127" i="7"/>
  <c r="F127" i="7" s="1"/>
  <c r="E28" i="7"/>
  <c r="F28" i="7" s="1"/>
  <c r="F27" i="7"/>
  <c r="E26" i="7"/>
  <c r="F26" i="7" s="1"/>
  <c r="F25" i="7"/>
  <c r="F24" i="7"/>
  <c r="F23" i="7"/>
  <c r="F22" i="7"/>
  <c r="F21" i="7"/>
  <c r="F20" i="7"/>
  <c r="E12" i="7"/>
  <c r="F12" i="7" s="1"/>
  <c r="F200" i="7" l="1"/>
  <c r="F181" i="7"/>
  <c r="F176" i="7"/>
  <c r="F202" i="7"/>
  <c r="F179" i="7"/>
  <c r="F183" i="7"/>
  <c r="F187" i="7"/>
  <c r="F186" i="7"/>
  <c r="F185" i="7"/>
  <c r="F171" i="7"/>
  <c r="F170" i="7"/>
  <c r="F174" i="7"/>
  <c r="F175" i="7"/>
  <c r="F180" i="7"/>
  <c r="F211" i="7" l="1"/>
  <c r="F206" i="7"/>
  <c r="F210" i="7"/>
  <c r="F205" i="7"/>
  <c r="F204" i="7"/>
  <c r="F214" i="7"/>
  <c r="F215" i="7"/>
  <c r="F213" i="7"/>
  <c r="F97" i="6" l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F89" i="6"/>
  <c r="F88" i="6"/>
  <c r="F86" i="6"/>
  <c r="F85" i="6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E78" i="6"/>
  <c r="F78" i="6" s="1"/>
  <c r="F76" i="6"/>
  <c r="F74" i="6"/>
  <c r="F75" i="6" s="1"/>
  <c r="F73" i="6"/>
  <c r="F71" i="6"/>
  <c r="F70" i="6"/>
  <c r="F69" i="6"/>
  <c r="F68" i="6"/>
  <c r="F65" i="6"/>
  <c r="F64" i="6"/>
  <c r="F63" i="6"/>
  <c r="F62" i="6"/>
  <c r="F60" i="6"/>
  <c r="F59" i="6"/>
  <c r="F58" i="6"/>
  <c r="E57" i="6"/>
  <c r="F57" i="6" s="1"/>
  <c r="E56" i="6"/>
  <c r="F56" i="6" s="1"/>
  <c r="E55" i="6"/>
  <c r="F55" i="6" s="1"/>
  <c r="D12" i="5" l="1"/>
  <c r="H12" i="5" s="1"/>
  <c r="K5" i="7"/>
  <c r="F53" i="6" l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F45" i="6"/>
  <c r="F44" i="6"/>
  <c r="F35" i="3" l="1"/>
  <c r="F33" i="3"/>
  <c r="F34" i="3"/>
  <c r="F32" i="3"/>
  <c r="F31" i="3"/>
  <c r="F29" i="3"/>
  <c r="F28" i="3"/>
  <c r="F27" i="3"/>
  <c r="F26" i="3"/>
  <c r="F25" i="3"/>
  <c r="F23" i="3"/>
  <c r="F22" i="3"/>
  <c r="F18" i="3"/>
  <c r="F19" i="3" s="1"/>
  <c r="F17" i="3"/>
  <c r="F15" i="3"/>
  <c r="F42" i="6"/>
  <c r="F41" i="6"/>
  <c r="F40" i="6"/>
  <c r="F39" i="6"/>
  <c r="F38" i="6"/>
  <c r="F37" i="6"/>
  <c r="F36" i="6"/>
  <c r="F35" i="6"/>
  <c r="F33" i="6"/>
  <c r="F32" i="6"/>
  <c r="F31" i="6"/>
  <c r="F30" i="6"/>
  <c r="F29" i="6"/>
  <c r="F28" i="6"/>
  <c r="F25" i="6"/>
  <c r="F23" i="6"/>
  <c r="F24" i="6" s="1"/>
  <c r="F22" i="6"/>
  <c r="F20" i="6"/>
  <c r="F16" i="6"/>
  <c r="F18" i="6" s="1"/>
  <c r="E15" i="6"/>
  <c r="F15" i="6" s="1"/>
  <c r="F12" i="6"/>
  <c r="F18" i="5"/>
  <c r="E18" i="5"/>
  <c r="F19" i="6" l="1"/>
  <c r="F13" i="3"/>
  <c r="F14" i="3"/>
  <c r="F17" i="6"/>
  <c r="D16" i="5" l="1"/>
  <c r="H16" i="5" s="1"/>
  <c r="K5" i="6"/>
  <c r="F11" i="3" l="1"/>
  <c r="K5" i="3" l="1"/>
  <c r="D11" i="5"/>
  <c r="H11" i="5" l="1"/>
  <c r="D18" i="5"/>
  <c r="H18" i="5" s="1"/>
  <c r="H19" i="5" s="1"/>
  <c r="H20" i="5" s="1"/>
  <c r="H21" i="5" s="1"/>
  <c r="H22" i="5" s="1"/>
  <c r="G5" i="5" l="1"/>
</calcChain>
</file>

<file path=xl/sharedStrings.xml><?xml version="1.0" encoding="utf-8"?>
<sst xmlns="http://schemas.openxmlformats.org/spreadsheetml/2006/main" count="1713" uniqueCount="464">
  <si>
    <t>კუბ.მ</t>
  </si>
  <si>
    <t>ტნ</t>
  </si>
  <si>
    <t>ГЭСН-2017  01-02-060-03</t>
  </si>
  <si>
    <t>კვ.მ</t>
  </si>
  <si>
    <t>ქვიშა-ხრეშოვანი საგების მოწყობა სისქით 10სმ</t>
  </si>
  <si>
    <t>შრომის დანახარჯი</t>
  </si>
  <si>
    <t>ლარი</t>
  </si>
  <si>
    <t>კაც/სთ</t>
  </si>
  <si>
    <t>მანქ/სთ</t>
  </si>
  <si>
    <t>სხვა მანქანები</t>
  </si>
  <si>
    <t>ქვიშა-ხრეში</t>
  </si>
  <si>
    <t>სხვა მასალები</t>
  </si>
  <si>
    <t>გრძ.მ</t>
  </si>
  <si>
    <t>ჯამი</t>
  </si>
  <si>
    <t>ზედნადები ხარჯები  10%</t>
  </si>
  <si>
    <t>გეგმიური დაგროვება  8%</t>
  </si>
  <si>
    <t>დ.ღ.გ. 18%</t>
  </si>
  <si>
    <t>დაგროვითი საპენსიო გადასახადი (ხელფასიდან) 2%</t>
  </si>
  <si>
    <t>№</t>
  </si>
  <si>
    <t>შიფრი</t>
  </si>
  <si>
    <t>სამუშაოს, დანახარჯის დასახელება</t>
  </si>
  <si>
    <t>განზომილება ერთეული</t>
  </si>
  <si>
    <t>ნორმატული განზომილება</t>
  </si>
  <si>
    <t>სამუშაოს მოცულობა</t>
  </si>
  <si>
    <t>მასალა</t>
  </si>
  <si>
    <t>ხელფასი</t>
  </si>
  <si>
    <t>ტრანსპორტი</t>
  </si>
  <si>
    <t>სულ ჯამი</t>
  </si>
  <si>
    <t>ერთეულის ფას</t>
  </si>
  <si>
    <t xml:space="preserve">ობიექტის სახარჯთაღრიცხვო ღირებულება: </t>
  </si>
  <si>
    <t>შრომითი დანახარჯები</t>
  </si>
  <si>
    <t>კვლევა-ძიების კრებული გვ. 557     ცხრ-17</t>
  </si>
  <si>
    <t>ტრასის აღდგენა და დამაგრება</t>
  </si>
  <si>
    <t>კმ</t>
  </si>
  <si>
    <t>1. მოსამზადებელი სამუშაოები</t>
  </si>
  <si>
    <t>2. მიწის სამუშაოები</t>
  </si>
  <si>
    <t>ბულდოზერი 80 ცხ.ძ</t>
  </si>
  <si>
    <t>1-22-15.</t>
  </si>
  <si>
    <t>ექსკავატორი  0,5კუბ.მ</t>
  </si>
  <si>
    <t>III კატეგორიის გრუნტის მოხსნა  ბულდოზერით და ერთ ადგილას შეგროვება</t>
  </si>
  <si>
    <t>1-29-6,          1-29-12</t>
  </si>
  <si>
    <t>ტრანსპორტირება ნაყარში 10 კმ-ზე</t>
  </si>
  <si>
    <t>ცხ14 პ.10</t>
  </si>
  <si>
    <t>1-79-3.</t>
  </si>
  <si>
    <t>III კატეგორიის გრუნტის მოხსნა  ხელით</t>
  </si>
  <si>
    <t>27-7-2</t>
  </si>
  <si>
    <t>27-11-2</t>
  </si>
  <si>
    <t>ავტოგრეიდერი საშუალო ტიპის 79კვტ</t>
  </si>
  <si>
    <t>სატკეპნი თვითმავალი პნევმოსვლაზე 18ტნ</t>
  </si>
  <si>
    <t>მოსარწყავ-მოსარაცხი მანქანა  6000ლიტ</t>
  </si>
  <si>
    <t xml:space="preserve">წყალი </t>
  </si>
  <si>
    <t>ქვის გამანაწილებელი მანქანა</t>
  </si>
  <si>
    <t>სატკეპნი საგზაო თვითმავალი 5ტნ</t>
  </si>
  <si>
    <t>იგივე, 10ტნ</t>
  </si>
  <si>
    <t>მოსარწყავ-მოსარაცხი მანქანა  6000 ლიტ</t>
  </si>
  <si>
    <t>4. საგზაო სამოსი</t>
  </si>
  <si>
    <t>ღორღი ფრაქციით 0-40 მმ</t>
  </si>
  <si>
    <t>საბაზრო</t>
  </si>
  <si>
    <t>SeniSvna:  masalebze satransporto xarjebi aRebulia 5% da Seyvanilia masalebis Rirebulebis gaswvriv manqana-meqanizmebisa da transportis grafaSi</t>
  </si>
  <si>
    <t>27-5-9.</t>
  </si>
  <si>
    <t>ამწე საავტომობილო სვლაზე 3ტნ</t>
  </si>
  <si>
    <t>სანიაღვრე არხის მოწყობა ანაკრები რკ.ბეტონის კონსტრუქციებით</t>
  </si>
  <si>
    <t>ქვიშა-ხრეშოვანი ნარევი საფუძვლის ქვედა ფენისთვის</t>
  </si>
  <si>
    <t>1</t>
  </si>
  <si>
    <t>გრუნტის დატვირთვა მექანიზმებით ავტოთვითმცლელზე  გაფხვიერების კოეფიციენტის 1,25 გათვალისწინებით</t>
  </si>
  <si>
    <t>გრუნტის დატვირთვა ხელით ავტოთვითმცლელზე  გაფხვიერების კოეფიციენტის 1,25 გათვალისწინებით</t>
  </si>
  <si>
    <t>კგ</t>
  </si>
  <si>
    <t>საფუძვლის ქვედა ფენის მოწყობა ქვიშა-ღორღი (ფრ. 0-40) სისქით h-15 სმ.</t>
  </si>
  <si>
    <t>პროექტ.</t>
  </si>
  <si>
    <t xml:space="preserve">ქვიშა-ხრეშოვანი ნარევი </t>
  </si>
  <si>
    <t>მისაყრელი გვერდულების მოწყობა  ქვიშა-ხრეშოვანი ნარევით</t>
  </si>
  <si>
    <t>კ=1,25</t>
  </si>
  <si>
    <t>23-1-1.</t>
  </si>
  <si>
    <t>რკ ბეტონის ღარი ცალფა არმირებით  კვეთით 0,4X0,4 მ</t>
  </si>
  <si>
    <t>შედგენილია 2022 წლის II კვ. მიმდინარე ფასებში</t>
  </si>
  <si>
    <t>/ მშენებლობის დასახელება/</t>
  </si>
  <si>
    <t>ნაკრები ხარჯთაღრიცხვა</t>
  </si>
  <si>
    <t>სახარჯთაღრიცხვო ღირებულება</t>
  </si>
  <si>
    <t>ხარჯთაღრიცხვის ნომერი</t>
  </si>
  <si>
    <t xml:space="preserve"> ობიექტის სამუშაოების და ხარჯების დასახელება</t>
  </si>
  <si>
    <t>სამშენებლო სამუშაოები</t>
  </si>
  <si>
    <t>სამონტაჟო სამუშაოები</t>
  </si>
  <si>
    <t>დანადგარები, ავეჟი, ინვენტარი</t>
  </si>
  <si>
    <t>სხვა ხარჯები</t>
  </si>
  <si>
    <t>საერთო სახარჯთაღრიცხვო ღირებულება</t>
  </si>
  <si>
    <t>1–1</t>
  </si>
  <si>
    <r>
      <t>1–2</t>
    </r>
    <r>
      <rPr>
        <sz val="11"/>
        <color theme="1"/>
        <rFont val="Calibri"/>
        <family val="2"/>
        <charset val="1"/>
        <scheme val="minor"/>
      </rPr>
      <t/>
    </r>
  </si>
  <si>
    <t>გაუთვალისწინებელი სამუშაოები  3%</t>
  </si>
  <si>
    <t>სანიაღვრე კანალიზაციის მოწყობა</t>
  </si>
  <si>
    <t>სკვერის რეაბილიტაცია</t>
  </si>
  <si>
    <t>სკვერის განათება</t>
  </si>
  <si>
    <t>1–3</t>
  </si>
  <si>
    <r>
      <t>1–4</t>
    </r>
    <r>
      <rPr>
        <sz val="11"/>
        <color theme="1"/>
        <rFont val="Calibri"/>
        <family val="2"/>
        <charset val="1"/>
        <scheme val="minor"/>
      </rPr>
      <t/>
    </r>
  </si>
  <si>
    <t>1–5</t>
  </si>
  <si>
    <r>
      <t>1–6</t>
    </r>
    <r>
      <rPr>
        <sz val="11"/>
        <color theme="1"/>
        <rFont val="Calibri"/>
        <family val="2"/>
        <charset val="1"/>
        <scheme val="minor"/>
      </rPr>
      <t/>
    </r>
  </si>
  <si>
    <t>სტადიონის რეაბილიტაცია</t>
  </si>
  <si>
    <t>სტადიონის განათება</t>
  </si>
  <si>
    <t>ასფალტობეტონის გზა</t>
  </si>
  <si>
    <t>სანიაღვრე კანალიზაცია</t>
  </si>
  <si>
    <t>III კატეგორის გრუნტის დამუშავება მექნიზმებით დატვირთვა ა/თვითმცლელზე</t>
  </si>
  <si>
    <t>1-80-3.</t>
  </si>
  <si>
    <t xml:space="preserve">თხრილის ძირის პროფილირება (მოსწორება ) და III კატეგორის გრუნტის დამუშავება ხელით  დატვირთვა ა/თვითმცლელებზე </t>
  </si>
  <si>
    <t xml:space="preserve"> III კატეგორის გრუნტის დამუშავება ხელით  დატვირთვა ა/თვითმცლელებზე </t>
  </si>
  <si>
    <t>ცალი</t>
  </si>
  <si>
    <t>ბეტონის გადახურვის ფილა 1,0X0,65 X 0,10</t>
  </si>
  <si>
    <t>ელექტროდი</t>
  </si>
  <si>
    <t>სანიაღვრე არხის დახურვა ბეტონის გადახურვის ფილით 1,0X0,65 X 0,10</t>
  </si>
  <si>
    <t>7-2-4.  მიყენებ.</t>
  </si>
  <si>
    <t>ამწე საავტომობილო სვლაზე 3 ტნ</t>
  </si>
  <si>
    <t>ქვიშა-ცემენტის ხსნარი</t>
  </si>
  <si>
    <t>გზის მოწყობა</t>
  </si>
  <si>
    <t>საფუძვლის ქვედა ფენის მოწყობა ქვიშა-ხრეშოვანი ნარევით (ფრ. 0-120) სისქით h-25 სმ.</t>
  </si>
  <si>
    <t>27-63-1.</t>
  </si>
  <si>
    <t>თხევადი ბიტუმის მოხსნა 0,7კგ/კვ.მ</t>
  </si>
  <si>
    <t>ავტოგუდრონატორი  3500 ლიტ</t>
  </si>
  <si>
    <t>თხევადი ბიტუმის ემულსია</t>
  </si>
  <si>
    <t>27-39-1,2                 27-40-1,2</t>
  </si>
  <si>
    <t>საფარის ზედა ფენის მოწყობა წვრილმარცვლოვანი მკვრივი ასფ/ბეტონის ცხელი ნარევით, მარკა II, სისქით 5 სმ</t>
  </si>
  <si>
    <t>ასფალტობეტონის დამგები</t>
  </si>
  <si>
    <t>წვრილმარცვლოვანი ასფალტობეტონი</t>
  </si>
  <si>
    <t>გრუნტის კიუვეტის მოწყობა</t>
  </si>
  <si>
    <t>ბულდოზერი 108 ცხ.ძ</t>
  </si>
  <si>
    <t>1-16-2.</t>
  </si>
  <si>
    <t>ეზოში შესასვლელების შეკეთება</t>
  </si>
  <si>
    <t xml:space="preserve">III კატეგორიის გრუნტის დამუშავება ექსკავატორით  V= 0,5 კუბ.მ დატვირთვა  ავტოთვითმცლელზე  </t>
  </si>
  <si>
    <t>III კატეგორიის გრუნტის დამუშავება  ხელით</t>
  </si>
  <si>
    <t>გრუნტის დატვირთვა ხელით ავტოთვითმცლელზე  გაფხვიერების კოეფიციენტის 1,2 გათვალისწინებით</t>
  </si>
  <si>
    <t>27-7-4</t>
  </si>
  <si>
    <t>საფუძვლის ქვედა ფენის მოწყობა ღორღით (ფრ. 0-40) სისქით h=20 სმ</t>
  </si>
  <si>
    <t>საფარის მოწყობა წვრილმარცვლოვანი მკვრივი ასფ/ბეტონის ცხელი ნარევით, მარკა II, სისქით 5 სმ</t>
  </si>
  <si>
    <t>სკვერი. სამშენებლო სამუშაოები</t>
  </si>
  <si>
    <t>სადემონტაჟო  და მიწის სამუშაოები</t>
  </si>
  <si>
    <t>1-23-6</t>
  </si>
  <si>
    <t>კ/სთ</t>
  </si>
  <si>
    <t xml:space="preserve">საბაზრო </t>
  </si>
  <si>
    <t>ც</t>
  </si>
  <si>
    <t>5</t>
  </si>
  <si>
    <t>ცხ14 პ.15</t>
  </si>
  <si>
    <t>27-7-4.</t>
  </si>
  <si>
    <t>ავტოგრეიდერი საშუალო ტიპის 79კვტ (108ცხ.ძ)</t>
  </si>
  <si>
    <t>ბულდოზერი 79კვტ (108ცხ.ძ)</t>
  </si>
  <si>
    <t>სატკეპნი თვითმავალი 5ტნ</t>
  </si>
  <si>
    <t>სატკეპნი თვითმავალი 10ტნ</t>
  </si>
  <si>
    <t>სატკეპნი პნევმოსვლაზე 18ტნ</t>
  </si>
  <si>
    <t>მოსარწყავი მანქანა 6000 ლ</t>
  </si>
  <si>
    <t>ღორღი</t>
  </si>
  <si>
    <t>წყალი</t>
  </si>
  <si>
    <t>სხვა მასალა</t>
  </si>
  <si>
    <t>11-1-11.</t>
  </si>
  <si>
    <t>ბეტონი კლასით ბ-25</t>
  </si>
  <si>
    <t>6-9-10.</t>
  </si>
  <si>
    <t>11-28  მიყენებ.</t>
  </si>
  <si>
    <t>კაუჩუკის საფარის მოწყობა ფილებით სისქით 30მმ სინთეტიკურ წებოზე</t>
  </si>
  <si>
    <t>კაუჩუკის ფილა</t>
  </si>
  <si>
    <t>ორკომპონენტიანი ბეტონის წებო</t>
  </si>
  <si>
    <t>27-19-1</t>
  </si>
  <si>
    <t>ბეტონი  მ-200</t>
  </si>
  <si>
    <t>კაუჩუკის ბორდიურის (100x100) მოწყობა ბეტონის საფუძველზე  მ-200</t>
  </si>
  <si>
    <t>კაუჩუკის ბორდიური (100x100)</t>
  </si>
  <si>
    <t>ბეტონი მ-200</t>
  </si>
  <si>
    <t>7-21-10.</t>
  </si>
  <si>
    <t>ამწე საავტომობილო სვლაზე  10 ტნ</t>
  </si>
  <si>
    <t>ლითონის ღობის სექციები  დამზადებული</t>
  </si>
  <si>
    <t>ჩასატანებელი დეტალები</t>
  </si>
  <si>
    <t>ტრეაჟორების მოწყობა</t>
  </si>
  <si>
    <t xml:space="preserve">ტრენაჟორი „ნიჩბოსანი“მიწოდება-მონტაჟი </t>
  </si>
  <si>
    <t xml:space="preserve">ტრენაჟორი „სხეულის ამზიდი“ მიწოდება-მონტაჟი </t>
  </si>
  <si>
    <t xml:space="preserve">ტრენაჟორი „აზიდვა მკერდიდან“
მიწოდება-მონტაჟი </t>
  </si>
  <si>
    <t>ტრენაჟორი „მიზიდვა მკერდისაკენ“
მიწოდება-მონტაჟი</t>
  </si>
  <si>
    <t xml:space="preserve">ტრენაჟორი „აზიდვა ფეხებით“
მიწოდება-მონტაჟი </t>
  </si>
  <si>
    <t xml:space="preserve">ტრენაჟორი „წელის კორექციისთვის"
მიწოდება-მონტაჟი </t>
  </si>
  <si>
    <t>საჩრდილობელი გადახურვის მოწყობა</t>
  </si>
  <si>
    <t>ტერიტორიის მოსწორება-მოშანდაკება
მექანიზირებულად</t>
  </si>
  <si>
    <t xml:space="preserve">გრუნტის დატვირთვა მექანიზმებით ავტოთვითმცლელზე </t>
  </si>
  <si>
    <t>ცხ.14  პ.15</t>
  </si>
  <si>
    <t>11-1-6.</t>
  </si>
  <si>
    <t>ტრენაჟორების მოედნისათვის ფრაქციული ღორღის საფუძვლის მოწყობა (სისქით 8 სმ) დატკეპნით</t>
  </si>
  <si>
    <t>მ3</t>
  </si>
  <si>
    <t>შრომატევადობა</t>
  </si>
  <si>
    <t xml:space="preserve">სხვა მანქანა </t>
  </si>
  <si>
    <t>ბეტონის  იატაკის მოწყობა სავარჯიშო მოედნისათვის B b-15 (სისქით 7 სმ)</t>
  </si>
  <si>
    <t>ბეტონი კლასით ბ-15</t>
  </si>
  <si>
    <t>კაუჩუკის ფილების მოწყობა ბეტონის საფუძველზე  (სისქით 2 სმ.) ორკომპონენტიანი წებოს გამოყენებით (კ=1.02)</t>
  </si>
  <si>
    <t xml:space="preserve">სამშენებლო ნარჩენების
დატვირთვა მექანიზმებით ავტოთვითმცლელზე </t>
  </si>
  <si>
    <t>6-1-16.</t>
  </si>
  <si>
    <t>რკ.ბეტონის ფილის მოწყობა ბეტონით ბ-22,5</t>
  </si>
  <si>
    <t>ბეტონი ბ-22,5</t>
  </si>
  <si>
    <t>ყალიბის ფარი 40მმ</t>
  </si>
  <si>
    <t>ყალიბის ფიცარი ჩამოგანილი III ხარ. 40მმ და მეტი</t>
  </si>
  <si>
    <t>ტ</t>
  </si>
  <si>
    <t xml:space="preserve"> 6-9-1</t>
  </si>
  <si>
    <t>არმატურის ანკერები Ø20მმ AIII სიგრძე 30სმ</t>
  </si>
  <si>
    <t>ეპოქსიდის წებო</t>
  </si>
  <si>
    <t>ГЭСНм  2017      38-01-006-08</t>
  </si>
  <si>
    <t>საჩრდილობლის ლითონის კონსტრუქციის მოწყობა  მილიკვადრატებისა და მილების გამოყენებით</t>
  </si>
  <si>
    <t>აპარატი შედუღებისა და ჭრისთვის</t>
  </si>
  <si>
    <t>შედუღების აგრეგატი</t>
  </si>
  <si>
    <t>მილკვადრატი 40X20X2</t>
  </si>
  <si>
    <t>გრძ/მ</t>
  </si>
  <si>
    <t>ლითონის მილი Ø76 სისქით 3მმ</t>
  </si>
  <si>
    <t>ტექნიკური ჟანგბადი</t>
  </si>
  <si>
    <t>პროპან-ბუტანი, ტექნიკური ნარევი</t>
  </si>
  <si>
    <t>სნ და წ        15-164-8</t>
  </si>
  <si>
    <t xml:space="preserve"> ლითონის კონსტრუქციების დამუშავება ზუმფარით, დაგრუნტვა და შეღებვა 2 ფენით.</t>
  </si>
  <si>
    <t>მ2</t>
  </si>
  <si>
    <t>საღებავი ზეთოვანი</t>
  </si>
  <si>
    <t>ოლიფა</t>
  </si>
  <si>
    <t>ГЭСН-2017   12-01-023-01</t>
  </si>
  <si>
    <t>პოლიკარბონატის ფურცელი გადახურვისთვის</t>
  </si>
  <si>
    <t xml:space="preserve">სჭვალი </t>
  </si>
  <si>
    <t xml:space="preserve">ჭანჭიკი </t>
  </si>
  <si>
    <t>პოლიკარბონატი სისქით 10 მმ</t>
  </si>
  <si>
    <t>1-80-3</t>
  </si>
  <si>
    <t>ტრანშეის გათხრა ხელით ქსელის მოსაწყობად</t>
  </si>
  <si>
    <t>1-81-3</t>
  </si>
  <si>
    <t xml:space="preserve">ზედმეტი გრუნტის დატვირთვა ა/თვითმცლელებზე ხელით </t>
  </si>
  <si>
    <t>ცხ.14.1  პ.10</t>
  </si>
  <si>
    <t>დენდროლოგიური ნაწილი</t>
  </si>
  <si>
    <t>48-18-4</t>
  </si>
  <si>
    <t>ნოყიერი შავი მიწის შეტანა სისქით 15სმ</t>
  </si>
  <si>
    <t>ნოყიერი შავი მიწა</t>
  </si>
  <si>
    <t xml:space="preserve">ჯამი </t>
  </si>
  <si>
    <t>შეადგინა:                                                გ. მახარაძე</t>
  </si>
  <si>
    <t>მ³</t>
  </si>
  <si>
    <t>არმატურა Ø10მმ AIII</t>
  </si>
  <si>
    <t>ლოკალურ-რესურსული ხარჯთაღრიცხვა №1-3</t>
  </si>
  <si>
    <t>ლოკალურ-რესურსული ხარჯთაღრიცხვა №1-1</t>
  </si>
  <si>
    <t>1-29-3.10</t>
  </si>
  <si>
    <t>არსებული გრუნტის მოხსნა საშუალოდ 30სმ სისქით</t>
  </si>
  <si>
    <t>ტრანსპორტირება ნაყარში 15 კმ-ზე</t>
  </si>
  <si>
    <t>ტერიტორიის გასუფთავება და სამშენებლო ნარჩენების  დატვირთვა ავტოტვირთმცვლელზე</t>
  </si>
  <si>
    <t>სკვერის ბილიკების, ბორდიურების ქვეშ ღორღის (ფრაქცია 0-120) ფენილის მოწყობა სისქით 20სმ დატკეპნის კოეფიციენტით 1.22</t>
  </si>
  <si>
    <t>სკვერის ბილიკების, ბორდიურების ქვეშ ქვიშა-ხრეშის (ფრაქცია 0-40) ფენილის მოწყობა სისქით 10სმ დატკეპნის კოეფიციენტით 1.22</t>
  </si>
  <si>
    <t>არმირებული ბეტონის ფილა ბ-25 სისქით 8სმ</t>
  </si>
  <si>
    <t>ბეტონის ფილის არმირება მინაპლასტიკური არმატურით Ø10</t>
  </si>
  <si>
    <t>მინაპლასტიკური არმატურა Ø10</t>
  </si>
  <si>
    <t>ბეტონის ბორდიურების ზომით 80x200x500მმ  მოწყობა  ბეტონის საფუძველზე მ-200</t>
  </si>
  <si>
    <t xml:space="preserve">ბეტონის ბორდიურები ზომით 80x200x500მმ  </t>
  </si>
  <si>
    <t>არმირებული ბეტონის ფილა ბ-25 სისქით 60მმ</t>
  </si>
  <si>
    <t>სანაგვე ურნის მოწყობა</t>
  </si>
  <si>
    <t>საპარკე სკამის მოწყობა</t>
  </si>
  <si>
    <t>სკამი საქანელას მოწყობა</t>
  </si>
  <si>
    <t>ქარხნული აიწონა-დაიწონას მოწყობა</t>
  </si>
  <si>
    <t>ქარხნული კომბინირებული ატრაქციონის მოწყობა</t>
  </si>
  <si>
    <t>ქარხნული საქანელას მოწყობა</t>
  </si>
  <si>
    <t>ცოკოლის ქვეშ ქვიშა ხრეშის ფენილის მოწყობა სისქით 10სმ დატკეპნის კოეფიციენტით 1.22</t>
  </si>
  <si>
    <t>პანელური ღობის მოწყობა 100სმ სიმაღლით კარის კომპლექტით (იხ. პროექტი)</t>
  </si>
  <si>
    <t>არმატურა Ф10 A500c</t>
  </si>
  <si>
    <t>არმატურა Ф8 A240c</t>
  </si>
  <si>
    <t>ტრანსპორტირება 15კმ-ზე</t>
  </si>
  <si>
    <t>48-7-3.</t>
  </si>
  <si>
    <t>ხეების დარგვა</t>
  </si>
  <si>
    <t>მოსარწყავ-მოსარეცხი მანქანა 6000ლტ</t>
  </si>
  <si>
    <t>ამწე საავტომობილო სვლაზე  5ტნ</t>
  </si>
  <si>
    <r>
      <t xml:space="preserve">ცრუ აკაცია რობინია </t>
    </r>
    <r>
      <rPr>
        <i/>
        <sz val="10"/>
        <rFont val="Sylfaen"/>
        <family val="1"/>
      </rPr>
      <t xml:space="preserve">Robinia pseudoacacia umbraculifera </t>
    </r>
    <r>
      <rPr>
        <sz val="10"/>
        <rFont val="Sylfaen"/>
        <family val="1"/>
      </rPr>
      <t xml:space="preserve"> _ მინ სიმაღლე 3მ</t>
    </r>
  </si>
  <si>
    <r>
      <t xml:space="preserve">წითელი ტყემალი </t>
    </r>
    <r>
      <rPr>
        <i/>
        <sz val="10"/>
        <rFont val="Sylfaen"/>
        <family val="1"/>
      </rPr>
      <t>Prunus cerasifera Pisardii</t>
    </r>
    <r>
      <rPr>
        <sz val="10"/>
        <rFont val="Sylfaen"/>
        <family val="1"/>
      </rPr>
      <t xml:space="preserve"> _ ც</t>
    </r>
  </si>
  <si>
    <t>48-26-1.</t>
  </si>
  <si>
    <t>ახალდარგული ხეების მორწყვა</t>
  </si>
  <si>
    <r>
      <t xml:space="preserve">არღავანი </t>
    </r>
    <r>
      <rPr>
        <i/>
        <sz val="10"/>
        <color theme="1"/>
        <rFont val="Sylfaen"/>
        <family val="1"/>
      </rPr>
      <t>Cercis siliquastrum</t>
    </r>
    <r>
      <rPr>
        <sz val="10"/>
        <color theme="1"/>
        <rFont val="Sylfaen"/>
        <family val="1"/>
      </rPr>
      <t xml:space="preserve"> მცენარის მინ, სიმაღლე 3მ</t>
    </r>
  </si>
  <si>
    <t>48-18-6</t>
  </si>
  <si>
    <t>გაზონის ბალახის თესლი</t>
  </si>
  <si>
    <t>დასათესი ბალახის მოწყობა</t>
  </si>
  <si>
    <t>სულ ღირებულება</t>
  </si>
  <si>
    <t xml:space="preserve"> </t>
  </si>
  <si>
    <t>საფუძველი სნ და წ</t>
  </si>
  <si>
    <t>სამუშაოების, რესურსების დასახელება</t>
  </si>
  <si>
    <t xml:space="preserve">ნორმატიული რესურსი </t>
  </si>
  <si>
    <t>მანქანა- მექანიზმები</t>
  </si>
  <si>
    <t>ერთეული</t>
  </si>
  <si>
    <t>სულ</t>
  </si>
  <si>
    <t>ერთ.  ფასი</t>
  </si>
  <si>
    <t>1-80-7</t>
  </si>
  <si>
    <t xml:space="preserve"> 8-3-2</t>
  </si>
  <si>
    <t xml:space="preserve">საძირკვლის ქვეშ ფუძის (ბალიშის) მოწყობა ქვიშა-ხრეშოვანი ნარევით  </t>
  </si>
  <si>
    <t>ქვიშა-ხრეშოვანი ნარევი</t>
  </si>
  <si>
    <t>6-1-5</t>
  </si>
  <si>
    <t xml:space="preserve">ბოძებისათვის ბეტონის საძირკვლების  მოწყობა ბ-20 </t>
  </si>
  <si>
    <t>ყალიბის ფარი</t>
  </si>
  <si>
    <t>ხის მასალა</t>
  </si>
  <si>
    <t>33-303-2</t>
  </si>
  <si>
    <t>ლამპიონის ბოძის მოწობა ესკიზის მიხედვით</t>
  </si>
  <si>
    <t>ამწე საავტომობილო სვლაზე 10ტნ</t>
  </si>
  <si>
    <t>15-164-8</t>
  </si>
  <si>
    <t>ანტიკოროზიული ზეთოვანი საღებავი</t>
  </si>
  <si>
    <t>პიგმენტი</t>
  </si>
  <si>
    <t>საწოლის მოწყობა ქვიშით კაბელების ქვეშ</t>
  </si>
  <si>
    <t>ქვიშა</t>
  </si>
  <si>
    <t>8-149-2</t>
  </si>
  <si>
    <t>კაბელის გატარება განათების ბოძებში</t>
  </si>
  <si>
    <t>8-418-6</t>
  </si>
  <si>
    <t>სასიგნალო ლენტა</t>
  </si>
  <si>
    <t>გრუნტის უკუჩაყრა ხელით</t>
  </si>
  <si>
    <t>ზედნადები ხარჯები</t>
  </si>
  <si>
    <t>გეგმიური დაგროვება</t>
  </si>
  <si>
    <t>8-597-2.</t>
  </si>
  <si>
    <t>8-141-3</t>
  </si>
  <si>
    <t>კაბელების მონტაჟი ტრანშეასა და განათების ბოძებში</t>
  </si>
  <si>
    <t>კაბელი (მრგვალი) NYM-J 5X6მმ2</t>
  </si>
  <si>
    <t>კაბელი (მრგვალი) NYM-J 3X2.5მმ2</t>
  </si>
  <si>
    <t>8-572-2,</t>
  </si>
  <si>
    <t>სამონტაჟო ყუთი (სანათის ბოძში ჩასამონტაჟებელი)</t>
  </si>
  <si>
    <t>8-525-1</t>
  </si>
  <si>
    <t>DIN რეიკა (სიგრძით 120 მმ)</t>
  </si>
  <si>
    <t>შემაერთებელი კლემა</t>
  </si>
  <si>
    <t>8-472-1</t>
  </si>
  <si>
    <t>დამიწების კონტურის მოწყობა დამიწების მოთუთიებული გლინულით  Ø 10მმ</t>
  </si>
  <si>
    <t>დამიწების მოთუთიებული გლინულა Ø 10მმ</t>
  </si>
  <si>
    <t>8-471-1</t>
  </si>
  <si>
    <t>დამიწების სალტის სამაგრი</t>
  </si>
  <si>
    <t>8-472-6</t>
  </si>
  <si>
    <t>ზედნადები ხარჯები ხელფასიდან</t>
  </si>
  <si>
    <t xml:space="preserve">გეგმიური დაგროვება </t>
  </si>
  <si>
    <t>ორივე თავის ჯამი</t>
  </si>
  <si>
    <t>ლოკალურ-რესურსული ხარჯთაღრიცხვა  №1–3</t>
  </si>
  <si>
    <t>კაბელის გატარება გოფრირებულ მილში Ø50 მმ</t>
  </si>
  <si>
    <t>1-23-6.</t>
  </si>
  <si>
    <t>ტრანშეის გათხრა მექანიზმით ქსელის მოსაწყობად</t>
  </si>
  <si>
    <t>ექსკავატორი  0,25კუბ.მ</t>
  </si>
  <si>
    <t>ორმოს ამოღება ბოძებისთვის h-1მ</t>
  </si>
  <si>
    <t>ბეტონი  ბ-20</t>
  </si>
  <si>
    <t>ლამპიონის ბოძის მოწობა ესკიზის მიხედვით h=4მ</t>
  </si>
  <si>
    <t>გრუნტი</t>
  </si>
  <si>
    <t>განათების ბოძის დაგრუნტვა და შეღებვა ანტიკოროზიული ზეთოვანი საღებავით   2 ჯერ</t>
  </si>
  <si>
    <t>გოფრირებული ორკედლიანი მილის Ø40 მმ ჩადება არხში</t>
  </si>
  <si>
    <t xml:space="preserve">საინსტ. ორშრიანი გოფრ. მილი Ø 40 მმ </t>
  </si>
  <si>
    <t xml:space="preserve">ზედმეტი გრუნტის დატვირთვა ა/თვითმცლელებზე მექანიზმით </t>
  </si>
  <si>
    <t>გარე განათების სანათი  LED ნათურით 80W</t>
  </si>
  <si>
    <r>
      <t xml:space="preserve">ავტომატური ამომრთველის მონტაჟი </t>
    </r>
    <r>
      <rPr>
        <sz val="10"/>
        <color indexed="8"/>
        <rFont val="Sylfaen"/>
        <family val="1"/>
      </rPr>
      <t xml:space="preserve"> MCB 10A  1 პოლუსა</t>
    </r>
  </si>
  <si>
    <r>
      <t xml:space="preserve">ავტომატური ამომრთველის მონტაჟი </t>
    </r>
    <r>
      <rPr>
        <sz val="10"/>
        <color indexed="8"/>
        <rFont val="Sylfaen"/>
        <family val="1"/>
      </rPr>
      <t xml:space="preserve"> MCB 6A  1 პოლუსა</t>
    </r>
  </si>
  <si>
    <t>დამიწების ზოლოვანა 40X4მმ</t>
  </si>
  <si>
    <t>დამიწების სალტეების მოწყობა ზოლოვანებით 40X3მმ</t>
  </si>
  <si>
    <t>დამიწების კუთხოვანა 40X40X4მმ</t>
  </si>
  <si>
    <t>დამიწების კუთხოვანას  ჩარჭობა გრუნტში  40X40X4მმ</t>
  </si>
  <si>
    <t>სტადიონის მოწყობა</t>
  </si>
  <si>
    <t>საძირკვლისა და ცოკოლის მოწყობა</t>
  </si>
  <si>
    <t xml:space="preserve">1-80-3                    </t>
  </si>
  <si>
    <t>გრუნტის დამუშავება  ხელით</t>
  </si>
  <si>
    <t>8-3-2</t>
  </si>
  <si>
    <t>ქვიშა-ხრეშოვანი საგების მოწყობა ფუნდამენტის ქვეშ სისქით 10 სმ</t>
  </si>
  <si>
    <t>6-11-3.</t>
  </si>
  <si>
    <t xml:space="preserve">მოედნის მთელ პერიმეტრის ირგვლივ ცოკოლისა და დგარების საძირკვლისთვის რ/ბეტონის მოწყობა </t>
  </si>
  <si>
    <t>ყალიბის ფარი 25მმ</t>
  </si>
  <si>
    <t>ხის ძელები</t>
  </si>
  <si>
    <t>სამშენებლო ჭანჭიკები</t>
  </si>
  <si>
    <t>მინა-პლასტიკური არმატურა Ф-10მმ</t>
  </si>
  <si>
    <t>მინა-პლასტიკური არმატურა Ф-14მმ</t>
  </si>
  <si>
    <t>არმატურა  A­I Ф-8</t>
  </si>
  <si>
    <t>მოედნის მოწყობა</t>
  </si>
  <si>
    <t>სპორტული მოედნის არმირებული ბეტონის მოწყობა სისქით 10სმ (B-25)</t>
  </si>
  <si>
    <t>ბეტონის ფილის არმირება მინაპლასტიკური არმატურით Ø8</t>
  </si>
  <si>
    <t>11-8-3,           11-3-4</t>
  </si>
  <si>
    <t>სტადიონის პერიმეტრზე მოჭიმვის მოწყობა სისქით 4სმ (B-25)</t>
  </si>
  <si>
    <t>შემოღობვის ლითონის კონსტრუქციის მოწყობა ვერტიკალური და ჰორიზონტალური კავშირებით</t>
  </si>
  <si>
    <t>ГЭСНм  2017      38-01-005-04</t>
  </si>
  <si>
    <t>შემოღობვის ლითონის კონსტრუქციის მოწყობა ვერტიკალური და ჰორიზონტალური კავშირებით მილიკვადრატებისა და კუთხოვანების გამოყენებით</t>
  </si>
  <si>
    <t>მილკვადრატი 80X80X4</t>
  </si>
  <si>
    <t>მილკვადრატი 40X40X3</t>
  </si>
  <si>
    <t>კუთხოვანა 35X35X3</t>
  </si>
  <si>
    <t>ფურცლ.ფოლადი 3მმ</t>
  </si>
  <si>
    <t>მოედნის შემოღობვა პლასტმასის გარსით იზოლირებული 4მმ-იანი ლითონის მავთულბადით  68 გრძ.მ</t>
  </si>
  <si>
    <t>9-94-8   გამოყ.</t>
  </si>
  <si>
    <t>კ=0,5</t>
  </si>
  <si>
    <t>კ=0,3</t>
  </si>
  <si>
    <t>ამწე საავტომობილო სვლაზე 10ტ</t>
  </si>
  <si>
    <t>სხვა მანქანა</t>
  </si>
  <si>
    <t>PVC იზოლირებული მავთულბადე დ=45მმ (მავთულის დ=2.7მმ)  უჯრედით 50X50მმ</t>
  </si>
  <si>
    <t>პრ</t>
  </si>
  <si>
    <t>მავთულბადის დამჭერი ბაგირი იზოლაციით დ=6მმ</t>
  </si>
  <si>
    <t>ბაგირის დამჭიმი(უჟანგავი)</t>
  </si>
  <si>
    <t>ქანჩი საყელურით და ჭანჭიკით არანაკლებ დ=5მმ</t>
  </si>
  <si>
    <t>ზოლოვანა 30X3</t>
  </si>
  <si>
    <t>7-22-1 გამ</t>
  </si>
  <si>
    <t>ლითონის კარის მოწყობა  იხ. ნახაზი</t>
  </si>
  <si>
    <t>კომპლ</t>
  </si>
  <si>
    <t>მნქ/სთ</t>
  </si>
  <si>
    <t>კვადრატული მილი 40X40X3</t>
  </si>
  <si>
    <t>კვადრატული მილი 30X30X2</t>
  </si>
  <si>
    <t>ანჯამა</t>
  </si>
  <si>
    <t>საკეტი (სახელურით)</t>
  </si>
  <si>
    <t>მოედნის საფარის მოწყობა</t>
  </si>
  <si>
    <t>ГЭСН-2020     27-07-010-01გამოყ</t>
  </si>
  <si>
    <t>ხელოვნური საფარის მოწყობა თეთრი ხაზების გათვალისწინებით ( 100% მონოფილამენტი; მიკრონი:400(±5%); ღეროს სიმაღლე: 25მმ (±1მმ);    ნაკერი 3/8 ინჩი; Dtex: 14000 (PP+PE) სრული წონა: 3000გრ/მ2; კვანძის რაოდენობა: 23100 (±5%)</t>
  </si>
  <si>
    <t>ავტომანქანა ძარიანი 5ტ</t>
  </si>
  <si>
    <t>ხელოვნური საფარი); ღეროს სიმაღლე: 25მმ (±1მმ);    ნაკერი 3/8 ინჩი; Dtex: 14000 (PP+PE) სრული წონა: 3000გრ/მ2; კვანძის რაოდენობა: 23100 (±5%)</t>
  </si>
  <si>
    <t>კუთხოვანა 50X50X3</t>
  </si>
  <si>
    <t xml:space="preserve">ჭანჭიკი ბუდით </t>
  </si>
  <si>
    <t>კვარცის ქვიშა ორჯერ გარეცხილი ფრაქციით (0.25-1.2მმ), საშუალოდ 20კგ/მ</t>
  </si>
  <si>
    <t>სპორტული ინვენტარი</t>
  </si>
  <si>
    <t xml:space="preserve">საძირკვლის ქვეშ ფუძის (ბალიშის) მოწყობა ქვიშა-ხრეშოვანი ნარევით და ეტაპობრივი დატკეპნა ფენა-ფენა </t>
  </si>
  <si>
    <t xml:space="preserve"> 6-1-2 .</t>
  </si>
  <si>
    <t>წერტილოვანი საძირკვლის მოწყობა კლასით B-25</t>
  </si>
  <si>
    <t>საყალიბე ფარი</t>
  </si>
  <si>
    <t>ხის მასალა დახერხილი</t>
  </si>
  <si>
    <t>ბეტონი (B-25)</t>
  </si>
  <si>
    <t>სნ და წ IV15-83 თავი 15-III  . მც. არქ. ფორმ. 1-728-2</t>
  </si>
  <si>
    <t>ფეხბურთის კარების კომპლექტი ბადით   იხ. ნახაზი</t>
  </si>
  <si>
    <t>ფოლადის მილი 89X4მმ</t>
  </si>
  <si>
    <t>ფოლადის მილი 76X3მმ</t>
  </si>
  <si>
    <t xml:space="preserve">ბადე </t>
  </si>
  <si>
    <t>სნ და წ IV15-83 თავი 15-III  . მც. არქ. ფორმ. 1-900-2</t>
  </si>
  <si>
    <t>კალათბურთის ფარის ლითონის სამაგრი კარკასის მოწყობა  იხ. ნახაზი</t>
  </si>
  <si>
    <t>მილკვადრატი 150X150X5</t>
  </si>
  <si>
    <t>ფურცლოვანი ფოლადი სისქით 10მმ</t>
  </si>
  <si>
    <t>ფურცლოვანი ფოლადი სისქით 5მმ</t>
  </si>
  <si>
    <t>ანკერი Ø32მმ. L=110სმ</t>
  </si>
  <si>
    <t>ქანჩი საყელურით</t>
  </si>
  <si>
    <t>კალათბურთის ფარი ზამბარიანი კალათით და სამაგრი კრონშტეინებით</t>
  </si>
  <si>
    <t>განზ. ერთ.</t>
  </si>
  <si>
    <t>2.06</t>
  </si>
  <si>
    <t>ღორღის (ფრაქცია 0-120) ფენილის მოწყობა სისქით 20სმ დატკეპნის კოეფიციენტით 1.22</t>
  </si>
  <si>
    <t>ღორღი (ფრაქცია 0-120)</t>
  </si>
  <si>
    <t>ღორღი ფრაქციით 0-120 მმ</t>
  </si>
  <si>
    <t>სპორტული მოედნის ქვეშ ხრეშის ფენილის მოწყობა სისქით 10სმ დატკეპნის კოეფიციენტით 1.22</t>
  </si>
  <si>
    <t>მინაპლასტიკური არმატურა Ø8</t>
  </si>
  <si>
    <t>მოედნის შემოღობვა პლასტმასის გარსით PVC იზოლირებული მავთულბადით დ=45მმ (მავთულის დ=2.7მმ)  უჯრედით 50X50მმ</t>
  </si>
  <si>
    <t>ტრიბუნების მოწყობა</t>
  </si>
  <si>
    <t>ტრიბუნების ლითონის კონსტრუქციის მოწყობა  მილიკვადრატების გამოყენებით</t>
  </si>
  <si>
    <t>მილკვადრატი 40X50X2</t>
  </si>
  <si>
    <t>სასიარულო ბაქნების მოწყობა გამომშრალი ხის მასალით  h=5სმ</t>
  </si>
  <si>
    <t>გამომშრალი ხის მასალა  h=5სმ</t>
  </si>
  <si>
    <t>თვითმჭრელები</t>
  </si>
  <si>
    <t>ტრიბუნის სკამების მონტაჟი</t>
  </si>
  <si>
    <t xml:space="preserve">განათების ბოძისთვის ქვაბულის ამოჭრა ხელით </t>
  </si>
  <si>
    <t>ბოძებისათვის ბეტონის საძირკვლების  მოწყობა ბ-25</t>
  </si>
  <si>
    <t>ბეტონი  ბ-25</t>
  </si>
  <si>
    <t>ГЭСНм  2017      38-01-003-04</t>
  </si>
  <si>
    <t>განათების ბოძების დამზადება ლითონის მილებით</t>
  </si>
  <si>
    <t>ფოლადის მილი Ø114X4</t>
  </si>
  <si>
    <t>მაკავშირებელი დეტალი-ლითონის ფურცელი 5მმ.</t>
  </si>
  <si>
    <t>პროპან-ბუტანი, ტერნიკური ნარევი</t>
  </si>
  <si>
    <t>ლითონის ბოძების მონტაჟი</t>
  </si>
  <si>
    <t>ცხ14 პ.20</t>
  </si>
  <si>
    <t>8-471-3</t>
  </si>
  <si>
    <t>დამიწების შტირი</t>
  </si>
  <si>
    <t>8-471-2</t>
  </si>
  <si>
    <t>დამიწების კონტურის მოწყობა განათების ბოძის გარშემო კუთხოვანებით 40*40*3მმ</t>
  </si>
  <si>
    <t>კუთხოვანა 40*40*3მმ</t>
  </si>
  <si>
    <t>დამიწების მოთუთიებული გლინულა Ø 8მმ</t>
  </si>
  <si>
    <t>კაბელის გატარება გოფრირებულ მილში Ø40 მმ</t>
  </si>
  <si>
    <t>გოფრირებული ორშრიანი მილის Ø40 მმ ჩადება არხში</t>
  </si>
  <si>
    <t>ლოკალურ-რესურსული ხარჯთაღრიცხვა  №1–5</t>
  </si>
  <si>
    <t>განზ.   ერთ.</t>
  </si>
  <si>
    <t>ლოკალურ-რესურსული ხარჯთაღრიცხვა №1-6</t>
  </si>
  <si>
    <t>ლოკალური ხარჯთაღრიცხვა №1-4</t>
  </si>
  <si>
    <t>ფოლადის მილი Ø159X4</t>
  </si>
  <si>
    <t>ფოლადის მილი Ø40X3</t>
  </si>
  <si>
    <t>ფოლადის კვადრატული მილი 40*60*3</t>
  </si>
  <si>
    <t>ფოლადის კვადრატული მილი 40*40*3</t>
  </si>
  <si>
    <t>პროჟექტორი  LED ნათებით 220W, შესაბამისი კროშტეინებით და მომჭერებით (იხ. პროექტი)</t>
  </si>
  <si>
    <t>დამიწების შტირები არმატურა A-III Ø=18 L=2,5მ</t>
  </si>
  <si>
    <t>პლასტმასის ხუფი Ø40</t>
  </si>
  <si>
    <t>27-44-2</t>
  </si>
  <si>
    <t>ბილიკის დეკორატიული ფილა სისქით 30მმ</t>
  </si>
  <si>
    <t>ბილიკის დეკორატიული ფილა</t>
  </si>
  <si>
    <t>დეკორატიული ბორდიურის მოწყობა 10X10სმ. ბეტონის საფუძველზე</t>
  </si>
  <si>
    <t xml:space="preserve">დეკორატიული ბორდიური  10X10სმ. </t>
  </si>
  <si>
    <t>კუთხოვანა 40X40X3</t>
  </si>
  <si>
    <t>საბავშო კაუჩუკის მოედნის  ქვეშ ღორღის (ფრაქცია 0-120) ფენილის მოწყობა სისქით 20სმ დატკეპნის კოეფიციენტით 1.22</t>
  </si>
  <si>
    <t>საბავშვო კაუჩუკის მოედნის ქვეშ ხრეშის (ფრაქცია 0-40) ფენილის მოწყობა სისქით 15სმ დატკეპნის კოეფიციენტით 1.22</t>
  </si>
  <si>
    <t>ტრენაჟორი „მუცლის კუნთებისთვის“ მიწოდება-მონტაჟი</t>
  </si>
  <si>
    <t xml:space="preserve">ტრენაჟორი „ტვისტერი“
მიწოდება-მონტაჟი </t>
  </si>
  <si>
    <t xml:space="preserve"> ჩოხატაურის მუნიციპალიტეტში, დაბა ჩოხატაურში ცენტრალური პარკის რეაბილიტაციის სამუშაოები </t>
  </si>
  <si>
    <t xml:space="preserve"> ჩოხატაურის მუნიციპალიტეტში, დაბა ჩოხატაურში ცენტრალური პარკის რეაბილიტაციის სამუშაოები</t>
  </si>
  <si>
    <t xml:space="preserve">ჩოხატაურის მუნიციპალიტეტი,ჩოხატაურის მუნიციპალიტეტში,დაბა ჩოხატაურსი გურიის ქუჩაზე(მწვანე კორპუსის ეზოში)სკვერისა და სტადიონის მოწყობის და დაბა ჩოხატაურში გურიის ქუჩაზე  გზის ა/ბეტონის საფარის მოწყობა (ჯინჭარაძის ეზოდან -კალანდაძისა და ბარამიძის ეზომდე)
    სამუშაოები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</si>
</sst>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0.0000"/>
    <numFmt numFmtId="168" formatCode="0.00000"/>
    <numFmt numFmtId="169" formatCode="0.000;[Red]0.000"/>
    <numFmt numFmtId="170" formatCode="#,##0.00&quot;р.&quot;"/>
    <numFmt numFmtId="171" formatCode="#,##0.00_);\-#,##0.00"/>
    <numFmt numFmtId="172" formatCode="_(* #,##0.0_);_(* \(#,##0.0\);_(* &quot;-&quot;??_);_(@_)"/>
    <numFmt numFmtId="173" formatCode="#,##0.000"/>
    <numFmt numFmtId="174" formatCode="_-* #,##0.00_р_._-;\-* #,##0.00_р_._-;_-* &quot;-&quot;??_р_._-;_-@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cadNusx"/>
    </font>
    <font>
      <sz val="10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achveulebrivi Thin"/>
      <family val="2"/>
    </font>
    <font>
      <sz val="11"/>
      <color indexed="8"/>
      <name val="Sylfaen"/>
      <family val="1"/>
      <charset val="204"/>
    </font>
    <font>
      <sz val="12"/>
      <name val="Arachveulebrivi Thin"/>
      <family val="2"/>
    </font>
    <font>
      <sz val="11"/>
      <color theme="1"/>
      <name val="Calibri"/>
      <family val="1"/>
      <scheme val="minor"/>
    </font>
    <font>
      <sz val="11"/>
      <name val="Calibri"/>
      <family val="1"/>
      <scheme val="minor"/>
    </font>
    <font>
      <sz val="10"/>
      <name val="Arial Cyr"/>
      <family val="2"/>
      <charset val="204"/>
    </font>
    <font>
      <sz val="11"/>
      <color indexed="8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1"/>
      <scheme val="minor"/>
    </font>
    <font>
      <sz val="11"/>
      <color indexed="10"/>
      <name val="Arachveulebrivi Thin"/>
      <family val="2"/>
    </font>
    <font>
      <sz val="11"/>
      <color indexed="10"/>
      <name val="Calibri"/>
      <family val="1"/>
      <scheme val="minor"/>
    </font>
    <font>
      <b/>
      <sz val="11"/>
      <name val="AcadNusx"/>
    </font>
    <font>
      <sz val="11"/>
      <name val="Sylfaen"/>
      <family val="1"/>
    </font>
    <font>
      <sz val="11"/>
      <name val="Sylfaen"/>
      <family val="1"/>
      <charset val="204"/>
    </font>
    <font>
      <sz val="12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1"/>
      <color indexed="56"/>
      <name val="Sylfaen"/>
      <family val="1"/>
    </font>
    <font>
      <b/>
      <sz val="11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b/>
      <sz val="11"/>
      <color indexed="10"/>
      <name val="Sylfaen"/>
      <family val="1"/>
    </font>
    <font>
      <sz val="11"/>
      <color indexed="10"/>
      <name val="Sylfaen"/>
      <family val="1"/>
    </font>
    <font>
      <sz val="11"/>
      <name val="Times New Roman"/>
      <family val="1"/>
    </font>
    <font>
      <sz val="10"/>
      <color indexed="23"/>
      <name val="Sylfaen"/>
      <family val="1"/>
    </font>
    <font>
      <sz val="10"/>
      <color rgb="FFFF0000"/>
      <name val="Sylfaen"/>
      <family val="1"/>
    </font>
    <font>
      <sz val="10"/>
      <color rgb="FF0070C0"/>
      <name val="Sylfaen"/>
      <family val="1"/>
    </font>
    <font>
      <u/>
      <sz val="10"/>
      <name val="Sylfaen"/>
      <family val="1"/>
    </font>
    <font>
      <sz val="10"/>
      <color rgb="FFFFC000"/>
      <name val="Sylfaen"/>
      <family val="1"/>
    </font>
    <font>
      <sz val="11"/>
      <color indexed="8"/>
      <name val="Calibri"/>
      <family val="2"/>
    </font>
    <font>
      <i/>
      <sz val="10"/>
      <name val="Sylfaen"/>
      <family val="1"/>
    </font>
    <font>
      <sz val="10"/>
      <color rgb="FF000000"/>
      <name val="Sylfaen"/>
      <family val="1"/>
    </font>
    <font>
      <i/>
      <sz val="10"/>
      <color theme="1"/>
      <name val="Sylfaen"/>
      <family val="1"/>
    </font>
    <font>
      <b/>
      <sz val="10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1"/>
      <color indexed="8"/>
      <name val="Sylfaen"/>
      <family val="1"/>
    </font>
    <font>
      <b/>
      <sz val="9"/>
      <name val="Sylfaen"/>
      <family val="1"/>
    </font>
    <font>
      <b/>
      <i/>
      <sz val="10"/>
      <name val="Sylfaen"/>
      <family val="1"/>
    </font>
    <font>
      <b/>
      <u/>
      <sz val="10"/>
      <name val="Sylfaen"/>
      <family val="1"/>
    </font>
    <font>
      <sz val="10"/>
      <name val="Helv"/>
    </font>
    <font>
      <sz val="9"/>
      <color indexed="8"/>
      <name val="AcadNusx"/>
    </font>
    <font>
      <sz val="10"/>
      <color theme="1"/>
      <name val="Calibri"/>
      <family val="2"/>
      <charset val="1"/>
      <scheme val="minor"/>
    </font>
    <font>
      <sz val="12"/>
      <name val="AcadNusx"/>
    </font>
    <font>
      <sz val="12"/>
      <name val="Arachveulebrivi Thin"/>
      <family val="2"/>
      <charset val="1"/>
    </font>
    <font>
      <sz val="12"/>
      <name val="Calibri"/>
      <family val="1"/>
      <scheme val="minor"/>
    </font>
    <font>
      <sz val="10"/>
      <name val="Arachveulebrivi Thin"/>
      <family val="2"/>
      <charset val="1"/>
    </font>
    <font>
      <sz val="10"/>
      <name val="Arachveulebrivi Thin"/>
      <family val="2"/>
    </font>
    <font>
      <sz val="10"/>
      <color theme="1"/>
      <name val="Sylfaen"/>
      <family val="1"/>
      <charset val="1"/>
    </font>
    <font>
      <sz val="10"/>
      <color indexed="23"/>
      <name val="Grigoli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0" borderId="0"/>
    <xf numFmtId="0" fontId="15" fillId="0" borderId="0"/>
    <xf numFmtId="0" fontId="17" fillId="0" borderId="0"/>
    <xf numFmtId="0" fontId="9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5" fillId="0" borderId="0"/>
    <xf numFmtId="0" fontId="9" fillId="0" borderId="0"/>
    <xf numFmtId="0" fontId="50" fillId="0" borderId="0"/>
    <xf numFmtId="0" fontId="15" fillId="0" borderId="0"/>
    <xf numFmtId="0" fontId="8" fillId="0" borderId="0"/>
    <xf numFmtId="0" fontId="8" fillId="0" borderId="0"/>
    <xf numFmtId="0" fontId="9" fillId="0" borderId="0"/>
    <xf numFmtId="0" fontId="15" fillId="0" borderId="0"/>
  </cellStyleXfs>
  <cellXfs count="55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2" fontId="5" fillId="0" borderId="0" xfId="6" applyNumberFormat="1" applyFont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6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5" fillId="0" borderId="0" xfId="6" applyFont="1" applyAlignment="1">
      <alignment vertical="center" wrapText="1"/>
    </xf>
    <xf numFmtId="2" fontId="5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wrapText="1"/>
    </xf>
    <xf numFmtId="2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20" fillId="2" borderId="0" xfId="9" applyFont="1" applyFill="1" applyAlignment="1">
      <alignment horizontal="center"/>
    </xf>
    <xf numFmtId="0" fontId="20" fillId="2" borderId="0" xfId="9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0" applyFont="1"/>
    <xf numFmtId="0" fontId="14" fillId="2" borderId="0" xfId="0" applyFont="1" applyFill="1" applyAlignment="1">
      <alignment horizontal="center" vertical="center"/>
    </xf>
    <xf numFmtId="0" fontId="25" fillId="0" borderId="0" xfId="0" applyFont="1"/>
    <xf numFmtId="0" fontId="25" fillId="2" borderId="0" xfId="0" applyFont="1" applyFill="1"/>
    <xf numFmtId="0" fontId="25" fillId="2" borderId="0" xfId="0" applyFont="1" applyFill="1" applyAlignment="1">
      <alignment wrapText="1"/>
    </xf>
    <xf numFmtId="0" fontId="28" fillId="2" borderId="1" xfId="0" applyFont="1" applyFill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textRotation="90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/>
    </xf>
    <xf numFmtId="169" fontId="29" fillId="2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29" fillId="2" borderId="1" xfId="8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2" fontId="29" fillId="2" borderId="1" xfId="8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166" fontId="31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9" fillId="2" borderId="1" xfId="10" applyFont="1" applyFill="1" applyBorder="1" applyAlignment="1">
      <alignment horizontal="center" vertical="center"/>
    </xf>
    <xf numFmtId="0" fontId="29" fillId="2" borderId="1" xfId="9" applyFont="1" applyFill="1" applyBorder="1" applyAlignment="1">
      <alignment horizontal="center" vertical="center"/>
    </xf>
    <xf numFmtId="2" fontId="29" fillId="2" borderId="1" xfId="9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66" fontId="29" fillId="2" borderId="1" xfId="1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2" fontId="32" fillId="2" borderId="1" xfId="0" applyNumberFormat="1" applyFont="1" applyFill="1" applyBorder="1" applyAlignment="1">
      <alignment horizontal="center" vertical="center"/>
    </xf>
    <xf numFmtId="10" fontId="32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49" fontId="34" fillId="2" borderId="1" xfId="0" applyNumberFormat="1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left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0" fontId="29" fillId="2" borderId="1" xfId="8" applyFont="1" applyFill="1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166" fontId="28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49" fontId="34" fillId="2" borderId="3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left" vertical="center" wrapText="1"/>
    </xf>
    <xf numFmtId="2" fontId="29" fillId="2" borderId="1" xfId="2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2" fontId="31" fillId="2" borderId="1" xfId="0" applyNumberFormat="1" applyFont="1" applyFill="1" applyBorder="1" applyAlignment="1">
      <alignment horizontal="center" vertical="center"/>
    </xf>
    <xf numFmtId="168" fontId="29" fillId="2" borderId="1" xfId="0" applyNumberFormat="1" applyFont="1" applyFill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left" vertical="center" wrapText="1"/>
    </xf>
    <xf numFmtId="168" fontId="29" fillId="0" borderId="1" xfId="11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4" fontId="39" fillId="0" borderId="0" xfId="0" applyNumberFormat="1" applyFont="1" applyAlignment="1">
      <alignment horizontal="center" vertical="center"/>
    </xf>
    <xf numFmtId="2" fontId="36" fillId="0" borderId="0" xfId="0" applyNumberFormat="1" applyFont="1" applyAlignment="1" applyProtection="1">
      <alignment horizontal="center" vertical="center"/>
      <protection locked="0"/>
    </xf>
    <xf numFmtId="2" fontId="39" fillId="0" borderId="0" xfId="0" applyNumberFormat="1" applyFont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 applyProtection="1">
      <alignment horizontal="center" vertical="center"/>
      <protection locked="0"/>
    </xf>
    <xf numFmtId="4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3" borderId="1" xfId="0" applyFont="1" applyFill="1" applyBorder="1" applyAlignment="1">
      <alignment horizontal="center" vertical="center"/>
    </xf>
    <xf numFmtId="0" fontId="32" fillId="0" borderId="1" xfId="13" applyFont="1" applyBorder="1" applyAlignment="1">
      <alignment horizontal="left" vertical="center"/>
    </xf>
    <xf numFmtId="2" fontId="32" fillId="0" borderId="1" xfId="13" applyNumberFormat="1" applyFont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/>
    </xf>
    <xf numFmtId="0" fontId="40" fillId="3" borderId="0" xfId="0" applyFont="1" applyFill="1"/>
    <xf numFmtId="0" fontId="32" fillId="3" borderId="1" xfId="0" applyFont="1" applyFill="1" applyBorder="1"/>
    <xf numFmtId="0" fontId="32" fillId="3" borderId="1" xfId="0" applyFont="1" applyFill="1" applyBorder="1" applyAlignment="1">
      <alignment horizontal="left"/>
    </xf>
    <xf numFmtId="0" fontId="40" fillId="3" borderId="0" xfId="0" applyFont="1" applyFill="1" applyAlignment="1">
      <alignment horizontal="center" vertical="center"/>
    </xf>
    <xf numFmtId="0" fontId="41" fillId="2" borderId="1" xfId="0" applyFont="1" applyFill="1" applyBorder="1" applyAlignment="1">
      <alignment horizontal="left"/>
    </xf>
    <xf numFmtId="0" fontId="39" fillId="0" borderId="1" xfId="0" applyFont="1" applyBorder="1" applyAlignment="1" applyProtection="1">
      <alignment horizontal="left" vertical="center" wrapText="1"/>
      <protection locked="0"/>
    </xf>
    <xf numFmtId="2" fontId="39" fillId="0" borderId="1" xfId="13" applyNumberFormat="1" applyFont="1" applyBorder="1" applyAlignment="1">
      <alignment horizontal="center" vertical="center"/>
    </xf>
    <xf numFmtId="0" fontId="42" fillId="2" borderId="1" xfId="0" applyFont="1" applyFill="1" applyBorder="1" applyAlignment="1">
      <alignment horizontal="left"/>
    </xf>
    <xf numFmtId="2" fontId="42" fillId="2" borderId="1" xfId="0" applyNumberFormat="1" applyFont="1" applyFill="1" applyBorder="1" applyAlignment="1">
      <alignment horizontal="left"/>
    </xf>
    <xf numFmtId="4" fontId="39" fillId="2" borderId="1" xfId="0" applyNumberFormat="1" applyFont="1" applyFill="1" applyBorder="1" applyAlignment="1">
      <alignment horizontal="center" vertical="center"/>
    </xf>
    <xf numFmtId="0" fontId="29" fillId="3" borderId="0" xfId="0" applyFont="1" applyFill="1"/>
    <xf numFmtId="0" fontId="39" fillId="0" borderId="0" xfId="0" applyFont="1"/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43" fillId="2" borderId="0" xfId="9" applyFont="1" applyFill="1" applyAlignment="1">
      <alignment horizontal="center"/>
    </xf>
    <xf numFmtId="0" fontId="43" fillId="2" borderId="0" xfId="9" applyFont="1" applyFill="1" applyAlignment="1">
      <alignment horizontal="center" vertical="center"/>
    </xf>
    <xf numFmtId="0" fontId="16" fillId="2" borderId="0" xfId="0" applyFont="1" applyFill="1" applyAlignment="1">
      <alignment wrapText="1"/>
    </xf>
    <xf numFmtId="0" fontId="29" fillId="2" borderId="1" xfId="10" applyFont="1" applyFill="1" applyBorder="1" applyAlignment="1">
      <alignment horizontal="left" vertical="center"/>
    </xf>
    <xf numFmtId="166" fontId="29" fillId="2" borderId="1" xfId="10" applyNumberFormat="1" applyFont="1" applyFill="1" applyBorder="1" applyAlignment="1">
      <alignment horizontal="center" vertical="center"/>
    </xf>
    <xf numFmtId="2" fontId="29" fillId="2" borderId="1" xfId="14" applyNumberFormat="1" applyFont="1" applyFill="1" applyBorder="1" applyAlignment="1">
      <alignment horizontal="center" vertical="center"/>
    </xf>
    <xf numFmtId="2" fontId="29" fillId="2" borderId="1" xfId="10" applyNumberFormat="1" applyFont="1" applyFill="1" applyBorder="1" applyAlignment="1">
      <alignment horizontal="center" vertical="center"/>
    </xf>
    <xf numFmtId="0" fontId="22" fillId="2" borderId="0" xfId="10" applyFont="1" applyFill="1" applyAlignment="1">
      <alignment horizontal="center" vertical="center"/>
    </xf>
    <xf numFmtId="0" fontId="22" fillId="2" borderId="0" xfId="10" applyFont="1" applyFill="1" applyAlignment="1">
      <alignment horizontal="center"/>
    </xf>
    <xf numFmtId="167" fontId="32" fillId="2" borderId="1" xfId="0" applyNumberFormat="1" applyFont="1" applyFill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2" fillId="2" borderId="0" xfId="0" applyFont="1" applyFill="1"/>
    <xf numFmtId="0" fontId="22" fillId="0" borderId="0" xfId="0" applyFont="1" applyAlignment="1">
      <alignment vertical="center" wrapText="1"/>
    </xf>
    <xf numFmtId="2" fontId="29" fillId="0" borderId="0" xfId="6" applyNumberFormat="1" applyFont="1" applyAlignment="1">
      <alignment horizontal="center" vertical="center" wrapText="1"/>
    </xf>
    <xf numFmtId="0" fontId="29" fillId="0" borderId="0" xfId="7" applyFont="1" applyAlignment="1">
      <alignment horizontal="center" vertical="center"/>
    </xf>
    <xf numFmtId="0" fontId="29" fillId="0" borderId="0" xfId="6" applyFont="1" applyAlignment="1">
      <alignment horizontal="center" vertical="center" wrapText="1"/>
    </xf>
    <xf numFmtId="2" fontId="29" fillId="2" borderId="0" xfId="0" applyNumberFormat="1" applyFont="1" applyFill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29" fillId="0" borderId="0" xfId="6" applyFont="1" applyAlignment="1">
      <alignment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2" fontId="29" fillId="0" borderId="1" xfId="2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1" xfId="15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right" wrapText="1"/>
    </xf>
    <xf numFmtId="0" fontId="29" fillId="2" borderId="1" xfId="0" applyFont="1" applyFill="1" applyBorder="1" applyAlignment="1">
      <alignment wrapText="1"/>
    </xf>
    <xf numFmtId="0" fontId="29" fillId="0" borderId="0" xfId="7" applyFont="1" applyAlignment="1">
      <alignment vertical="top" wrapText="1"/>
    </xf>
    <xf numFmtId="0" fontId="45" fillId="0" borderId="0" xfId="16" applyFont="1"/>
    <xf numFmtId="2" fontId="29" fillId="2" borderId="1" xfId="17" applyNumberFormat="1" applyFont="1" applyFill="1" applyBorder="1" applyAlignment="1">
      <alignment horizontal="center" vertical="center"/>
    </xf>
    <xf numFmtId="0" fontId="29" fillId="0" borderId="0" xfId="16" applyFont="1" applyAlignment="1">
      <alignment wrapText="1"/>
    </xf>
    <xf numFmtId="0" fontId="29" fillId="0" borderId="0" xfId="0" applyFont="1" applyAlignment="1">
      <alignment wrapText="1"/>
    </xf>
    <xf numFmtId="14" fontId="28" fillId="2" borderId="1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29" fillId="2" borderId="1" xfId="18" applyFont="1" applyFill="1" applyBorder="1" applyAlignment="1">
      <alignment horizontal="center" vertical="center" wrapText="1"/>
    </xf>
    <xf numFmtId="2" fontId="29" fillId="2" borderId="1" xfId="18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171" fontId="31" fillId="2" borderId="1" xfId="0" applyNumberFormat="1" applyFont="1" applyFill="1" applyBorder="1" applyAlignment="1">
      <alignment horizontal="left" vertical="center" wrapText="1"/>
    </xf>
    <xf numFmtId="0" fontId="32" fillId="2" borderId="1" xfId="15" applyFont="1" applyFill="1" applyBorder="1" applyAlignment="1">
      <alignment horizontal="center" vertical="center" wrapText="1"/>
    </xf>
    <xf numFmtId="0" fontId="29" fillId="2" borderId="1" xfId="7" applyFont="1" applyFill="1" applyBorder="1" applyAlignment="1">
      <alignment horizontal="center" vertical="center"/>
    </xf>
    <xf numFmtId="0" fontId="29" fillId="2" borderId="1" xfId="7" applyFont="1" applyFill="1" applyBorder="1" applyAlignment="1">
      <alignment horizontal="center" vertical="center" wrapText="1"/>
    </xf>
    <xf numFmtId="2" fontId="48" fillId="2" borderId="1" xfId="7" applyNumberFormat="1" applyFont="1" applyFill="1" applyBorder="1" applyAlignment="1">
      <alignment horizontal="center" vertical="center"/>
    </xf>
    <xf numFmtId="0" fontId="22" fillId="2" borderId="0" xfId="7" applyFont="1" applyFill="1"/>
    <xf numFmtId="0" fontId="29" fillId="4" borderId="0" xfId="6" applyFont="1" applyFill="1" applyAlignment="1">
      <alignment horizontal="center" vertical="center" wrapText="1"/>
    </xf>
    <xf numFmtId="0" fontId="29" fillId="2" borderId="1" xfId="19" applyFont="1" applyFill="1" applyBorder="1" applyAlignment="1">
      <alignment horizontal="center" vertical="center" wrapText="1"/>
    </xf>
    <xf numFmtId="165" fontId="29" fillId="2" borderId="1" xfId="7" applyNumberFormat="1" applyFont="1" applyFill="1" applyBorder="1" applyAlignment="1">
      <alignment horizontal="center" vertical="center"/>
    </xf>
    <xf numFmtId="2" fontId="29" fillId="2" borderId="1" xfId="7" applyNumberFormat="1" applyFont="1" applyFill="1" applyBorder="1" applyAlignment="1">
      <alignment horizontal="center" vertical="center"/>
    </xf>
    <xf numFmtId="0" fontId="29" fillId="2" borderId="0" xfId="7" applyFont="1" applyFill="1" applyAlignment="1">
      <alignment horizontal="center" vertical="center"/>
    </xf>
    <xf numFmtId="2" fontId="29" fillId="2" borderId="1" xfId="19" applyNumberFormat="1" applyFont="1" applyFill="1" applyBorder="1" applyAlignment="1">
      <alignment horizontal="center" vertical="center" wrapText="1"/>
    </xf>
    <xf numFmtId="0" fontId="22" fillId="0" borderId="0" xfId="7" applyFont="1"/>
    <xf numFmtId="0" fontId="29" fillId="2" borderId="1" xfId="0" quotePrefix="1" applyFont="1" applyFill="1" applyBorder="1" applyAlignment="1">
      <alignment horizontal="center" vertical="center" wrapText="1"/>
    </xf>
    <xf numFmtId="0" fontId="29" fillId="2" borderId="0" xfId="0" applyFont="1" applyFill="1"/>
    <xf numFmtId="0" fontId="29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2" fontId="22" fillId="2" borderId="0" xfId="0" applyNumberFormat="1" applyFont="1" applyFill="1" applyAlignment="1">
      <alignment vertical="center"/>
    </xf>
    <xf numFmtId="165" fontId="29" fillId="0" borderId="1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2" borderId="10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center" vertical="center"/>
    </xf>
    <xf numFmtId="166" fontId="29" fillId="2" borderId="5" xfId="0" applyNumberFormat="1" applyFont="1" applyFill="1" applyBorder="1" applyAlignment="1">
      <alignment horizontal="center" vertical="center"/>
    </xf>
    <xf numFmtId="2" fontId="29" fillId="2" borderId="5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2" fontId="29" fillId="2" borderId="1" xfId="16" applyNumberFormat="1" applyFont="1" applyFill="1" applyBorder="1" applyAlignment="1">
      <alignment horizontal="center" vertical="center"/>
    </xf>
    <xf numFmtId="167" fontId="29" fillId="2" borderId="1" xfId="16" applyNumberFormat="1" applyFont="1" applyFill="1" applyBorder="1" applyAlignment="1">
      <alignment horizontal="center" vertical="center"/>
    </xf>
    <xf numFmtId="0" fontId="29" fillId="2" borderId="1" xfId="16" applyFont="1" applyFill="1" applyBorder="1" applyAlignment="1">
      <alignment horizontal="center" vertical="center" wrapText="1"/>
    </xf>
    <xf numFmtId="0" fontId="29" fillId="0" borderId="1" xfId="8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2" fontId="29" fillId="0" borderId="1" xfId="8" applyNumberFormat="1" applyFont="1" applyBorder="1" applyAlignment="1">
      <alignment horizontal="center" vertical="center" wrapText="1"/>
    </xf>
    <xf numFmtId="0" fontId="29" fillId="0" borderId="1" xfId="20" applyFont="1" applyBorder="1" applyAlignment="1">
      <alignment horizontal="center" vertical="center" wrapText="1"/>
    </xf>
    <xf numFmtId="4" fontId="29" fillId="0" borderId="1" xfId="20" applyNumberFormat="1" applyFont="1" applyBorder="1" applyAlignment="1">
      <alignment horizontal="center" vertical="center" wrapText="1"/>
    </xf>
    <xf numFmtId="4" fontId="29" fillId="3" borderId="1" xfId="2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4" fontId="29" fillId="3" borderId="1" xfId="20" applyNumberFormat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1" xfId="1" applyNumberFormat="1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7" fontId="29" fillId="3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43" fillId="0" borderId="0" xfId="21" applyFont="1" applyAlignment="1">
      <alignment horizontal="center"/>
    </xf>
    <xf numFmtId="0" fontId="40" fillId="0" borderId="0" xfId="21" applyFont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 wrapText="1"/>
    </xf>
    <xf numFmtId="167" fontId="28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 applyProtection="1">
      <alignment horizontal="left" vertical="center" wrapText="1"/>
    </xf>
    <xf numFmtId="4" fontId="29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2" borderId="2" xfId="0" applyFont="1" applyFill="1" applyBorder="1" applyAlignment="1">
      <alignment horizontal="left" vertical="center" wrapText="1"/>
    </xf>
    <xf numFmtId="0" fontId="29" fillId="2" borderId="1" xfId="21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left" vertical="center" wrapText="1"/>
    </xf>
    <xf numFmtId="166" fontId="29" fillId="2" borderId="1" xfId="21" applyNumberFormat="1" applyFont="1" applyFill="1" applyBorder="1" applyAlignment="1">
      <alignment horizontal="center" vertical="center"/>
    </xf>
    <xf numFmtId="2" fontId="29" fillId="2" borderId="1" xfId="2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21" applyFont="1" applyAlignment="1">
      <alignment horizontal="center"/>
    </xf>
    <xf numFmtId="2" fontId="31" fillId="0" borderId="0" xfId="0" applyNumberFormat="1" applyFont="1" applyAlignment="1">
      <alignment horizontal="center" vertical="center" wrapText="1"/>
    </xf>
    <xf numFmtId="0" fontId="32" fillId="2" borderId="1" xfId="22" applyFont="1" applyFill="1" applyBorder="1" applyAlignment="1">
      <alignment horizontal="center" vertical="center"/>
    </xf>
    <xf numFmtId="0" fontId="29" fillId="2" borderId="1" xfId="22" applyFont="1" applyFill="1" applyBorder="1" applyAlignment="1">
      <alignment vertical="center"/>
    </xf>
    <xf numFmtId="0" fontId="29" fillId="2" borderId="1" xfId="22" applyFont="1" applyFill="1" applyBorder="1" applyAlignment="1">
      <alignment horizontal="left" vertical="center" wrapText="1"/>
    </xf>
    <xf numFmtId="167" fontId="29" fillId="2" borderId="1" xfId="22" applyNumberFormat="1" applyFont="1" applyFill="1" applyBorder="1" applyAlignment="1">
      <alignment horizontal="center" vertical="center"/>
    </xf>
    <xf numFmtId="2" fontId="29" fillId="2" borderId="1" xfId="22" applyNumberFormat="1" applyFont="1" applyFill="1" applyBorder="1" applyAlignment="1">
      <alignment horizontal="center" vertical="center"/>
    </xf>
    <xf numFmtId="2" fontId="29" fillId="2" borderId="1" xfId="23" applyNumberFormat="1" applyFont="1" applyFill="1" applyBorder="1" applyAlignment="1">
      <alignment horizontal="center" vertical="center"/>
    </xf>
    <xf numFmtId="0" fontId="22" fillId="0" borderId="0" xfId="22" applyFont="1" applyAlignment="1">
      <alignment vertical="center"/>
    </xf>
    <xf numFmtId="0" fontId="22" fillId="0" borderId="0" xfId="22" applyFont="1" applyAlignment="1">
      <alignment horizontal="center" vertical="center"/>
    </xf>
    <xf numFmtId="2" fontId="40" fillId="0" borderId="0" xfId="21" applyNumberFormat="1" applyFont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5" fillId="0" borderId="0" xfId="0" applyFont="1"/>
    <xf numFmtId="0" fontId="55" fillId="0" borderId="0" xfId="0" applyFont="1" applyAlignment="1">
      <alignment horizontal="center" vertical="center"/>
    </xf>
    <xf numFmtId="0" fontId="29" fillId="0" borderId="0" xfId="21" applyFont="1" applyAlignment="1">
      <alignment horizontal="center" vertical="center"/>
    </xf>
    <xf numFmtId="0" fontId="25" fillId="0" borderId="0" xfId="0" applyFont="1" applyAlignment="1">
      <alignment vertical="center"/>
    </xf>
    <xf numFmtId="1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2" borderId="0" xfId="0" applyFont="1" applyFill="1"/>
    <xf numFmtId="1" fontId="32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2" fontId="32" fillId="2" borderId="0" xfId="1" applyNumberFormat="1" applyFont="1" applyFill="1" applyBorder="1" applyAlignment="1"/>
    <xf numFmtId="172" fontId="32" fillId="2" borderId="0" xfId="1" applyNumberFormat="1" applyFont="1" applyFill="1" applyBorder="1"/>
    <xf numFmtId="1" fontId="32" fillId="2" borderId="0" xfId="1" applyNumberFormat="1" applyFont="1" applyFill="1" applyBorder="1" applyAlignment="1" applyProtection="1">
      <alignment horizontal="right"/>
      <protection locked="0"/>
    </xf>
    <xf numFmtId="1" fontId="32" fillId="2" borderId="0" xfId="0" applyNumberFormat="1" applyFont="1" applyFill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" fontId="29" fillId="2" borderId="1" xfId="1" applyNumberFormat="1" applyFont="1" applyFill="1" applyBorder="1" applyAlignment="1" applyProtection="1">
      <alignment horizontal="center" vertical="center"/>
      <protection locked="0"/>
    </xf>
    <xf numFmtId="1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1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4" xfId="20" applyFont="1" applyBorder="1" applyAlignment="1">
      <alignment horizontal="center" vertical="center" wrapText="1"/>
    </xf>
    <xf numFmtId="0" fontId="35" fillId="0" borderId="4" xfId="20" applyFont="1" applyBorder="1" applyAlignment="1">
      <alignment horizontal="center" vertical="center" wrapText="1"/>
    </xf>
    <xf numFmtId="0" fontId="39" fillId="0" borderId="4" xfId="20" applyFont="1" applyBorder="1" applyAlignment="1">
      <alignment horizontal="center" vertical="center" wrapText="1"/>
    </xf>
    <xf numFmtId="0" fontId="35" fillId="0" borderId="7" xfId="2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9" fillId="2" borderId="1" xfId="0" quotePrefix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2" xfId="0" quotePrefix="1" applyFont="1" applyFill="1" applyBorder="1" applyAlignment="1">
      <alignment horizontal="center" vertical="center" wrapText="1"/>
    </xf>
    <xf numFmtId="2" fontId="29" fillId="2" borderId="1" xfId="0" quotePrefix="1" applyNumberFormat="1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/>
    </xf>
    <xf numFmtId="2" fontId="29" fillId="2" borderId="1" xfId="20" applyNumberFormat="1" applyFont="1" applyFill="1" applyBorder="1" applyAlignment="1">
      <alignment horizontal="center" vertical="center" wrapText="1"/>
    </xf>
    <xf numFmtId="0" fontId="28" fillId="0" borderId="1" xfId="24" applyFont="1" applyBorder="1" applyAlignment="1">
      <alignment horizontal="left" vertical="center" wrapText="1"/>
    </xf>
    <xf numFmtId="0" fontId="24" fillId="2" borderId="0" xfId="16" applyFont="1" applyFill="1"/>
    <xf numFmtId="0" fontId="24" fillId="2" borderId="0" xfId="16" applyFont="1" applyFill="1" applyAlignment="1">
      <alignment horizontal="center" vertical="center"/>
    </xf>
    <xf numFmtId="0" fontId="29" fillId="2" borderId="0" xfId="16" applyFont="1" applyFill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29" fillId="0" borderId="1" xfId="21" applyFont="1" applyBorder="1" applyAlignment="1">
      <alignment horizontal="center" vertical="center"/>
    </xf>
    <xf numFmtId="166" fontId="29" fillId="0" borderId="1" xfId="21" applyNumberFormat="1" applyFont="1" applyBorder="1" applyAlignment="1">
      <alignment horizontal="center" vertical="center"/>
    </xf>
    <xf numFmtId="165" fontId="29" fillId="0" borderId="1" xfId="21" applyNumberFormat="1" applyFont="1" applyBorder="1" applyAlignment="1">
      <alignment horizontal="center" vertical="center"/>
    </xf>
    <xf numFmtId="2" fontId="29" fillId="0" borderId="1" xfId="21" applyNumberFormat="1" applyFont="1" applyBorder="1" applyAlignment="1">
      <alignment horizontal="center" vertical="center"/>
    </xf>
    <xf numFmtId="0" fontId="29" fillId="0" borderId="1" xfId="14" applyFont="1" applyBorder="1" applyAlignment="1">
      <alignment horizontal="center" vertical="center"/>
    </xf>
    <xf numFmtId="0" fontId="24" fillId="0" borderId="0" xfId="21" applyFont="1" applyAlignment="1">
      <alignment horizontal="center" vertical="center"/>
    </xf>
    <xf numFmtId="167" fontId="29" fillId="0" borderId="1" xfId="21" applyNumberFormat="1" applyFont="1" applyBorder="1" applyAlignment="1">
      <alignment horizontal="center" vertical="center"/>
    </xf>
    <xf numFmtId="0" fontId="24" fillId="0" borderId="0" xfId="21" applyFont="1" applyAlignment="1">
      <alignment horizontal="center" vertical="center" wrapText="1"/>
    </xf>
    <xf numFmtId="0" fontId="29" fillId="0" borderId="0" xfId="21" applyFont="1" applyAlignment="1">
      <alignment horizontal="center" vertical="center" wrapText="1"/>
    </xf>
    <xf numFmtId="1" fontId="29" fillId="2" borderId="1" xfId="14" applyNumberFormat="1" applyFont="1" applyFill="1" applyBorder="1" applyAlignment="1">
      <alignment horizontal="center" vertical="center"/>
    </xf>
    <xf numFmtId="167" fontId="29" fillId="2" borderId="1" xfId="25" applyNumberFormat="1" applyFont="1" applyFill="1" applyBorder="1" applyAlignment="1">
      <alignment horizontal="center" vertical="center"/>
    </xf>
    <xf numFmtId="165" fontId="29" fillId="2" borderId="1" xfId="25" applyNumberFormat="1" applyFont="1" applyFill="1" applyBorder="1" applyAlignment="1">
      <alignment horizontal="center" vertical="center"/>
    </xf>
    <xf numFmtId="0" fontId="29" fillId="2" borderId="1" xfId="26" applyFont="1" applyFill="1" applyBorder="1" applyAlignment="1">
      <alignment horizontal="center" vertical="center"/>
    </xf>
    <xf numFmtId="0" fontId="29" fillId="2" borderId="1" xfId="26" applyFont="1" applyFill="1" applyBorder="1" applyAlignment="1">
      <alignment horizontal="center" vertical="center" wrapText="1"/>
    </xf>
    <xf numFmtId="166" fontId="29" fillId="2" borderId="1" xfId="26" applyNumberFormat="1" applyFont="1" applyFill="1" applyBorder="1" applyAlignment="1">
      <alignment horizontal="center" vertical="center"/>
    </xf>
    <xf numFmtId="2" fontId="29" fillId="2" borderId="1" xfId="26" applyNumberFormat="1" applyFont="1" applyFill="1" applyBorder="1" applyAlignment="1">
      <alignment horizontal="center" vertical="center"/>
    </xf>
    <xf numFmtId="0" fontId="29" fillId="2" borderId="0" xfId="26" applyFont="1" applyFill="1" applyAlignment="1">
      <alignment horizontal="center" vertical="center"/>
    </xf>
    <xf numFmtId="0" fontId="29" fillId="0" borderId="1" xfId="27" applyFont="1" applyBorder="1" applyAlignment="1">
      <alignment horizontal="center" vertical="center" wrapText="1"/>
    </xf>
    <xf numFmtId="0" fontId="29" fillId="0" borderId="1" xfId="27" applyFont="1" applyBorder="1" applyAlignment="1">
      <alignment horizontal="left" vertical="center" wrapText="1"/>
    </xf>
    <xf numFmtId="2" fontId="29" fillId="0" borderId="1" xfId="27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9" fontId="32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35" fillId="0" borderId="1" xfId="2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73" fontId="29" fillId="0" borderId="1" xfId="20" applyNumberFormat="1" applyFont="1" applyBorder="1" applyAlignment="1">
      <alignment horizontal="center" vertical="center" wrapText="1"/>
    </xf>
    <xf numFmtId="2" fontId="29" fillId="0" borderId="1" xfId="14" applyNumberFormat="1" applyFont="1" applyBorder="1" applyAlignment="1">
      <alignment horizontal="center" vertical="center"/>
    </xf>
    <xf numFmtId="0" fontId="29" fillId="0" borderId="0" xfId="21" applyFont="1" applyAlignment="1">
      <alignment horizontal="center"/>
    </xf>
    <xf numFmtId="0" fontId="29" fillId="0" borderId="1" xfId="25" applyFont="1" applyBorder="1" applyAlignment="1">
      <alignment horizontal="center" vertical="center"/>
    </xf>
    <xf numFmtId="17" fontId="29" fillId="0" borderId="1" xfId="25" applyNumberFormat="1" applyFont="1" applyBorder="1" applyAlignment="1">
      <alignment horizontal="center" vertical="center"/>
    </xf>
    <xf numFmtId="166" fontId="29" fillId="0" borderId="1" xfId="25" applyNumberFormat="1" applyFont="1" applyBorder="1" applyAlignment="1">
      <alignment horizontal="center" vertical="center"/>
    </xf>
    <xf numFmtId="165" fontId="29" fillId="0" borderId="1" xfId="25" applyNumberFormat="1" applyFont="1" applyBorder="1" applyAlignment="1">
      <alignment horizontal="center" vertical="center"/>
    </xf>
    <xf numFmtId="2" fontId="29" fillId="2" borderId="1" xfId="25" applyNumberFormat="1" applyFont="1" applyFill="1" applyBorder="1" applyAlignment="1">
      <alignment horizontal="center" vertical="center"/>
    </xf>
    <xf numFmtId="2" fontId="29" fillId="0" borderId="1" xfId="25" applyNumberFormat="1" applyFont="1" applyBorder="1" applyAlignment="1">
      <alignment horizontal="center" vertical="center"/>
    </xf>
    <xf numFmtId="0" fontId="29" fillId="0" borderId="0" xfId="25" applyFont="1" applyAlignment="1">
      <alignment horizontal="center" vertical="center"/>
    </xf>
    <xf numFmtId="0" fontId="29" fillId="0" borderId="1" xfId="21" applyFont="1" applyBorder="1" applyAlignment="1">
      <alignment horizontal="left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0" fontId="29" fillId="2" borderId="0" xfId="16" applyFont="1" applyFill="1"/>
    <xf numFmtId="4" fontId="31" fillId="3" borderId="1" xfId="0" applyNumberFormat="1" applyFont="1" applyFill="1" applyBorder="1" applyAlignment="1">
      <alignment horizontal="center" vertical="center" wrapText="1"/>
    </xf>
    <xf numFmtId="0" fontId="29" fillId="2" borderId="1" xfId="21" applyFont="1" applyFill="1" applyBorder="1" applyAlignment="1">
      <alignment horizontal="center" vertical="center" wrapText="1"/>
    </xf>
    <xf numFmtId="3" fontId="31" fillId="3" borderId="1" xfId="0" applyNumberFormat="1" applyFont="1" applyFill="1" applyBorder="1" applyAlignment="1">
      <alignment horizontal="center" vertical="center" wrapText="1"/>
    </xf>
    <xf numFmtId="2" fontId="29" fillId="0" borderId="1" xfId="20" applyNumberFormat="1" applyFont="1" applyBorder="1" applyAlignment="1">
      <alignment horizontal="center" vertical="center" wrapText="1"/>
    </xf>
    <xf numFmtId="0" fontId="29" fillId="2" borderId="1" xfId="25" applyFont="1" applyFill="1" applyBorder="1" applyAlignment="1">
      <alignment horizontal="center" vertical="center"/>
    </xf>
    <xf numFmtId="17" fontId="29" fillId="2" borderId="1" xfId="25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8" fillId="0" borderId="1" xfId="24" applyFont="1" applyBorder="1" applyAlignment="1">
      <alignment horizontal="center" vertical="center"/>
    </xf>
    <xf numFmtId="49" fontId="29" fillId="2" borderId="1" xfId="20" applyNumberFormat="1" applyFont="1" applyFill="1" applyBorder="1" applyAlignment="1">
      <alignment horizontal="center" vertical="center" wrapText="1"/>
    </xf>
    <xf numFmtId="2" fontId="29" fillId="2" borderId="1" xfId="21" applyNumberFormat="1" applyFont="1" applyFill="1" applyBorder="1" applyAlignment="1">
      <alignment horizontal="center" vertical="center" wrapText="1"/>
    </xf>
    <xf numFmtId="2" fontId="29" fillId="2" borderId="1" xfId="21" applyNumberFormat="1" applyFont="1" applyFill="1" applyBorder="1" applyAlignment="1">
      <alignment horizontal="right" vertical="center" wrapText="1"/>
    </xf>
    <xf numFmtId="0" fontId="24" fillId="0" borderId="0" xfId="16" applyFont="1"/>
    <xf numFmtId="0" fontId="24" fillId="0" borderId="0" xfId="16" applyFont="1" applyAlignment="1">
      <alignment horizontal="center" vertical="center"/>
    </xf>
    <xf numFmtId="0" fontId="29" fillId="2" borderId="1" xfId="1" applyNumberFormat="1" applyFont="1" applyFill="1" applyBorder="1" applyAlignment="1">
      <alignment horizontal="center" vertical="center" wrapText="1"/>
    </xf>
    <xf numFmtId="0" fontId="32" fillId="0" borderId="1" xfId="20" applyFont="1" applyBorder="1" applyAlignment="1">
      <alignment horizontal="center" vertical="center" wrapText="1"/>
    </xf>
    <xf numFmtId="0" fontId="57" fillId="0" borderId="1" xfId="2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1" xfId="2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 wrapText="1"/>
    </xf>
    <xf numFmtId="4" fontId="32" fillId="0" borderId="1" xfId="20" applyNumberFormat="1" applyFont="1" applyBorder="1" applyAlignment="1">
      <alignment horizontal="center" vertical="center" wrapText="1"/>
    </xf>
    <xf numFmtId="2" fontId="32" fillId="0" borderId="1" xfId="20" applyNumberFormat="1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9" fontId="32" fillId="0" borderId="1" xfId="20" applyNumberFormat="1" applyFont="1" applyBorder="1" applyAlignment="1">
      <alignment horizontal="center" vertical="center"/>
    </xf>
    <xf numFmtId="0" fontId="58" fillId="0" borderId="1" xfId="20" applyFont="1" applyBorder="1" applyAlignment="1">
      <alignment horizontal="center" vertical="center" wrapText="1"/>
    </xf>
    <xf numFmtId="0" fontId="32" fillId="0" borderId="1" xfId="2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57" fillId="0" borderId="4" xfId="20" applyFont="1" applyBorder="1" applyAlignment="1">
      <alignment horizontal="center" vertical="center" wrapText="1"/>
    </xf>
    <xf numFmtId="0" fontId="58" fillId="0" borderId="4" xfId="20" applyFont="1" applyBorder="1" applyAlignment="1">
      <alignment horizontal="center" vertical="center" wrapText="1"/>
    </xf>
    <xf numFmtId="0" fontId="32" fillId="0" borderId="4" xfId="20" applyFont="1" applyBorder="1" applyAlignment="1">
      <alignment horizontal="center" vertical="center"/>
    </xf>
    <xf numFmtId="4" fontId="33" fillId="0" borderId="4" xfId="0" applyNumberFormat="1" applyFont="1" applyBorder="1" applyAlignment="1">
      <alignment horizontal="center" vertical="center" wrapText="1"/>
    </xf>
    <xf numFmtId="4" fontId="32" fillId="0" borderId="4" xfId="20" applyNumberFormat="1" applyFont="1" applyBorder="1" applyAlignment="1">
      <alignment horizontal="center" vertical="center" wrapText="1"/>
    </xf>
    <xf numFmtId="2" fontId="32" fillId="0" borderId="4" xfId="20" applyNumberFormat="1" applyFont="1" applyBorder="1" applyAlignment="1">
      <alignment horizontal="center" vertical="center" wrapText="1"/>
    </xf>
    <xf numFmtId="2" fontId="32" fillId="2" borderId="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left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9" fillId="0" borderId="1" xfId="16" applyFont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60" fillId="0" borderId="0" xfId="0" applyFont="1"/>
    <xf numFmtId="0" fontId="1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0" xfId="6" applyFont="1" applyAlignment="1">
      <alignment vertical="center" wrapText="1"/>
    </xf>
    <xf numFmtId="0" fontId="5" fillId="2" borderId="0" xfId="0" applyFont="1" applyFill="1"/>
    <xf numFmtId="0" fontId="63" fillId="2" borderId="0" xfId="16" applyFont="1" applyFill="1"/>
    <xf numFmtId="0" fontId="6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4" fillId="0" borderId="0" xfId="21" applyFont="1" applyAlignment="1">
      <alignment horizontal="center" vertical="center"/>
    </xf>
    <xf numFmtId="0" fontId="12" fillId="0" borderId="0" xfId="21" applyFont="1" applyAlignment="1">
      <alignment horizontal="center" vertical="center"/>
    </xf>
    <xf numFmtId="0" fontId="12" fillId="0" borderId="0" xfId="21" applyFont="1" applyAlignment="1">
      <alignment horizontal="center" vertical="center" wrapText="1"/>
    </xf>
    <xf numFmtId="0" fontId="4" fillId="2" borderId="0" xfId="26" applyFont="1" applyFill="1" applyAlignment="1">
      <alignment horizontal="center" vertical="center"/>
    </xf>
    <xf numFmtId="0" fontId="18" fillId="0" borderId="0" xfId="0" applyFont="1" applyAlignment="1">
      <alignment wrapText="1"/>
    </xf>
    <xf numFmtId="0" fontId="65" fillId="0" borderId="0" xfId="0" applyFont="1" applyAlignment="1">
      <alignment horizontal="center"/>
    </xf>
    <xf numFmtId="0" fontId="65" fillId="2" borderId="0" xfId="0" applyFont="1" applyFill="1" applyAlignment="1">
      <alignment horizontal="center"/>
    </xf>
    <xf numFmtId="0" fontId="66" fillId="0" borderId="0" xfId="21" applyFont="1" applyAlignment="1">
      <alignment horizontal="center" vertical="center"/>
    </xf>
    <xf numFmtId="0" fontId="67" fillId="0" borderId="0" xfId="21" applyFont="1" applyAlignment="1">
      <alignment horizontal="center"/>
    </xf>
    <xf numFmtId="0" fontId="67" fillId="0" borderId="0" xfId="25" applyFont="1" applyAlignment="1">
      <alignment horizontal="center" vertical="center"/>
    </xf>
    <xf numFmtId="0" fontId="66" fillId="0" borderId="0" xfId="21" applyFont="1" applyAlignment="1">
      <alignment horizontal="center"/>
    </xf>
    <xf numFmtId="0" fontId="66" fillId="0" borderId="0" xfId="25" applyFont="1" applyAlignment="1">
      <alignment horizontal="center" vertical="center"/>
    </xf>
    <xf numFmtId="0" fontId="4" fillId="2" borderId="0" xfId="16" applyFont="1" applyFill="1"/>
    <xf numFmtId="0" fontId="63" fillId="0" borderId="0" xfId="16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5" fillId="2" borderId="4" xfId="20" applyFont="1" applyFill="1" applyBorder="1" applyAlignment="1">
      <alignment horizontal="center" vertical="center" wrapText="1"/>
    </xf>
    <xf numFmtId="4" fontId="29" fillId="2" borderId="1" xfId="20" applyNumberFormat="1" applyFont="1" applyFill="1" applyBorder="1" applyAlignment="1">
      <alignment horizontal="center" vertical="center"/>
    </xf>
    <xf numFmtId="4" fontId="29" fillId="2" borderId="1" xfId="2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165" fontId="29" fillId="2" borderId="1" xfId="21" applyNumberFormat="1" applyFont="1" applyFill="1" applyBorder="1" applyAlignment="1">
      <alignment horizontal="center" vertical="center"/>
    </xf>
    <xf numFmtId="2" fontId="29" fillId="2" borderId="1" xfId="27" applyNumberFormat="1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32" fillId="2" borderId="1" xfId="20" applyNumberFormat="1" applyFont="1" applyFill="1" applyBorder="1" applyAlignment="1">
      <alignment horizontal="center" vertical="center" wrapText="1"/>
    </xf>
    <xf numFmtId="4" fontId="33" fillId="2" borderId="4" xfId="0" applyNumberFormat="1" applyFont="1" applyFill="1" applyBorder="1" applyAlignment="1">
      <alignment horizontal="center" vertical="center" wrapText="1"/>
    </xf>
    <xf numFmtId="4" fontId="32" fillId="2" borderId="4" xfId="2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vertical="center" wrapText="1"/>
    </xf>
    <xf numFmtId="0" fontId="68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2" fontId="5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0" borderId="0" xfId="7" applyFont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9" fillId="0" borderId="0" xfId="16" applyFont="1"/>
    <xf numFmtId="2" fontId="5" fillId="2" borderId="1" xfId="17" applyNumberFormat="1" applyFont="1" applyFill="1" applyBorder="1" applyAlignment="1">
      <alignment horizontal="center" vertical="center"/>
    </xf>
    <xf numFmtId="0" fontId="4" fillId="0" borderId="0" xfId="16" applyFont="1" applyAlignment="1">
      <alignment wrapText="1"/>
    </xf>
    <xf numFmtId="0" fontId="4" fillId="0" borderId="0" xfId="0" applyFont="1" applyAlignment="1">
      <alignment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70" fontId="39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170" fontId="32" fillId="0" borderId="0" xfId="0" applyNumberFormat="1" applyFont="1" applyAlignment="1" applyProtection="1">
      <alignment horizontal="center" vertical="center"/>
      <protection locked="0"/>
    </xf>
    <xf numFmtId="170" fontId="25" fillId="0" borderId="0" xfId="0" applyNumberFormat="1" applyFont="1" applyAlignment="1">
      <alignment horizontal="center" vertical="center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 textRotation="90" wrapText="1"/>
      <protection locked="0"/>
    </xf>
    <xf numFmtId="0" fontId="32" fillId="0" borderId="5" xfId="0" applyFont="1" applyBorder="1" applyAlignment="1" applyProtection="1">
      <alignment horizontal="center" vertical="center" textRotation="90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textRotation="90"/>
    </xf>
    <xf numFmtId="0" fontId="28" fillId="2" borderId="5" xfId="0" applyFont="1" applyFill="1" applyBorder="1" applyAlignment="1">
      <alignment horizontal="center" vertical="center" textRotation="90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textRotation="90" wrapText="1"/>
    </xf>
    <xf numFmtId="0" fontId="28" fillId="2" borderId="5" xfId="0" applyFont="1" applyFill="1" applyBorder="1" applyAlignment="1">
      <alignment horizontal="center" vertical="center" textRotation="90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2" fontId="27" fillId="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33" fillId="2" borderId="2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" fontId="56" fillId="2" borderId="2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4" fontId="27" fillId="2" borderId="3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 wrapText="1"/>
    </xf>
    <xf numFmtId="43" fontId="2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textRotation="90"/>
    </xf>
    <xf numFmtId="0" fontId="26" fillId="2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28">
    <cellStyle name="Comma" xfId="1" builtinId="3"/>
    <cellStyle name="Normal" xfId="0" builtinId="0"/>
    <cellStyle name="Normal 10" xfId="9"/>
    <cellStyle name="Normal 10 2" xfId="21"/>
    <cellStyle name="Normal 14_anakia II etapi.xls sm. defeqturi 2" xfId="5"/>
    <cellStyle name="Normal 16 2" xfId="3"/>
    <cellStyle name="Normal 17" xfId="10"/>
    <cellStyle name="Normal 2" xfId="7"/>
    <cellStyle name="Normal 2 10 2" xfId="16"/>
    <cellStyle name="Normal 3 10" xfId="4"/>
    <cellStyle name="Normal 53" xfId="8"/>
    <cellStyle name="Normal 8" xfId="15"/>
    <cellStyle name="Normal_1 axali Fasebi" xfId="24"/>
    <cellStyle name="Normal_Book1 2" xfId="25"/>
    <cellStyle name="Normal_gare wyalsadfenigagarini 10" xfId="14"/>
    <cellStyle name="Normal_gare wyalsadfenigagarini 2 2" xfId="17"/>
    <cellStyle name="Normal_katnatu nakr" xfId="13"/>
    <cellStyle name="Normal_mcenareta dacva Tinikos gakeTebuli" xfId="6"/>
    <cellStyle name="Normal_stadionis remonti" xfId="23"/>
    <cellStyle name="Normal_Xl0000048 2 2 2" xfId="27"/>
    <cellStyle name="Normal_Xl0000086" xfId="22"/>
    <cellStyle name="Обычный 2" xfId="12"/>
    <cellStyle name="Обычный 2 2" xfId="19"/>
    <cellStyle name="Обычный 4 3 2" xfId="26"/>
    <cellStyle name="Обычный_S.S.S" xfId="18"/>
    <cellStyle name="Обычный_VAKE-SABURTALI (SHILAKADZE)" xfId="2"/>
    <cellStyle name="Обычный_Лист1" xfId="11"/>
    <cellStyle name="Обычный_დემონტაჟი" xfId="20"/>
  </cellStyles>
  <dxfs count="3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49" name="Text Box 22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0" name="Text Box 23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1" name="Text Box 24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2" name="Text Box 1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3" name="Text Box 2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4" name="Text Box 2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5" name="Text Box 2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6" name="Text Box 2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180975</xdr:rowOff>
    </xdr:to>
    <xdr:sp macro="" textlink="">
      <xdr:nvSpPr>
        <xdr:cNvPr id="657" name="Text Box 2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58" name="Text Box 19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59" name="Text Box 20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0" name="Text Box 2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1" name="Text Box 22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2" name="Text Box 23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3" name="Text Box 24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35</xdr:row>
      <xdr:rowOff>171450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0" name="Text Box 1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1" name="Text Box 2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2" name="Text Box 2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3" name="Text Box 2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4" name="Text Box 2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5" name="Text Box 2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6" name="Text Box 19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7" name="Text Box 20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8" name="Text Box 2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79" name="Text Box 22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80" name="Text Box 23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81" name="Text Box 24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2" name="Text Box 1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3" name="Text Box 2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4" name="Text Box 2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5" name="Text Box 2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6" name="Text Box 2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7" name="Text Box 2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89" name="Text Box 20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90" name="Text Box 2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91" name="Text Box 2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92" name="Text Box 23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693" name="Text Box 24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6" name="Text Box 2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7" name="Text Box 22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8" name="Text Box 23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699" name="Text Box 24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06" name="Text Box 19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07" name="Text Box 2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08" name="Text Box 2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09" name="Text Box 22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1" name="Text Box 24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4" name="Text Box 2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5" name="Text Box 2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6" name="Text Box 2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18" name="Text Box 19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19" name="Text Box 20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0" name="Text Box 2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1" name="Text Box 22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2" name="Text Box 23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3" name="Text Box 24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6" name="Text Box 2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7" name="Text Box 22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8" name="Text Box 23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180975</xdr:rowOff>
    </xdr:to>
    <xdr:sp macro="" textlink="">
      <xdr:nvSpPr>
        <xdr:cNvPr id="729" name="Text Box 24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0" name="Text Box 1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1" name="Text Box 2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2" name="Text Box 2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3" name="Text Box 2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4" name="Text Box 2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5" name="Text Box 2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6" name="Text Box 19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7" name="Text Box 20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8" name="Text Box 2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39" name="Text Box 22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40" name="Text Box 23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171450</xdr:rowOff>
    </xdr:to>
    <xdr:sp macro="" textlink="">
      <xdr:nvSpPr>
        <xdr:cNvPr id="741" name="Text Box 24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3" name="Text Box 2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4" name="Text Box 2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5" name="Text Box 2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7" name="Text Box 2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8" name="Text Box 19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49" name="Text Box 2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50" name="Text Box 2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51" name="Text Box 22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52" name="Text Box 23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53" name="Text Box 24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4" name="Text Box 19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5" name="Text Box 20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6" name="Text Box 2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7" name="Text Box 22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59" name="Text Box 24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1" name="Text Box 2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2" name="Text Box 2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3" name="Text Box 2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4" name="Text Box 2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65" name="Text Box 2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66" name="Text Box 19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67" name="Text Box 20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68" name="Text Box 2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69" name="Text Box 22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1" name="Text Box 24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4" name="Text Box 2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5" name="Text Box 22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6" name="Text Box 23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777" name="Text Box 24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78" name="Text Box 19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79" name="Text Box 20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0" name="Text Box 2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1" name="Text Box 22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3" name="Text Box 24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6" name="Text Box 2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7" name="Text Box 22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8" name="Text Box 23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789" name="Text Box 24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0" name="Text Box 19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1" name="Text Box 2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2" name="Text Box 2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3" name="Text Box 22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5" name="Text Box 2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6" name="Text Box 19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7" name="Text Box 20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8" name="Text Box 2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799" name="Text Box 22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00" name="Text Box 23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01" name="Text Box 24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2" name="Text Box 19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3" name="Text Box 20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4" name="Text Box 2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5" name="Text Box 22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7" name="Text Box 24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10" name="Text Box 2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11" name="Text Box 2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12" name="Text Box 2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13" name="Text Box 24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4" name="Text Box 19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5" name="Text Box 20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6" name="Text Box 2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19" name="Text Box 24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26" name="Text Box 19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27" name="Text Box 20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28" name="Text Box 2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29" name="Text Box 22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1" name="Text Box 24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3" name="Text Box 20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4" name="Text Box 2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5" name="Text Box 22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6" name="Text Box 23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37" name="Text Box 24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38" name="Text Box 19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0" name="Text Box 2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1" name="Text Box 22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2" name="Text Box 23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3" name="Text Box 24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6" name="Text Box 2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7" name="Text Box 22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8" name="Text Box 23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49" name="Text Box 24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0" name="Text Box 1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1" name="Text Box 2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2" name="Text Box 2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3" name="Text Box 2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4" name="Text Box 2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5" name="Text Box 2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6" name="Text Box 19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7" name="Text Box 20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8" name="Text Box 2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59" name="Text Box 22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60" name="Text Box 23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61" name="Text Box 24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2" name="Text Box 19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3" name="Text Box 20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4" name="Text Box 2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5" name="Text Box 22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7" name="Text Box 24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8" name="Text Box 19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69" name="Text Box 20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70" name="Text Box 2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71" name="Text Box 22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72" name="Text Box 23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873" name="Text Box 24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4" name="Text Box 19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5" name="Text Box 2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6" name="Text Box 2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7" name="Text Box 22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79" name="Text Box 24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2" name="Text Box 2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3" name="Text Box 2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4" name="Text Box 2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885" name="Text Box 24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86" name="Text Box 19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87" name="Text Box 20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88" name="Text Box 2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89" name="Text Box 22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0" name="Text Box 23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1" name="Text Box 24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2" name="Text Box 19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3" name="Text Box 20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4" name="Text Box 2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5" name="Text Box 22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6" name="Text Box 23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897" name="Text Box 24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98" name="Text Box 19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899" name="Text Box 20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0" name="Text Box 2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1" name="Text Box 22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2" name="Text Box 23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3" name="Text Box 24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5" name="Text Box 20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6" name="Text Box 2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7" name="Text Box 22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8" name="Text Box 23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09" name="Text Box 24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0" name="Text Box 19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1" name="Text Box 2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2" name="Text Box 2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3" name="Text Box 2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4" name="Text Box 2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5" name="Text Box 2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8" name="Text Box 2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19" name="Text Box 22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20" name="Text Box 23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921" name="Text Box 24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2" name="Text Box 19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3" name="Text Box 20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4" name="Text Box 2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5" name="Text Box 22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7" name="Text Box 24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8" name="Text Box 19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29" name="Text Box 20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0" name="Text Box 2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1" name="Text Box 2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2" name="Text Box 23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3" name="Text Box 24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4" name="Text Box 19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5" name="Text Box 20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6" name="Text Box 2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7" name="Text Box 22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39" name="Text Box 24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46" name="Text Box 19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48" name="Text Box 2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49" name="Text Box 22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0" name="Text Box 23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1" name="Text Box 24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3" name="Text Box 20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4" name="Text Box 2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5" name="Text Box 2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6" name="Text Box 23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7" name="Text Box 24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8" name="Text Box 19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59" name="Text Box 20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0" name="Text Box 2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1" name="Text Box 22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2" name="Text Box 23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3" name="Text Box 24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5" name="Text Box 20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6" name="Text Box 2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67" name="Text Box 22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0" name="Text Box 2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1" name="Text Box 22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2" name="Text Box 23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4" name="Text Box 19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5" name="Text Box 20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6" name="Text Box 2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7" name="Text Box 22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6" name="Text Box 19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7" name="Text Box 20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8" name="Text Box 2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89" name="Text Box 22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0" name="Text Box 2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1" name="Text Box 2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2" name="Text Box 23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5" name="Text Box 20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6" name="Text Box 2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357" name="Text Box 22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59" name="Text Box 20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0" name="Text Box 2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1" name="Text Box 22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2" name="Text Box 23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3" name="Text Box 24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7" name="Text Box 2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8" name="Text Box 23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369" name="Text Box 24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3" name="Text Box 2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4" name="Text Box 2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5" name="Text Box 2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7" name="Text Box 20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8" name="Text Box 2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79" name="Text Box 2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80" name="Text Box 23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381" name="Text Box 24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6" name="Text Box 2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7" name="Text Box 2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8" name="Text Box 23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5" name="Text Box 20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6" name="Text Box 2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7" name="Text Box 2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8" name="Text Box 23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399" name="Text Box 2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08" name="Text Box 2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09" name="Text Box 22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0" name="Text Box 23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1" name="Text Box 24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3" name="Text Box 2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4" name="Text Box 2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5" name="Text Box 2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6" name="Text Box 2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17" name="Text Box 2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1" name="Text Box 22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2" name="Text Box 23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3" name="Text Box 24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6" name="Text Box 2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7" name="Text Box 2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8" name="Text Box 23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80975"/>
    <xdr:sp macro="" textlink="">
      <xdr:nvSpPr>
        <xdr:cNvPr id="429" name="Text Box 24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0" name="Text Box 1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1" name="Text Box 2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2" name="Text Box 2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3" name="Text Box 2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4" name="Text Box 2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5" name="Text Box 2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7" name="Text Box 20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8" name="Text Box 2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39" name="Text Box 2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0" name="Text Box 23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1" name="Text Box 24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2" name="Text Box 1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3" name="Text Box 2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4" name="Text Box 2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5" name="Text Box 2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6" name="Text Box 2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7" name="Text Box 2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50" name="Text Box 2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51" name="Text Box 2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0" name="Text Box 2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3" name="Text Box 2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4" name="Text Box 2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5" name="Text Box 2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6" name="Text Box 2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7" name="Text Box 2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8" name="Text Box 19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80" name="Text Box 2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481" name="Text Box 22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3" name="Text Box 2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4" name="Text Box 2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5" name="Text Box 2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6" name="Text Box 2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91" name="Text Box 22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92" name="Text Box 23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5" name="Text Box 20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6" name="Text Box 2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7" name="Text Box 22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8" name="Text Box 23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07" name="Text Box 20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08" name="Text Box 2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09" name="Text Box 22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0" name="Text Box 23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4" name="Text Box 2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15" name="Text Box 2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3" name="Text Box 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4" name="Text Box 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5" name="Text Box 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6" name="Text Box 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27" name="Text Box 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0" name="Text Box 2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1" name="Text Box 2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2" name="Text Box 23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5" name="Text Box 2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6" name="Text Box 2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7" name="Text Box 2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8" name="Text Box 23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539" name="Text Box 24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0" name="Text Box 1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2" name="Text Box 2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5" name="Text Box 2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8" name="Text Box 2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59" name="Text Box 22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2" name="Text Box 2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3" name="Text Box 2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4" name="Text Box 2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7" name="Text Box 20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8" name="Text Box 2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69" name="Text Box 22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6" name="Text Box 19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7" name="Text Box 20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8" name="Text Box 2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589" name="Text Box 22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0" name="Text Box 1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1" name="Text Box 2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2" name="Text Box 2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3" name="Text Box 2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4" name="Text Box 2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6" name="Text Box 19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7" name="Text Box 20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8" name="Text Box 2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599" name="Text Box 22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00" name="Text Box 23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3" name="Text Box 2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4" name="Text Box 2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5" name="Text Box 2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6" name="Text Box 2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7" name="Text Box 2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09" name="Text Box 20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10" name="Text Box 2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11" name="Text Box 22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12" name="Text Box 23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4" name="Text Box 19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5" name="Text Box 20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6" name="Text Box 2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7" name="Text Box 22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8" name="Text Box 23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6" name="Text Box 2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7" name="Text Box 22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8" name="Text Box 23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29" name="Text Box 24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1" name="Text Box 2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2" name="Text Box 2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4" name="Text Box 2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635" name="Text Box 2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38" name="Text Box 2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39" name="Text Box 22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0" name="Text Box 23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3" name="Text Box 2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4" name="Text Box 2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645" name="Text Box 2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92" name="Text Box 23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993" name="Text Box 24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4" name="Text Box 19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5" name="Text Box 20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6" name="Text Box 2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7" name="Text Box 22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999" name="Text Box 24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0" name="Text Box 1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2" name="Text Box 2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3" name="Text Box 2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4" name="Text Box 19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5" name="Text Box 2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6" name="Text Box 2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7" name="Text Box 2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8" name="Text Box 23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12" name="Text Box 2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13" name="Text Box 2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8" name="Text Box 19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79" name="Text Box 20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80" name="Text Box 2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81" name="Text Box 22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82" name="Text Box 23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83" name="Text Box 24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5" name="Text Box 20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6" name="Text Box 2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7" name="Text Box 22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8" name="Text Box 23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89" name="Text Box 24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0" name="Text Box 1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1" name="Text Box 2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2" name="Text Box 2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3" name="Text Box 2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4" name="Text Box 2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95" name="Text Box 2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2" name="Text Box 19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3" name="Text Box 20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4" name="Text Box 2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105" name="Text Box 22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08" name="Text Box 2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09" name="Text Box 22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1" name="Text Box 24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5" name="Text Box 22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6" name="Text Box 23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18" name="Text Box 19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19" name="Text Box 20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0" name="Text Box 2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1" name="Text Box 22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4" name="Text Box 19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5" name="Text Box 20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6" name="Text Box 2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7" name="Text Box 22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8" name="Text Box 23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129" name="Text Box 24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4" name="Text Box 19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5" name="Text Box 20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6" name="Text Box 2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7" name="Text Box 22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27" name="Text Box 20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29" name="Text Box 22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0" name="Text Box 23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1" name="Text Box 24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4" name="Text Box 2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5" name="Text Box 22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6" name="Text Box 23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38" name="Text Box 19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39" name="Text Box 2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0" name="Text Box 2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1" name="Text Box 2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3" name="Text Box 2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5" name="Text Box 20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6" name="Text Box 2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48" name="Text Box 19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49" name="Text Box 20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0" name="Text Box 2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5" name="Text Box 20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6" name="Text Box 2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80975"/>
    <xdr:sp macro="" textlink="">
      <xdr:nvSpPr>
        <xdr:cNvPr id="1059" name="Text Box 24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6" name="Text Box 19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7" name="Text Box 20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8" name="Text Box 2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69" name="Text Box 22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70" name="Text Box 23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071" name="Text Box 24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0" name="Text Box 19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1" name="Text Box 2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2" name="Text Box 2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3" name="Text Box 22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14725" y="1831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6" name="Text Box 19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7" name="Text Box 20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49" name="Text Box 22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50" name="Text Box 23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51" name="Text Box 24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942975" y="27012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2" name="Text Box 19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3" name="Text Box 20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4" name="Text Box 2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5" name="Text Box 22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6" name="Text Box 23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7" name="Text Box 24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8" name="Text Box 19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59" name="Text Box 20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60" name="Text Box 2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61" name="Text Box 22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62" name="Text Box 23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63" name="Text Box 24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4" name="Text Box 19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5" name="Text Box 20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6" name="Text Box 2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7" name="Text Box 22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8" name="Text Box 23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69" name="Text Box 24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70" name="Text Box 19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71" name="Text Box 20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72" name="Text Box 2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171450"/>
    <xdr:sp macro="" textlink="">
      <xdr:nvSpPr>
        <xdr:cNvPr id="1173" name="Text Box 22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1472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4" name="Text Box 19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5" name="Text Box 20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6" name="Text Box 2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7" name="Text Box 22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79" name="Text Box 24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86" name="Text Box 19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87" name="Text Box 20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88" name="Text Box 2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89" name="Text Box 22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0" name="Text Box 23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1" name="Text Box 24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942975" y="26269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496" name="Text Box 20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497" name="Text Box 2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498" name="Text Box 22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499" name="Text Box 23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0" name="Text Box 24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1" name="Text Box 19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2" name="Text Box 20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3" name="Text Box 2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4" name="Text Box 22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5" name="Text Box 23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07" name="Text Box 22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08" name="Text Box 22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09" name="Text Box 22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10" name="Text Box 22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1" name="Text Box 19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2" name="Text Box 20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3" name="Text Box 2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4" name="Text Box 22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5" name="Text Box 23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6" name="Text Box 24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7" name="Text Box 19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8" name="Text Box 20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19" name="Text Box 2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0" name="Text Box 22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1" name="Text Box 23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2" name="Text Box 24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3" name="Text Box 19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4" name="Text Box 20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5" name="Text Box 2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6" name="Text Box 22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7" name="Text Box 23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29" name="Text Box 19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0" name="Text Box 20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1" name="Text Box 2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2" name="Text Box 22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3" name="Text Box 23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4" name="Text Box 24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5" name="Text Box 19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6" name="Text Box 20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7" name="Text Box 2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8" name="Text Box 22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39" name="Text Box 23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0" name="Text Box 24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1" name="Text Box 19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2" name="Text Box 20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4" name="Text Box 22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5" name="Text Box 23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46" name="Text Box 24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48" name="Text Box 22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49" name="Text Box 19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0" name="Text Box 20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1" name="Text Box 2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2" name="Text Box 22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3" name="Text Box 23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4" name="Text Box 24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5" name="Text Box 19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6" name="Text Box 20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7" name="Text Box 2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8" name="Text Box 22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59" name="Text Box 23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38100</xdr:rowOff>
    </xdr:to>
    <xdr:sp macro="" textlink="">
      <xdr:nvSpPr>
        <xdr:cNvPr id="2560" name="Text Box 24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61" name="Text Box 22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562" name="Text Box 22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3" name="Text Box 19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4" name="Text Box 20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5" name="Text Box 2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6" name="Text Box 22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7" name="Text Box 23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8" name="Text Box 24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69" name="Text Box 19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70" name="Text Box 20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71" name="Text Box 2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72" name="Text Box 22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73" name="Text Box 23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74" name="Text Box 24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75" name="Text Box 19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76" name="Text Box 20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77" name="Text Box 2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78" name="Text Box 22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79" name="Text Box 23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0" name="Text Box 24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2" name="Text Box 20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3" name="Text Box 2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4" name="Text Box 22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5" name="Text Box 23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6" name="Text Box 24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7" name="Text Box 19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89" name="Text Box 2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0" name="Text Box 22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1" name="Text Box 23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2" name="Text Box 24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3" name="Text Box 19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4" name="Text Box 20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5" name="Text Box 2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6" name="Text Box 22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7" name="Text Box 23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598" name="Text Box 24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599" name="Text Box 19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0" name="Text Box 20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1" name="Text Box 2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2" name="Text Box 22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3" name="Text Box 23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4" name="Text Box 24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5" name="Text Box 19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6" name="Text Box 20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7" name="Text Box 2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8" name="Text Box 22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09" name="Text Box 23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0" name="Text Box 24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1" name="Text Box 19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2" name="Text Box 20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3" name="Text Box 2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4" name="Text Box 22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5" name="Text Box 23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6" name="Text Box 24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8" name="Text Box 20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19" name="Text Box 2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20" name="Text Box 22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21" name="Text Box 23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22" name="Text Box 24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24" name="Text Box 22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25" name="Text Box 19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26" name="Text Box 20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27" name="Text Box 2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28" name="Text Box 22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29" name="Text Box 23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0" name="Text Box 24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3" name="Text Box 2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4" name="Text Box 22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5" name="Text Box 23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6" name="Text Box 24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8" name="Text Box 20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39" name="Text Box 2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1" name="Text Box 23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3" name="Text Box 19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4" name="Text Box 20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5" name="Text Box 2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6" name="Text Box 22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7" name="Text Box 23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48" name="Text Box 24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49" name="Text Box 19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0" name="Text Box 20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1" name="Text Box 2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2" name="Text Box 22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3" name="Text Box 23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4" name="Text Box 24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5" name="Text Box 19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6" name="Text Box 20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7" name="Text Box 2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8" name="Text Box 22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59" name="Text Box 23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2660" name="Text Box 24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61" name="Text Box 22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62" name="Text Box 22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3" name="Text Box 19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4" name="Text Box 20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5" name="Text Box 2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7" name="Text Box 23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69" name="Text Box 19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0" name="Text Box 20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1" name="Text Box 2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2" name="Text Box 22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3" name="Text Box 23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4" name="Text Box 24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5" name="Text Box 19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6" name="Text Box 20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7" name="Text Box 2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8" name="Text Box 22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79" name="Text Box 23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0" name="Text Box 24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1" name="Text Box 19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2" name="Text Box 20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3" name="Text Box 2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4" name="Text Box 22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5" name="Text Box 23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6" name="Text Box 24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2688" name="Text Box 22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89" name="Text Box 19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0" name="Text Box 20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2" name="Text Box 22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3" name="Text Box 23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4" name="Text Box 24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5" name="Text Box 19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6" name="Text Box 20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7" name="Text Box 2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8" name="Text Box 22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699" name="Text Box 23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0" name="Text Box 24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1" name="Text Box 19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2" name="Text Box 20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3" name="Text Box 2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4" name="Text Box 22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5" name="Text Box 23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6" name="Text Box 24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7" name="Text Box 19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8" name="Text Box 20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09" name="Text Box 2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10" name="Text Box 22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11" name="Text Box 23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38125"/>
    <xdr:sp macro="" textlink="">
      <xdr:nvSpPr>
        <xdr:cNvPr id="2712" name="Text Box 24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4" name="Text Box 20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5" name="Text Box 2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6" name="Text Box 22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7" name="Text Box 23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8" name="Text Box 24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19" name="Text Box 19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20" name="Text Box 20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21" name="Text Box 2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22" name="Text Box 22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23" name="Text Box 23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80975"/>
    <xdr:sp macro="" textlink="">
      <xdr:nvSpPr>
        <xdr:cNvPr id="2724" name="Text Box 24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25" name="Text Box 19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26" name="Text Box 20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27" name="Text Box 2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28" name="Text Box 22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29" name="Text Box 23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0" name="Text Box 24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1" name="Text Box 19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2" name="Text Box 20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3" name="Text Box 2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4" name="Text Box 22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5" name="Text Box 23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2736" name="Text Box 24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231</xdr:row>
      <xdr:rowOff>0</xdr:rowOff>
    </xdr:to>
    <xdr:sp macro="" textlink="">
      <xdr:nvSpPr>
        <xdr:cNvPr id="2737" name="Text Box 25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38" name="Text Box 26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39" name="Text Box 27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40" name="Text Box 28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41" name="Text Box 29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6" name="Text Box 23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7" name="Text Box 24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8" name="Text Box 19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49" name="Text Box 20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0" name="Text Box 2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1" name="Text Box 22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4" name="Text Box 19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5" name="Text Box 20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6" name="Text Box 2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8" name="Text Box 23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0" name="Text Box 19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1" name="Text Box 20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2" name="Text Box 2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3" name="Text Box 22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4" name="Text Box 23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5" name="Text Box 24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6" name="Text Box 19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7" name="Text Box 20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8" name="Text Box 2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69" name="Text Box 22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0" name="Text Box 23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1" name="Text Box 24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2" name="Text Box 19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3" name="Text Box 20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4" name="Text Box 2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5" name="Text Box 22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6" name="Text Box 23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77" name="Text Box 24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231</xdr:row>
      <xdr:rowOff>0</xdr:rowOff>
    </xdr:to>
    <xdr:sp macro="" textlink="">
      <xdr:nvSpPr>
        <xdr:cNvPr id="2778" name="Text Box 25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79" name="Text Box 26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80" name="Text Box 27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81" name="Text Box 28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782" name="Text Box 29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3" name="Text Box 19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4" name="Text Box 20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5" name="Text Box 2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7" name="Text Box 23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8" name="Text Box 24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89" name="Text Box 19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0" name="Text Box 20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1" name="Text Box 2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2" name="Text Box 22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3" name="Text Box 23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4" name="Text Box 24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5" name="Text Box 19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6" name="Text Box 20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7" name="Text Box 2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8" name="Text Box 22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799" name="Text Box 23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0" name="Text Box 24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1" name="Text Box 19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2" name="Text Box 20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3" name="Text Box 2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4" name="Text Box 22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5" name="Text Box 23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6" name="Text Box 24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7" name="Text Box 19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8" name="Text Box 20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09" name="Text Box 2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0" name="Text Box 22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1" name="Text Box 23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2" name="Text Box 24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4" name="Text Box 20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5" name="Text Box 2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6" name="Text Box 22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7" name="Text Box 23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18" name="Text Box 24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231</xdr:row>
      <xdr:rowOff>0</xdr:rowOff>
    </xdr:to>
    <xdr:sp macro="" textlink="">
      <xdr:nvSpPr>
        <xdr:cNvPr id="2819" name="Text Box 25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820" name="Text Box 26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821" name="Text Box 27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822" name="Text Box 28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231</xdr:row>
      <xdr:rowOff>0</xdr:rowOff>
    </xdr:to>
    <xdr:sp macro="" textlink="">
      <xdr:nvSpPr>
        <xdr:cNvPr id="2823" name="Text Box 29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4" name="Text Box 19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5" name="Text Box 20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6" name="Text Box 2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7" name="Text Box 22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8" name="Text Box 23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29" name="Text Box 24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1" name="Text Box 20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2" name="Text Box 2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3" name="Text Box 22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4" name="Text Box 23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5" name="Text Box 24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6" name="Text Box 19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7" name="Text Box 20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8" name="Text Box 2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39" name="Text Box 22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1" name="Text Box 24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3" name="Text Box 20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4" name="Text Box 2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5" name="Text Box 22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6" name="Text Box 23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7" name="Text Box 24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8" name="Text Box 19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49" name="Text Box 20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0" name="Text Box 2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1" name="Text Box 22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3" name="Text Box 24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4" name="Text Box 19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5" name="Text Box 20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6" name="Text Box 2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7" name="Text Box 22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8" name="Text Box 23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2859" name="Text Box 24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228</xdr:row>
      <xdr:rowOff>85725</xdr:rowOff>
    </xdr:to>
    <xdr:sp macro="" textlink="">
      <xdr:nvSpPr>
        <xdr:cNvPr id="2860" name="Text Box 25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861" name="Text Box 26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862" name="Text Box 27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863" name="Text Box 28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864" name="Text Box 29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65" name="Text Box 19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67" name="Text Box 2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68" name="Text Box 22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69" name="Text Box 23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2" name="Text Box 20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3" name="Text Box 2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5" name="Text Box 23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7" name="Text Box 19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8" name="Text Box 20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79" name="Text Box 2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0" name="Text Box 22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1" name="Text Box 23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2" name="Text Box 24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3" name="Text Box 19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4" name="Text Box 20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5" name="Text Box 2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6" name="Text Box 22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7" name="Text Box 23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8" name="Text Box 24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89" name="Text Box 19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0" name="Text Box 20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1" name="Text Box 2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3" name="Text Box 23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4" name="Text Box 24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5" name="Text Box 19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6" name="Text Box 20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7" name="Text Box 2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8" name="Text Box 22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899" name="Text Box 23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00" name="Text Box 24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228</xdr:row>
      <xdr:rowOff>85725</xdr:rowOff>
    </xdr:to>
    <xdr:sp macro="" textlink="">
      <xdr:nvSpPr>
        <xdr:cNvPr id="2901" name="Text Box 25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02" name="Text Box 26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03" name="Text Box 27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04" name="Text Box 28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05" name="Text Box 29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07" name="Text Box 20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09" name="Text Box 22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0" name="Text Box 23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1" name="Text Box 24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2" name="Text Box 19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3" name="Text Box 20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4" name="Text Box 2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5" name="Text Box 22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6" name="Text Box 23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7" name="Text Box 24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2" name="Text Box 23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3" name="Text Box 24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4" name="Text Box 19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5" name="Text Box 20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6" name="Text Box 2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7" name="Text Box 22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8" name="Text Box 23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29" name="Text Box 24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0" name="Text Box 19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1" name="Text Box 20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2" name="Text Box 2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3" name="Text Box 22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4" name="Text Box 23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5" name="Text Box 24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6" name="Text Box 19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7" name="Text Box 20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8" name="Text Box 2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39" name="Text Box 22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41" name="Text Box 24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228</xdr:row>
      <xdr:rowOff>85725</xdr:rowOff>
    </xdr:to>
    <xdr:sp macro="" textlink="">
      <xdr:nvSpPr>
        <xdr:cNvPr id="2942" name="Text Box 25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43" name="Text Box 26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44" name="Text Box 27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45" name="Text Box 28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85725</xdr:rowOff>
    </xdr:to>
    <xdr:sp macro="" textlink="">
      <xdr:nvSpPr>
        <xdr:cNvPr id="2946" name="Text Box 29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47" name="Text Box 19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48" name="Text Box 20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49" name="Text Box 2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0" name="Text Box 22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1" name="Text Box 23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2" name="Text Box 24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3" name="Text Box 19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4" name="Text Box 20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5" name="Text Box 2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6" name="Text Box 22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7" name="Text Box 23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8" name="Text Box 24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59" name="Text Box 19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0" name="Text Box 20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1" name="Text Box 2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2" name="Text Box 22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3" name="Text Box 23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4" name="Text Box 24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5" name="Text Box 19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6" name="Text Box 20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7" name="Text Box 2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8" name="Text Box 22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69" name="Text Box 23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0" name="Text Box 24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3" name="Text Box 2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4" name="Text Box 22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5" name="Text Box 23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6" name="Text Box 24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7" name="Text Box 19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8" name="Text Box 20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79" name="Text Box 2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80" name="Text Box 22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81" name="Text Box 23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171450</xdr:rowOff>
    </xdr:to>
    <xdr:sp macro="" textlink="">
      <xdr:nvSpPr>
        <xdr:cNvPr id="2982" name="Text Box 24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223</xdr:row>
      <xdr:rowOff>0</xdr:rowOff>
    </xdr:from>
    <xdr:ext cx="76200" cy="819150"/>
    <xdr:sp macro="" textlink="">
      <xdr:nvSpPr>
        <xdr:cNvPr id="2983" name="Text Box 22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819150"/>
    <xdr:sp macro="" textlink="">
      <xdr:nvSpPr>
        <xdr:cNvPr id="2984" name="Text Box 22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85" name="Text Box 19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86" name="Text Box 20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87" name="Text Box 2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88" name="Text Box 22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89" name="Text Box 23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0" name="Text Box 24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2" name="Text Box 20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3" name="Text Box 2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4" name="Text Box 22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5" name="Text Box 23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6" name="Text Box 24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7" name="Text Box 19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8" name="Text Box 20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2999" name="Text Box 2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0" name="Text Box 22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1" name="Text Box 23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2" name="Text Box 24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3" name="Text Box 19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4" name="Text Box 20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5" name="Text Box 2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6" name="Text Box 22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7" name="Text Box 23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238125"/>
    <xdr:sp macro="" textlink="">
      <xdr:nvSpPr>
        <xdr:cNvPr id="3008" name="Text Box 24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09" name="Text Box 19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0" name="Text Box 20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1" name="Text Box 2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2" name="Text Box 22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3" name="Text Box 23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4" name="Text Box 24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5" name="Text Box 19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6" name="Text Box 20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7" name="Text Box 2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018" name="Text Box 22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19" name="Text Box 19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0" name="Text Box 20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1" name="Text Box 2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2" name="Text Box 22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3" name="Text Box 23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4" name="Text Box 24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5" name="Text Box 19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6" name="Text Box 20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8" name="Text Box 22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29" name="Text Box 23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30" name="Text Box 24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032" name="Text Box 22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3" name="Text Box 19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4" name="Text Box 20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5" name="Text Box 2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6" name="Text Box 22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7" name="Text Box 23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8" name="Text Box 24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39" name="Text Box 19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40" name="Text Box 20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41" name="Text Box 2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42" name="Text Box 22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43" name="Text Box 23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044" name="Text Box 24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45" name="Text Box 19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46" name="Text Box 20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47" name="Text Box 2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48" name="Text Box 22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49" name="Text Box 23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0" name="Text Box 24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1" name="Text Box 19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2" name="Text Box 20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3" name="Text Box 2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4" name="Text Box 22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5" name="Text Box 23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056" name="Text Box 24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57" name="Text Box 19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58" name="Text Box 20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59" name="Text Box 2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0" name="Text Box 22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1" name="Text Box 23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2" name="Text Box 24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3" name="Text Box 19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4" name="Text Box 20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5" name="Text Box 2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6" name="Text Box 22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7" name="Text Box 23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8" name="Text Box 24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69" name="Text Box 19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0" name="Text Box 20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1" name="Text Box 2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2" name="Text Box 22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3" name="Text Box 23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4" name="Text Box 24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5" name="Text Box 19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6" name="Text Box 20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7" name="Text Box 2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8" name="Text Box 22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79" name="Text Box 23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0" name="Text Box 24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1" name="Text Box 19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2" name="Text Box 20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3" name="Text Box 2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4" name="Text Box 22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5" name="Text Box 23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6" name="Text Box 2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7" name="Text Box 19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8" name="Text Box 20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89" name="Text Box 2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0" name="Text Box 22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1" name="Text Box 23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2" name="Text Box 24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3" name="Text Box 19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4" name="Text Box 20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5" name="Text Box 2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6" name="Text Box 22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7" name="Text Box 23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8" name="Text Box 24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099" name="Text Box 19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0" name="Text Box 20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1" name="Text Box 2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2" name="Text Box 22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3" name="Text Box 23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4" name="Text Box 24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105" name="Text Box 22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106" name="Text Box 22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107" name="Text Box 22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108" name="Text Box 22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09" name="Text Box 19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0" name="Text Box 20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1" name="Text Box 2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2" name="Text Box 22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3" name="Text Box 23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4" name="Text Box 24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5" name="Text Box 19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6" name="Text Box 20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7" name="Text Box 2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8" name="Text Box 22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19" name="Text Box 23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120" name="Text Box 24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228</xdr:row>
      <xdr:rowOff>38100</xdr:rowOff>
    </xdr:to>
    <xdr:sp macro="" textlink="">
      <xdr:nvSpPr>
        <xdr:cNvPr id="3121" name="Text Box 25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38100</xdr:rowOff>
    </xdr:to>
    <xdr:sp macro="" textlink="">
      <xdr:nvSpPr>
        <xdr:cNvPr id="3122" name="Text Box 26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38100</xdr:rowOff>
    </xdr:to>
    <xdr:sp macro="" textlink="">
      <xdr:nvSpPr>
        <xdr:cNvPr id="3123" name="Text Box 27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38100</xdr:rowOff>
    </xdr:to>
    <xdr:sp macro="" textlink="">
      <xdr:nvSpPr>
        <xdr:cNvPr id="3124" name="Text Box 28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38100</xdr:rowOff>
    </xdr:to>
    <xdr:sp macro="" textlink="">
      <xdr:nvSpPr>
        <xdr:cNvPr id="3125" name="Text Box 29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26" name="Text Box 19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27" name="Text Box 20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28" name="Text Box 2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29" name="Text Box 22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0" name="Text Box 23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1" name="Text Box 24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2" name="Text Box 19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3" name="Text Box 20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4" name="Text Box 2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5" name="Text Box 22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6" name="Text Box 23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7" name="Text Box 24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8" name="Text Box 19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39" name="Text Box 20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40" name="Text Box 2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41" name="Text Box 22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42" name="Text Box 23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43" name="Text Box 24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226</xdr:row>
      <xdr:rowOff>57150</xdr:rowOff>
    </xdr:to>
    <xdr:sp macro="" textlink="">
      <xdr:nvSpPr>
        <xdr:cNvPr id="3144" name="Text Box 19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45" name="Text Box 20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142875</xdr:rowOff>
    </xdr:to>
    <xdr:sp macro="" textlink="">
      <xdr:nvSpPr>
        <xdr:cNvPr id="3146" name="Text Box 2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142875</xdr:rowOff>
    </xdr:to>
    <xdr:sp macro="" textlink="">
      <xdr:nvSpPr>
        <xdr:cNvPr id="3147" name="Text Box 22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48" name="Text Box 23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142875</xdr:rowOff>
    </xdr:to>
    <xdr:sp macro="" textlink="">
      <xdr:nvSpPr>
        <xdr:cNvPr id="3149" name="Text Box 24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50" name="Text Box 19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51" name="Text Box 20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52" name="Text Box 2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142875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54" name="Text Box 23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76200</xdr:rowOff>
    </xdr:to>
    <xdr:sp macro="" textlink="">
      <xdr:nvSpPr>
        <xdr:cNvPr id="3155" name="Text Box 24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56" name="Text Box 19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76200</xdr:rowOff>
    </xdr:to>
    <xdr:sp macro="" textlink="">
      <xdr:nvSpPr>
        <xdr:cNvPr id="3157" name="Text Box 20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58" name="Text Box 2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59" name="Text Box 22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60" name="Text Box 23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61" name="Text Box 24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228</xdr:row>
      <xdr:rowOff>38100</xdr:rowOff>
    </xdr:to>
    <xdr:sp macro="" textlink="">
      <xdr:nvSpPr>
        <xdr:cNvPr id="3162" name="Text Box 25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180975</xdr:rowOff>
    </xdr:to>
    <xdr:sp macro="" textlink="">
      <xdr:nvSpPr>
        <xdr:cNvPr id="3163" name="Text Box 26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227</xdr:row>
      <xdr:rowOff>171450</xdr:rowOff>
    </xdr:to>
    <xdr:sp macro="" textlink="">
      <xdr:nvSpPr>
        <xdr:cNvPr id="3164" name="Text Box 27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229</xdr:row>
      <xdr:rowOff>104775</xdr:rowOff>
    </xdr:to>
    <xdr:sp macro="" textlink="">
      <xdr:nvSpPr>
        <xdr:cNvPr id="3165" name="Text Box 28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229</xdr:row>
      <xdr:rowOff>104775</xdr:rowOff>
    </xdr:to>
    <xdr:sp macro="" textlink="">
      <xdr:nvSpPr>
        <xdr:cNvPr id="3166" name="Text Box 29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76200</xdr:rowOff>
    </xdr:to>
    <xdr:sp macro="" textlink="">
      <xdr:nvSpPr>
        <xdr:cNvPr id="3167" name="Text Box 19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68" name="Text Box 20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76200</xdr:rowOff>
    </xdr:to>
    <xdr:sp macro="" textlink="">
      <xdr:nvSpPr>
        <xdr:cNvPr id="3169" name="Text Box 2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76200</xdr:rowOff>
    </xdr:to>
    <xdr:sp macro="" textlink="">
      <xdr:nvSpPr>
        <xdr:cNvPr id="3170" name="Text Box 22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1" name="Text Box 23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2" name="Text Box 24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3" name="Text Box 19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4" name="Text Box 20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5" name="Text Box 2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76" name="Text Box 22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77" name="Text Box 23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78" name="Text Box 24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81" name="Text Box 2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82" name="Text Box 22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83" name="Text Box 23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133350</xdr:rowOff>
    </xdr:to>
    <xdr:sp macro="" textlink="">
      <xdr:nvSpPr>
        <xdr:cNvPr id="3185" name="Text Box 19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133350</xdr:rowOff>
    </xdr:to>
    <xdr:sp macro="" textlink="">
      <xdr:nvSpPr>
        <xdr:cNvPr id="3186" name="Text Box 20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87" name="Text Box 2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188" name="Text Box 22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89" name="Text Box 23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0" name="Text Box 24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1" name="Text Box 19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2" name="Text Box 20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3" name="Text Box 2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4" name="Text Box 22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5" name="Text Box 23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6" name="Text Box 24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7" name="Text Box 19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8" name="Text Box 20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199" name="Text Box 2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200" name="Text Box 22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201" name="Text Box 23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224</xdr:row>
      <xdr:rowOff>142875</xdr:rowOff>
    </xdr:to>
    <xdr:sp macro="" textlink="">
      <xdr:nvSpPr>
        <xdr:cNvPr id="3202" name="Text Box 24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223</xdr:row>
      <xdr:rowOff>0</xdr:rowOff>
    </xdr:from>
    <xdr:to>
      <xdr:col>3</xdr:col>
      <xdr:colOff>504825</xdr:colOff>
      <xdr:row>229</xdr:row>
      <xdr:rowOff>104775</xdr:rowOff>
    </xdr:to>
    <xdr:sp macro="" textlink="">
      <xdr:nvSpPr>
        <xdr:cNvPr id="3203" name="Text Box 25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3409950" y="11169967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229</xdr:row>
      <xdr:rowOff>104775</xdr:rowOff>
    </xdr:to>
    <xdr:sp macro="" textlink="">
      <xdr:nvSpPr>
        <xdr:cNvPr id="3204" name="Text Box 26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229</xdr:row>
      <xdr:rowOff>104775</xdr:rowOff>
    </xdr:to>
    <xdr:sp macro="" textlink="">
      <xdr:nvSpPr>
        <xdr:cNvPr id="3205" name="Text Box 27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228</xdr:row>
      <xdr:rowOff>38100</xdr:rowOff>
    </xdr:to>
    <xdr:sp macro="" textlink="">
      <xdr:nvSpPr>
        <xdr:cNvPr id="3206" name="Text Box 29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07" name="Text Box 19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08" name="Text Box 20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09" name="Text Box 2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0" name="Text Box 22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2" name="Text Box 24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3" name="Text Box 19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4" name="Text Box 20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5" name="Text Box 2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6" name="Text Box 22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7" name="Text Box 23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8" name="Text Box 24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19" name="Text Box 19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0" name="Text Box 20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1" name="Text Box 2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2" name="Text Box 22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3" name="Text Box 23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4" name="Text Box 24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5" name="Text Box 19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6" name="Text Box 20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7" name="Text Box 2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8" name="Text Box 22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29" name="Text Box 23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0" name="Text Box 24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1" name="Text Box 19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2" name="Text Box 20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3" name="Text Box 2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4" name="Text Box 22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6" name="Text Box 24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7" name="Text Box 19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8" name="Text Box 20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39" name="Text Box 2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40" name="Text Box 22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41" name="Text Box 23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225</xdr:row>
      <xdr:rowOff>9525</xdr:rowOff>
    </xdr:to>
    <xdr:sp macro="" textlink="">
      <xdr:nvSpPr>
        <xdr:cNvPr id="3242" name="Text Box 24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2981325" y="1116996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3" name="Text Box 19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4" name="Text Box 20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5" name="Text Box 2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6" name="Text Box 22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7" name="Text Box 23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8" name="Text Box 24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49" name="Text Box 19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50" name="Text Box 20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51" name="Text Box 2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71450"/>
    <xdr:sp macro="" textlink="">
      <xdr:nvSpPr>
        <xdr:cNvPr id="3252" name="Text Box 22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253" name="Text Box 22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55" name="Text Box 19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56" name="Text Box 20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57" name="Text Box 2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58" name="Text Box 22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59" name="Text Box 23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0" name="Text Box 24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1" name="Text Box 19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2" name="Text Box 20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3" name="Text Box 2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4" name="Text Box 22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5" name="Text Box 23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266" name="Text Box 24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67" name="Text Box 19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68" name="Text Box 20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69" name="Text Box 2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0" name="Text Box 22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2" name="Text Box 24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3" name="Text Box 19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4" name="Text Box 20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5" name="Text Box 2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6" name="Text Box 22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7" name="Text Box 23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278" name="Text Box 24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79" name="Text Box 19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0" name="Text Box 20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1" name="Text Box 2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2" name="Text Box 22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3" name="Text Box 23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4" name="Text Box 24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5" name="Text Box 19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6" name="Text Box 20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7" name="Text Box 2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171450"/>
    <xdr:sp macro="" textlink="">
      <xdr:nvSpPr>
        <xdr:cNvPr id="3288" name="Text Box 22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2981325" y="14725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89" name="Text Box 19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0" name="Text Box 20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1" name="Text Box 2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2" name="Text Box 22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3" name="Text Box 23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4" name="Text Box 24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5" name="Text Box 19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6" name="Text Box 20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7" name="Text Box 2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8" name="Text Box 22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299" name="Text Box 23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95275"/>
    <xdr:sp macro="" textlink="">
      <xdr:nvSpPr>
        <xdr:cNvPr id="3300" name="Text Box 24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819150"/>
    <xdr:sp macro="" textlink="">
      <xdr:nvSpPr>
        <xdr:cNvPr id="3301" name="Text Box 22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819150"/>
    <xdr:sp macro="" textlink="">
      <xdr:nvSpPr>
        <xdr:cNvPr id="3302" name="Text Box 22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2981325" y="156591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819150"/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2981325" y="188118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819150"/>
    <xdr:sp macro="" textlink="">
      <xdr:nvSpPr>
        <xdr:cNvPr id="3304" name="Text Box 22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2981325" y="188118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05" name="Text Box 19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06" name="Text Box 20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07" name="Text Box 2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08" name="Text Box 22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09" name="Text Box 23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1" name="Text Box 19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2" name="Text Box 20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3" name="Text Box 2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4" name="Text Box 22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17" name="Text Box 24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18" name="Text Box 19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19" name="Text Box 20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0" name="Text Box 2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1" name="Text Box 22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2" name="Text Box 23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3" name="Text Box 24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4" name="Text Box 19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5" name="Text Box 20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6" name="Text Box 2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7" name="Text Box 22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8" name="Text Box 23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29" name="Text Box 24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216</xdr:row>
      <xdr:rowOff>0</xdr:rowOff>
    </xdr:from>
    <xdr:ext cx="76200" cy="1133475"/>
    <xdr:sp macro="" textlink="">
      <xdr:nvSpPr>
        <xdr:cNvPr id="3330" name="Text Box 25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3409950" y="1100804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133475"/>
    <xdr:sp macro="" textlink="">
      <xdr:nvSpPr>
        <xdr:cNvPr id="3331" name="Text Box 26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133475"/>
    <xdr:sp macro="" textlink="">
      <xdr:nvSpPr>
        <xdr:cNvPr id="3332" name="Text Box 27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133475"/>
    <xdr:sp macro="" textlink="">
      <xdr:nvSpPr>
        <xdr:cNvPr id="3333" name="Text Box 28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1133475"/>
    <xdr:sp macro="" textlink="">
      <xdr:nvSpPr>
        <xdr:cNvPr id="3334" name="Text Box 29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39" name="Text Box 23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0" name="Text Box 24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1" name="Text Box 19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2" name="Text Box 20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3" name="Text Box 2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4" name="Text Box 22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5" name="Text Box 23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6" name="Text Box 24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7" name="Text Box 19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8" name="Text Box 20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49" name="Text Box 2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0" name="Text Box 22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2" name="Text Box 24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3" name="Text Box 19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4" name="Text Box 20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5" name="Text Box 2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6" name="Text Box 22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7" name="Text Box 23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8" name="Text Box 24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59" name="Text Box 19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0" name="Text Box 20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1" name="Text Box 2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2" name="Text Box 22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4" name="Text Box 24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5" name="Text Box 19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6" name="Text Box 20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7" name="Text Box 2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8" name="Text Box 22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69" name="Text Box 23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361950"/>
    <xdr:sp macro="" textlink="">
      <xdr:nvSpPr>
        <xdr:cNvPr id="3370" name="Text Box 24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1" name="Text Box 19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2" name="Text Box 20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3" name="Text Box 2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4" name="Text Box 22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5" name="Text Box 23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6" name="Text Box 24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7" name="Text Box 19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8" name="Text Box 20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79" name="Text Box 2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80" name="Text Box 22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81" name="Text Box 23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82" name="Text Box 24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384" name="Text Box 22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385" name="Text Box 19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86" name="Text Box 24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87" name="Text Box 19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88" name="Text Box 20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89" name="Text Box 2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0" name="Text Box 22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1" name="Text Box 23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2" name="Text Box 24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3" name="Text Box 19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4" name="Text Box 20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5" name="Text Box 2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6" name="Text Box 22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7" name="Text Box 23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398" name="Text Box 24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216</xdr:row>
      <xdr:rowOff>0</xdr:rowOff>
    </xdr:from>
    <xdr:to>
      <xdr:col>3</xdr:col>
      <xdr:colOff>504825</xdr:colOff>
      <xdr:row>217</xdr:row>
      <xdr:rowOff>76200</xdr:rowOff>
    </xdr:to>
    <xdr:sp macro="" textlink="">
      <xdr:nvSpPr>
        <xdr:cNvPr id="3399" name="Text Box 25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3409950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0" name="Text Box 26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1" name="Text Box 27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2" name="Text Box 28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3" name="Text Box 29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4" name="Text Box 19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5" name="Text Box 20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6" name="Text Box 2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7" name="Text Box 22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8" name="Text Box 23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09" name="Text Box 24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0" name="Text Box 19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1" name="Text Box 20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2" name="Text Box 2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3" name="Text Box 22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4" name="Text Box 23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6" name="Text Box 19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7" name="Text Box 20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8" name="Text Box 2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19" name="Text Box 22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0" name="Text Box 23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1" name="Text Box 24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2" name="Text Box 19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3" name="Text Box 20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4" name="Text Box 2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5" name="Text Box 22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6" name="Text Box 23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7" name="Text Box 24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8" name="Text Box 19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29" name="Text Box 20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0" name="Text Box 2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1" name="Text Box 22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2" name="Text Box 23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3" name="Text Box 24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5" name="Text Box 20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6" name="Text Box 2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7" name="Text Box 22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8" name="Text Box 23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217</xdr:row>
      <xdr:rowOff>76200</xdr:rowOff>
    </xdr:to>
    <xdr:sp macro="" textlink="">
      <xdr:nvSpPr>
        <xdr:cNvPr id="3439" name="Text Box 24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0" name="Text Box 19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1" name="Text Box 20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2" name="Text Box 2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3" name="Text Box 22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4" name="Text Box 23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5" name="Text Box 24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6" name="Text Box 19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7" name="Text Box 20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8" name="Text Box 2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49" name="Text Box 22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50" name="Text Box 23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51" name="Text Box 24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52" name="Text Box 22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53" name="Text Box 22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54" name="Text Box 19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819150"/>
    <xdr:sp macro="" textlink="">
      <xdr:nvSpPr>
        <xdr:cNvPr id="3455" name="Text Box 22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2981325" y="196596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819150"/>
    <xdr:sp macro="" textlink="">
      <xdr:nvSpPr>
        <xdr:cNvPr id="3456" name="Text Box 22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2981325" y="196596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57" name="Text Box 22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58" name="Text Box 22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59" name="Text Box 19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0" name="Text Box 20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1" name="Text Box 2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2" name="Text Box 22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4" name="Text Box 24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5" name="Text Box 19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6" name="Text Box 20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7" name="Text Box 2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8" name="Text Box 22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69" name="Text Box 23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295275"/>
    <xdr:sp macro="" textlink="">
      <xdr:nvSpPr>
        <xdr:cNvPr id="3470" name="Text Box 24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71" name="Text Box 22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72" name="Text Box 22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3" name="Text Box 19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4" name="Text Box 20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5" name="Text Box 2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6" name="Text Box 22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7" name="Text Box 23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8" name="Text Box 24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79" name="Text Box 19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80" name="Text Box 20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81" name="Text Box 2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82" name="Text Box 22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83" name="Text Box 23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84" name="Text Box 24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85" name="Text Box 19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86" name="Text Box 20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87" name="Text Box 2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88" name="Text Box 22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89" name="Text Box 23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0" name="Text Box 24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1" name="Text Box 19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2" name="Text Box 20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3" name="Text Box 2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4" name="Text Box 22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5" name="Text Box 23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496" name="Text Box 24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498" name="Text Box 22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499" name="Text Box 19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0" name="Text Box 20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1" name="Text Box 2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2" name="Text Box 22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4" name="Text Box 24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5" name="Text Box 19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6" name="Text Box 20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8" name="Text Box 22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09" name="Text Box 23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10" name="Text Box 24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1" name="Text Box 19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2" name="Text Box 20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4" name="Text Box 22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5" name="Text Box 23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6" name="Text Box 24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7" name="Text Box 19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8" name="Text Box 20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19" name="Text Box 2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20" name="Text Box 22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21" name="Text Box 23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22" name="Text Box 24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23" name="Text Box 22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24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25" name="Text Box 19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26" name="Text Box 20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27" name="Text Box 2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28" name="Text Box 22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29" name="Text Box 23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0" name="Text Box 24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1" name="Text Box 19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2" name="Text Box 20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3" name="Text Box 2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4" name="Text Box 22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37" name="Text Box 19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38" name="Text Box 20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39" name="Text Box 2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0" name="Text Box 22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1" name="Text Box 23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2" name="Text Box 24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3" name="Text Box 19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4" name="Text Box 20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5" name="Text Box 2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6" name="Text Box 22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7" name="Text Box 23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48" name="Text Box 24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219</xdr:row>
      <xdr:rowOff>161925</xdr:rowOff>
    </xdr:to>
    <xdr:sp macro="" textlink="">
      <xdr:nvSpPr>
        <xdr:cNvPr id="3549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561975</xdr:rowOff>
    </xdr:to>
    <xdr:sp macro="" textlink="">
      <xdr:nvSpPr>
        <xdr:cNvPr id="3550" name="Text Box 19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1" name="Text Box 22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2" name="Text Box 22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3" name="Text Box 22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4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5" name="Text Box 22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6" name="Text Box 22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7" name="Text Box 22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58" name="Text Box 22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219</xdr:row>
      <xdr:rowOff>0</xdr:rowOff>
    </xdr:to>
    <xdr:sp macro="" textlink="">
      <xdr:nvSpPr>
        <xdr:cNvPr id="3559" name="Text Box 23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221</xdr:row>
      <xdr:rowOff>495300</xdr:rowOff>
    </xdr:to>
    <xdr:sp macro="" textlink="">
      <xdr:nvSpPr>
        <xdr:cNvPr id="3560" name="Text Box 19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223</xdr:row>
      <xdr:rowOff>161925</xdr:rowOff>
    </xdr:to>
    <xdr:sp macro="" textlink="">
      <xdr:nvSpPr>
        <xdr:cNvPr id="3561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76200</xdr:colOff>
      <xdr:row>223</xdr:row>
      <xdr:rowOff>161925</xdr:rowOff>
    </xdr:to>
    <xdr:sp macro="" textlink="">
      <xdr:nvSpPr>
        <xdr:cNvPr id="3562" name="Text Box 23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63" name="Text Box 22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64" name="Text Box 22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65" name="Text Box 19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66" name="Text Box 20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68" name="Text Box 22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69" name="Text Box 23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0" name="Text Box 24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1" name="Text Box 19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2" name="Text Box 20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4" name="Text Box 22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5" name="Text Box 23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76" name="Text Box 24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77" name="Text Box 19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78" name="Text Box 20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79" name="Text Box 2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0" name="Text Box 22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1" name="Text Box 23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2" name="Text Box 24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3" name="Text Box 19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4" name="Text Box 20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5" name="Text Box 2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6" name="Text Box 22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588" name="Text Box 24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89" name="Text Box 22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90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91" name="Text Box 22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592" name="Text Box 22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4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5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6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7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8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00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01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02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05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06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07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08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09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0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5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17" name="Text Box 22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18" name="Text Box 22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19" name="Text Box 22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20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1" name="Text Box 19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2" name="Text Box 20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3" name="Text Box 2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4" name="Text Box 22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5" name="Text Box 23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6" name="Text Box 24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7" name="Text Box 19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8" name="Text Box 20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29" name="Text Box 2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30" name="Text Box 22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31" name="Text Box 23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32" name="Text Box 24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3" name="Text Box 19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4" name="Text Box 20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5" name="Text Box 2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6" name="Text Box 22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7" name="Text Box 23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8" name="Text Box 24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39" name="Text Box 19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40" name="Text Box 20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41" name="Text Box 2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42" name="Text Box 22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43" name="Text Box 23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44" name="Text Box 24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45" name="Text Box 22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46" name="Text Box 22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47" name="Text Box 22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76200" cy="819150"/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2981325" y="110080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49" name="Text Box 19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0" name="Text Box 20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1" name="Text Box 2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2" name="Text Box 22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3" name="Text Box 23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4" name="Text Box 24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5" name="Text Box 19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6" name="Text Box 20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7" name="Text Box 2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8" name="Text Box 22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80975"/>
    <xdr:sp macro="" textlink="">
      <xdr:nvSpPr>
        <xdr:cNvPr id="3660" name="Text Box 24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1" name="Text Box 19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2" name="Text Box 20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3" name="Text Box 2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4" name="Text Box 22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5" name="Text Box 23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6" name="Text Box 24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7" name="Text Box 19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8" name="Text Box 20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69" name="Text Box 2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70" name="Text Box 22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216</xdr:row>
      <xdr:rowOff>0</xdr:rowOff>
    </xdr:from>
    <xdr:ext cx="76200" cy="171450"/>
    <xdr:sp macro="" textlink="">
      <xdr:nvSpPr>
        <xdr:cNvPr id="3672" name="Text Box 24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000125" y="11008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819150"/>
    <xdr:sp macro="" textlink="">
      <xdr:nvSpPr>
        <xdr:cNvPr id="3673" name="Text Box 22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2981325" y="196596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819150"/>
    <xdr:sp macro="" textlink="">
      <xdr:nvSpPr>
        <xdr:cNvPr id="3674" name="Text Box 22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2981325" y="196596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76" name="Text Box 20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77" name="Text Box 2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78" name="Text Box 22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79" name="Text Box 23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0" name="Text Box 24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1" name="Text Box 19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2" name="Text Box 20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3" name="Text Box 2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4" name="Text Box 22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5" name="Text Box 23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6" name="Text Box 24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7" name="Text Box 19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8" name="Text Box 20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89" name="Text Box 2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0" name="Text Box 22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1" name="Text Box 23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2" name="Text Box 24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3" name="Text Box 19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4" name="Text Box 20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5" name="Text Box 2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6" name="Text Box 22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7" name="Text Box 23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8" name="Text Box 24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0" name="Text Box 20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1" name="Text Box 2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2" name="Text Box 22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3" name="Text Box 23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4" name="Text Box 24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5" name="Text Box 19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6" name="Text Box 20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7" name="Text Box 2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8" name="Text Box 22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09" name="Text Box 23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0" name="Text Box 24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1" name="Text Box 19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2" name="Text Box 20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3" name="Text Box 2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4" name="Text Box 22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5" name="Text Box 23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6" name="Text Box 24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8" name="Text Box 20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19" name="Text Box 2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0" name="Text Box 22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1" name="Text Box 23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2" name="Text Box 24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3" name="Text Box 19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4" name="Text Box 20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5" name="Text Box 2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6" name="Text Box 22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7" name="Text Box 23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8" name="Text Box 24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29" name="Text Box 19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0" name="Text Box 20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1" name="Text Box 2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2" name="Text Box 22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3" name="Text Box 23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4" name="Text Box 24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6" name="Text Box 20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7" name="Text Box 2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8" name="Text Box 22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39" name="Text Box 23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0" name="Text Box 24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1" name="Text Box 19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2" name="Text Box 20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3" name="Text Box 2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4" name="Text Box 22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5" name="Text Box 23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6" name="Text Box 24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0" name="Text Box 22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1" name="Text Box 23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3" name="Text Box 19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4" name="Text Box 20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5" name="Text Box 2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7" name="Text Box 23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8" name="Text Box 24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2981325" y="23174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0" name="Text Box 20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1" name="Text Box 2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2" name="Text Box 22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3" name="Text Box 23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4" name="Text Box 24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5" name="Text Box 19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6" name="Text Box 20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7" name="Text Box 2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8" name="Text Box 22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69" name="Text Box 23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0" name="Text Box 24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1" name="Text Box 19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2" name="Text Box 20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3" name="Text Box 2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4" name="Text Box 22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5" name="Text Box 23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6" name="Text Box 24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7" name="Text Box 19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8" name="Text Box 20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79" name="Text Box 2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80" name="Text Box 22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81" name="Text Box 23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82" name="Text Box 24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784" name="Text Box 22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85" name="Text Box 19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86" name="Text Box 20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87" name="Text Box 2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88" name="Text Box 22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89" name="Text Box 23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0" name="Text Box 24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1" name="Text Box 19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2" name="Text Box 20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3" name="Text Box 2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4" name="Text Box 22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5" name="Text Box 23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990600"/>
    <xdr:sp macro="" textlink="">
      <xdr:nvSpPr>
        <xdr:cNvPr id="3796" name="Text Box 24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797" name="Text Box 22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798" name="Text Box 22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799" name="Text Box 19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0" name="Text Box 20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1" name="Text Box 2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2" name="Text Box 22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3" name="Text Box 23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4" name="Text Box 24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5" name="Text Box 19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6" name="Text Box 20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7" name="Text Box 2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8" name="Text Box 22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09" name="Text Box 23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10" name="Text Box 24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2981325" y="28717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1" name="Text Box 19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2" name="Text Box 20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3" name="Text Box 2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4" name="Text Box 22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5" name="Text Box 23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6" name="Text Box 24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7" name="Text Box 19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8" name="Text Box 20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19" name="Text Box 2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0" name="Text Box 22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1" name="Text Box 23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2" name="Text Box 24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3" name="Text Box 19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4" name="Text Box 20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5" name="Text Box 2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6" name="Text Box 22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7" name="Text Box 23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8" name="Text Box 24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29" name="Text Box 19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30" name="Text Box 20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31" name="Text Box 2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32" name="Text Box 22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33" name="Text Box 23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38125"/>
    <xdr:sp macro="" textlink="">
      <xdr:nvSpPr>
        <xdr:cNvPr id="3834" name="Text Box 24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2981325" y="29584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35" name="Text Box 19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36" name="Text Box 20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37" name="Text Box 2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38" name="Text Box 22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39" name="Text Box 23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0" name="Text Box 24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2" name="Text Box 20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3" name="Text Box 2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4" name="Text Box 22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5" name="Text Box 23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6" name="Text Box 24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7" name="Text Box 19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8" name="Text Box 20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49" name="Text Box 2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0" name="Text Box 22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1" name="Text Box 23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2" name="Text Box 24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3" name="Text Box 19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5" name="Text Box 2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6" name="Text Box 22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7" name="Text Box 23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8" name="Text Box 24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59" name="Text Box 19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0" name="Text Box 20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1" name="Text Box 2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2" name="Text Box 22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3" name="Text Box 23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4" name="Text Box 24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5" name="Text Box 19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6" name="Text Box 20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7" name="Text Box 2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8" name="Text Box 22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69" name="Text Box 23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0" name="Text Box 24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2981325" y="23441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1" name="Text Box 19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2" name="Text Box 20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3" name="Text Box 2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4" name="Text Box 22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5" name="Text Box 23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6" name="Text Box 24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8" name="Text Box 20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79" name="Text Box 2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80" name="Text Box 22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81" name="Text Box 23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882" name="Text Box 24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2981325" y="302990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3" name="Text Box 22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2981325" y="252507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4" name="Text Box 22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2981325" y="252507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5" name="Text Box 22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2981325" y="255270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6" name="Text Box 22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2981325" y="255270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7" name="Text Box 22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888" name="Text Box 22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89" name="Text Box 19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0" name="Text Box 20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1" name="Text Box 2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2" name="Text Box 22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3" name="Text Box 23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4" name="Text Box 24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5" name="Text Box 19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6" name="Text Box 20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7" name="Text Box 2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8" name="Text Box 22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899" name="Text Box 23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119</xdr:row>
      <xdr:rowOff>600075</xdr:rowOff>
    </xdr:to>
    <xdr:sp macro="" textlink="">
      <xdr:nvSpPr>
        <xdr:cNvPr id="3900" name="Text Box 24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01" name="Text Box 22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02" name="Text Box 22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3" name="Text Box 19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4" name="Text Box 20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5" name="Text Box 2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6" name="Text Box 22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7" name="Text Box 23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8" name="Text Box 24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09" name="Text Box 19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0" name="Text Box 20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1" name="Text Box 2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2" name="Text Box 22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3" name="Text Box 23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4" name="Text Box 24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2981325" y="35261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15" name="Text Box 22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16" name="Text Box 22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17" name="Text Box 22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819150"/>
    <xdr:sp macro="" textlink="">
      <xdr:nvSpPr>
        <xdr:cNvPr id="3918" name="Text Box 22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2981325" y="330803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19" name="Text Box 19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0" name="Text Box 20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1" name="Text Box 2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2" name="Text Box 22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3" name="Text Box 23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4" name="Text Box 24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7" name="Text Box 2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8" name="Text Box 22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29" name="Text Box 23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295275"/>
    <xdr:sp macro="" textlink="">
      <xdr:nvSpPr>
        <xdr:cNvPr id="3930" name="Text Box 24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2981325" y="32813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1" name="Text Box 19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2" name="Text Box 20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3" name="Text Box 2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4" name="Text Box 22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5" name="Text Box 23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6" name="Text Box 24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7" name="Text Box 19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8" name="Text Box 20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39" name="Text Box 2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3940" name="Text Box 22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1" name="Text Box 19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2" name="Text Box 20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3" name="Text Box 2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4" name="Text Box 22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5" name="Text Box 23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7" name="Text Box 19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8" name="Text Box 20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49" name="Text Box 2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50" name="Text Box 22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51" name="Text Box 23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52" name="Text Box 24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3953" name="Text Box 22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3954" name="Text Box 22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76200" cy="180975"/>
    <xdr:sp macro="" textlink="">
      <xdr:nvSpPr>
        <xdr:cNvPr id="3955" name="Text Box 19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000125" y="6169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56" name="Text Box 19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57" name="Text Box 20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58" name="Text Box 2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59" name="Text Box 22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0" name="Text Box 23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1" name="Text Box 24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3968" name="Text Box 22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3969" name="Text Box 22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0" name="Text Box 19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1" name="Text Box 20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2" name="Text Box 2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3" name="Text Box 22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4" name="Text Box 23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6" name="Text Box 19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7" name="Text Box 20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8" name="Text Box 2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79" name="Text Box 22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80" name="Text Box 23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3981" name="Text Box 24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2" name="Text Box 19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3" name="Text Box 20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4" name="Text Box 2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5" name="Text Box 22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6" name="Text Box 23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7" name="Text Box 24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8" name="Text Box 19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0" name="Text Box 2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1" name="Text Box 22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2" name="Text Box 23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3" name="Text Box 24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4" name="Text Box 19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5" name="Text Box 20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6" name="Text Box 2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7" name="Text Box 22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3999" name="Text Box 24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0" name="Text Box 19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1" name="Text Box 20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2" name="Text Box 2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3" name="Text Box 22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4" name="Text Box 23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38125"/>
    <xdr:sp macro="" textlink="">
      <xdr:nvSpPr>
        <xdr:cNvPr id="4005" name="Text Box 24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06" name="Text Box 19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07" name="Text Box 20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08" name="Text Box 2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09" name="Text Box 22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1" name="Text Box 24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2" name="Text Box 19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3" name="Text Box 20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4" name="Text Box 2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5" name="Text Box 22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6" name="Text Box 23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7" name="Text Box 24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8" name="Text Box 19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19" name="Text Box 20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0" name="Text Box 2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1" name="Text Box 22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2" name="Text Box 23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3" name="Text Box 24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4" name="Text Box 19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5" name="Text Box 20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6" name="Text Box 2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7" name="Text Box 22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8" name="Text Box 23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29" name="Text Box 24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0" name="Text Box 19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1" name="Text Box 20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2" name="Text Box 2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3" name="Text Box 22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4" name="Text Box 23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5" name="Text Box 24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6" name="Text Box 19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7" name="Text Box 20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8" name="Text Box 2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39" name="Text Box 22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0" name="Text Box 23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1" name="Text Box 24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2" name="Text Box 19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4" name="Text Box 2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5" name="Text Box 22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6" name="Text Box 23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7" name="Text Box 24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8" name="Text Box 19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49" name="Text Box 20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0" name="Text Box 2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1" name="Text Box 22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2" name="Text Box 23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3" name="Text Box 24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6" name="Text Box 19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7" name="Text Box 20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8" name="Text Box 2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69" name="Text Box 22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1" name="Text Box 24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4" name="Text Box 2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5" name="Text Box 22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6" name="Text Box 23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77" name="Text Box 24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078" name="Text Box 22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079" name="Text Box 22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080" name="Text Box 22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081" name="Text Box 22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7" name="Text Box 24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8" name="Text Box 19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89" name="Text Box 20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0" name="Text Box 2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1" name="Text Box 22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2" name="Text Box 23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3" name="Text Box 24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4" name="Text Box 19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5" name="Text Box 20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6" name="Text Box 2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7" name="Text Box 2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8" name="Text Box 2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099" name="Text Box 24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0" name="Text Box 19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1" name="Text Box 20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2" name="Text Box 2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3" name="Text Box 22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4" name="Text Box 23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5" name="Text Box 24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8" name="Text Box 2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1" name="Text Box 24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2" name="Text Box 19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3" name="Text Box 20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4" name="Text Box 2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5" name="Text Box 22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6" name="Text Box 23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8" name="Text Box 19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19" name="Text Box 20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0" name="Text Box 2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1" name="Text Box 22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3" name="Text Box 24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4" name="Text Box 19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5" name="Text Box 20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6" name="Text Box 2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7" name="Text Box 22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8" name="Text Box 23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29" name="Text Box 24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0" name="Text Box 19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1" name="Text Box 20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2" name="Text Box 2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3" name="Text Box 22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5" name="Text Box 24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6" name="Text Box 19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7" name="Text Box 20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8" name="Text Box 2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39" name="Text Box 22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40" name="Text Box 23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295275"/>
    <xdr:sp macro="" textlink="">
      <xdr:nvSpPr>
        <xdr:cNvPr id="4141" name="Text Box 24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3" name="Text Box 20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4" name="Text Box 2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5" name="Text Box 22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6" name="Text Box 23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7" name="Text Box 24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8" name="Text Box 19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49" name="Text Box 20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50" name="Text Box 2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71450"/>
    <xdr:sp macro="" textlink="">
      <xdr:nvSpPr>
        <xdr:cNvPr id="4151" name="Text Box 22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152" name="Text Box 22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153" name="Text Box 22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154" name="Text Box 22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819150"/>
    <xdr:sp macro="" textlink="">
      <xdr:nvSpPr>
        <xdr:cNvPr id="4155" name="Text Box 22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56" name="Text Box 19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57" name="Text Box 20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58" name="Text Box 2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59" name="Text Box 22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0" name="Text Box 23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1" name="Text Box 24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2" name="Text Box 19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3" name="Text Box 20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4" name="Text Box 2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165" name="Text Box 22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2981325" y="48806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66" name="Text Box 24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67" name="Text Box 19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68" name="Text Box 20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69" name="Text Box 2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70" name="Text Box 22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71" name="Text Box 23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1238250"/>
    <xdr:sp macro="" textlink="">
      <xdr:nvSpPr>
        <xdr:cNvPr id="4172" name="Text Box 24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819150"/>
    <xdr:sp macro="" textlink="">
      <xdr:nvSpPr>
        <xdr:cNvPr id="4173" name="Text Box 22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819150"/>
    <xdr:sp macro="" textlink="">
      <xdr:nvSpPr>
        <xdr:cNvPr id="4174" name="Text Box 22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75" name="Text Box 19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76" name="Text Box 20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77" name="Text Box 2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78" name="Text Box 22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79" name="Text Box 23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0" name="Text Box 24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1" name="Text Box 19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2" name="Text Box 20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3" name="Text Box 2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4" name="Text Box 22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5" name="Text Box 23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76200" cy="295275"/>
    <xdr:sp macro="" textlink="">
      <xdr:nvSpPr>
        <xdr:cNvPr id="4186" name="Text Box 24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2981325" y="54578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87" name="Text Box 19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88" name="Text Box 20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89" name="Text Box 2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0" name="Text Box 22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1" name="Text Box 23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2" name="Text Box 24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3" name="Text Box 19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4" name="Text Box 20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5" name="Text Box 2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6" name="Text Box 22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7" name="Text Box 23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8" name="Text Box 24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199" name="Text Box 19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0" name="Text Box 20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1" name="Text Box 2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2" name="Text Box 22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4" name="Text Box 24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5" name="Text Box 19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6" name="Text Box 20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7" name="Text Box 2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8" name="Text Box 22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238125"/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2981325" y="55730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3" name="Text Box 22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4" name="Text Box 23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6" name="Text Box 2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7" name="Text Box 23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8" name="Text Box 24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19" name="Text Box 19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0" name="Text Box 20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1" name="Text Box 2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2" name="Text Box 22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3" name="Text Box 23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4" name="Text Box 24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5" name="Text Box 19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6" name="Text Box 20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7" name="Text Box 2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8" name="Text Box 22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29" name="Text Box 23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0" name="Text Box 24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1" name="Text Box 19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2" name="Text Box 20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3" name="Text Box 2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4" name="Text Box 22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6" name="Text Box 24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7" name="Text Box 19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8" name="Text Box 20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39" name="Text Box 2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40" name="Text Box 22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41" name="Text Box 23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76200" cy="295275"/>
    <xdr:sp macro="" textlink="">
      <xdr:nvSpPr>
        <xdr:cNvPr id="4242" name="Text Box 24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2981325" y="5644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819150"/>
    <xdr:sp macro="" textlink="">
      <xdr:nvSpPr>
        <xdr:cNvPr id="4243" name="Text Box 22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2981325" y="528256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819150"/>
    <xdr:sp macro="" textlink="">
      <xdr:nvSpPr>
        <xdr:cNvPr id="4244" name="Text Box 22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2981325" y="528256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144</xdr:row>
      <xdr:rowOff>0</xdr:rowOff>
    </xdr:from>
    <xdr:ext cx="76200" cy="819150"/>
    <xdr:sp macro="" textlink="">
      <xdr:nvSpPr>
        <xdr:cNvPr id="4245" name="Text Box 22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2981325" y="530923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144</xdr:row>
      <xdr:rowOff>0</xdr:rowOff>
    </xdr:from>
    <xdr:ext cx="76200" cy="819150"/>
    <xdr:sp macro="" textlink="">
      <xdr:nvSpPr>
        <xdr:cNvPr id="4246" name="Text Box 22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2981325" y="530923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47" name="Text Box 19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48" name="Text Box 20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49" name="Text Box 2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0" name="Text Box 22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1" name="Text Box 23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3" name="Text Box 19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4" name="Text Box 20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5" name="Text Box 2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4256" name="Text Box 22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2981325" y="5825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4257" name="Text Box 19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4258" name="Text Box 20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4259" name="Text Box 2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4260" name="Text Box 22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76200" cy="1238250"/>
    <xdr:sp macro="" textlink="">
      <xdr:nvSpPr>
        <xdr:cNvPr id="4261" name="Text Box 23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2981325" y="6169342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2" name="Text Box 19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3" name="Text Box 20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4" name="Text Box 2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5" name="Text Box 22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6" name="Text Box 23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7" name="Text Box 24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8" name="Text Box 19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69" name="Text Box 20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0" name="Text Box 2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1" name="Text Box 22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2" name="Text Box 23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3" name="Text Box 24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274" name="Text Box 22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276" name="Text Box 22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277" name="Text Box 22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8" name="Text Box 19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79" name="Text Box 20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0" name="Text Box 2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1" name="Text Box 22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2" name="Text Box 23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3" name="Text Box 24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5" name="Text Box 20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6" name="Text Box 2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7" name="Text Box 22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8" name="Text Box 23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89" name="Text Box 24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0" name="Text Box 19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1" name="Text Box 20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2" name="Text Box 2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3" name="Text Box 22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4" name="Text Box 23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5" name="Text Box 24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6" name="Text Box 19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8" name="Text Box 2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299" name="Text Box 22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0" name="Text Box 23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1" name="Text Box 24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4" name="Text Box 2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5" name="Text Box 22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6" name="Text Box 23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7" name="Text Box 24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8" name="Text Box 19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09" name="Text Box 20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10" name="Text Box 2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11" name="Text Box 22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12" name="Text Box 23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13" name="Text Box 24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314" name="Text Box 22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315" name="Text Box 22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17" name="Text Box 20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18" name="Text Box 2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19" name="Text Box 22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0" name="Text Box 23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1" name="Text Box 24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2" name="Text Box 19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3" name="Text Box 20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4" name="Text Box 2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5" name="Text Box 22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6" name="Text Box 23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95250</xdr:rowOff>
    </xdr:to>
    <xdr:sp macro="" textlink="">
      <xdr:nvSpPr>
        <xdr:cNvPr id="4327" name="Text Box 24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328" name="Text Box 22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329" name="Text Box 22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0" name="Text Box 19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1" name="Text Box 20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2" name="Text Box 2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3" name="Text Box 22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4" name="Text Box 23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5" name="Text Box 24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8" name="Text Box 2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39" name="Text Box 22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40" name="Text Box 23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2" name="Text Box 19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3" name="Text Box 20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4" name="Text Box 2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5" name="Text Box 22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6" name="Text Box 23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7" name="Text Box 24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8" name="Text Box 19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0" name="Text Box 2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1" name="Text Box 22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2" name="Text Box 23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3" name="Text Box 24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4" name="Text Box 19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5" name="Text Box 20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6" name="Text Box 2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7" name="Text Box 22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8" name="Text Box 23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2" name="Text Box 2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3" name="Text Box 22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4" name="Text Box 23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4365" name="Text Box 24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66" name="Text Box 19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67" name="Text Box 20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68" name="Text Box 2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69" name="Text Box 22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0" name="Text Box 23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2" name="Text Box 19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3" name="Text Box 20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4" name="Text Box 2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5" name="Text Box 22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6" name="Text Box 23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7" name="Text Box 24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79" name="Text Box 20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0" name="Text Box 2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1" name="Text Box 22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2" name="Text Box 23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3" name="Text Box 24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4" name="Text Box 19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5" name="Text Box 20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6" name="Text Box 2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7" name="Text Box 22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8" name="Text Box 23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89" name="Text Box 24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0" name="Text Box 19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1" name="Text Box 20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2" name="Text Box 2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3" name="Text Box 22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4" name="Text Box 23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5" name="Text Box 24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6" name="Text Box 19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7" name="Text Box 20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8" name="Text Box 2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399" name="Text Box 22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00" name="Text Box 23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01" name="Text Box 24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3" name="Text Box 20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4" name="Text Box 2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5" name="Text Box 22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6" name="Text Box 23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7" name="Text Box 24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8" name="Text Box 19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09" name="Text Box 20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10" name="Text Box 2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411" name="Text Box 22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3" name="Text Box 20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4" name="Text Box 2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5" name="Text Box 22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6" name="Text Box 23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7" name="Text Box 24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19" name="Text Box 20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20" name="Text Box 2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21" name="Text Box 22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22" name="Text Box 23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23" name="Text Box 24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424" name="Text Box 22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425" name="Text Box 22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26" name="Text Box 19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27" name="Text Box 20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28" name="Text Box 2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29" name="Text Box 22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0" name="Text Box 23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1" name="Text Box 24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3" name="Text Box 20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4" name="Text Box 2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5" name="Text Box 22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6" name="Text Box 23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437" name="Text Box 24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39" name="Text Box 20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0" name="Text Box 2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1" name="Text Box 22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2" name="Text Box 23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4" name="Text Box 19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5" name="Text Box 20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6" name="Text Box 2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7" name="Text Box 22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8" name="Text Box 23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449" name="Text Box 24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0" name="Text Box 19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1" name="Text Box 20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2" name="Text Box 2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3" name="Text Box 22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4" name="Text Box 23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5" name="Text Box 24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6" name="Text Box 19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8" name="Text Box 2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59" name="Text Box 22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0" name="Text Box 23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1" name="Text Box 24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3" name="Text Box 20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4" name="Text Box 2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5" name="Text Box 22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6" name="Text Box 23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8" name="Text Box 19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69" name="Text Box 20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0" name="Text Box 2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1" name="Text Box 22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2" name="Text Box 23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3" name="Text Box 24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4" name="Text Box 19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5" name="Text Box 20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6" name="Text Box 2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7" name="Text Box 22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8" name="Text Box 23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79" name="Text Box 24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0" name="Text Box 19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1" name="Text Box 20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2" name="Text Box 2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3" name="Text Box 22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4" name="Text Box 23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5" name="Text Box 24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6" name="Text Box 19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7" name="Text Box 20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8" name="Text Box 2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89" name="Text Box 22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0" name="Text Box 23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1" name="Text Box 24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2" name="Text Box 19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3" name="Text Box 20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4" name="Text Box 2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5" name="Text Box 22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6" name="Text Box 23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497" name="Text Box 24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498" name="Text Box 22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499" name="Text Box 22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500" name="Text Box 22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501" name="Text Box 22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2" name="Text Box 19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3" name="Text Box 20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4" name="Text Box 2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5" name="Text Box 22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6" name="Text Box 23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8" name="Text Box 19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09" name="Text Box 20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10" name="Text Box 2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11" name="Text Box 22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12" name="Text Box 23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76200" cy="295275"/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2981325" y="1097565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4" name="Text Box 19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5" name="Text Box 20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6" name="Text Box 2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7" name="Text Box 22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8" name="Text Box 23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19" name="Text Box 24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20" name="Text Box 19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21" name="Text Box 20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22" name="Text Box 2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71450"/>
    <xdr:sp macro="" textlink="">
      <xdr:nvSpPr>
        <xdr:cNvPr id="4523" name="Text Box 22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524" name="Text Box 22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525" name="Text Box 22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26" name="Text Box 19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27" name="Text Box 20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28" name="Text Box 2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29" name="Text Box 22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0" name="Text Box 23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2" name="Text Box 19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3" name="Text Box 20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4" name="Text Box 2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5" name="Text Box 22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6" name="Text Box 23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537" name="Text Box 24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38" name="Text Box 19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39" name="Text Box 20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0" name="Text Box 2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1" name="Text Box 22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2" name="Text Box 23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3" name="Text Box 24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5" name="Text Box 20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6" name="Text Box 2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7" name="Text Box 22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8" name="Text Box 23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549" name="Text Box 24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0" name="Text Box 19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1" name="Text Box 20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2" name="Text Box 2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3" name="Text Box 22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4" name="Text Box 23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5" name="Text Box 24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6" name="Text Box 19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7" name="Text Box 20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8" name="Text Box 2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59" name="Text Box 22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60" name="Text Box 23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561" name="Text Box 24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2" name="Text Box 24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3" name="Text Box 19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4" name="Text Box 20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5" name="Text Box 2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6" name="Text Box 22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7" name="Text Box 23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8" name="Text Box 24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69" name="Text Box 19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70" name="Text Box 20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71" name="Text Box 2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72" name="Text Box 22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73" name="Text Box 23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74" name="Text Box 24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193</xdr:row>
      <xdr:rowOff>0</xdr:rowOff>
    </xdr:from>
    <xdr:ext cx="76200" cy="1133475"/>
    <xdr:sp macro="" textlink="">
      <xdr:nvSpPr>
        <xdr:cNvPr id="4575" name="Text Box 25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3409950" y="106251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133475"/>
    <xdr:sp macro="" textlink="">
      <xdr:nvSpPr>
        <xdr:cNvPr id="4576" name="Text Box 26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133475"/>
    <xdr:sp macro="" textlink="">
      <xdr:nvSpPr>
        <xdr:cNvPr id="4577" name="Text Box 27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133475"/>
    <xdr:sp macro="" textlink="">
      <xdr:nvSpPr>
        <xdr:cNvPr id="4578" name="Text Box 28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133475"/>
    <xdr:sp macro="" textlink="">
      <xdr:nvSpPr>
        <xdr:cNvPr id="4579" name="Text Box 29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2" name="Text Box 2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3" name="Text Box 22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4" name="Text Box 23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6" name="Text Box 19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7" name="Text Box 20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8" name="Text Box 2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89" name="Text Box 22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0" name="Text Box 23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1" name="Text Box 24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2" name="Text Box 19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3" name="Text Box 20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4" name="Text Box 2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5" name="Text Box 22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6" name="Text Box 23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8" name="Text Box 19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599" name="Text Box 20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0" name="Text Box 2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1" name="Text Box 22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2" name="Text Box 23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3" name="Text Box 24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4" name="Text Box 19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5" name="Text Box 20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6" name="Text Box 2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7" name="Text Box 22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8" name="Text Box 23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09" name="Text Box 24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0" name="Text Box 19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1" name="Text Box 20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2" name="Text Box 2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3" name="Text Box 22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4" name="Text Box 23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16" name="Text Box 19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17" name="Text Box 20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18" name="Text Box 2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19" name="Text Box 22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0" name="Text Box 23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2" name="Text Box 19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3" name="Text Box 20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4" name="Text Box 2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5" name="Text Box 22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6" name="Text Box 23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27" name="Text Box 24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628" name="Text Box 22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30" name="Text Box 19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1" name="Text Box 24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2" name="Text Box 19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3" name="Text Box 20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4" name="Text Box 2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5" name="Text Box 22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6" name="Text Box 23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7" name="Text Box 24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8" name="Text Box 19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39" name="Text Box 20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0" name="Text Box 2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1" name="Text Box 22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2" name="Text Box 23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3" name="Text Box 24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193</xdr:row>
      <xdr:rowOff>0</xdr:rowOff>
    </xdr:from>
    <xdr:to>
      <xdr:col>3</xdr:col>
      <xdr:colOff>504825</xdr:colOff>
      <xdr:row>194</xdr:row>
      <xdr:rowOff>76200</xdr:rowOff>
    </xdr:to>
    <xdr:sp macro="" textlink="">
      <xdr:nvSpPr>
        <xdr:cNvPr id="4644" name="Text Box 25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3409950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5" name="Text Box 26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6" name="Text Box 27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7" name="Text Box 28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8" name="Text Box 29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49" name="Text Box 19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0" name="Text Box 20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1" name="Text Box 2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2" name="Text Box 22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4" name="Text Box 24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5" name="Text Box 19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6" name="Text Box 20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7" name="Text Box 2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8" name="Text Box 22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59" name="Text Box 23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0" name="Text Box 24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1" name="Text Box 19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2" name="Text Box 20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3" name="Text Box 2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4" name="Text Box 22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5" name="Text Box 23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6" name="Text Box 24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7" name="Text Box 19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8" name="Text Box 20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69" name="Text Box 2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0" name="Text Box 22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1" name="Text Box 23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2" name="Text Box 24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3" name="Text Box 19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4" name="Text Box 20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5" name="Text Box 2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6" name="Text Box 22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7" name="Text Box 23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8" name="Text Box 24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80" name="Text Box 20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81" name="Text Box 2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82" name="Text Box 22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83" name="Text Box 23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76200</xdr:rowOff>
    </xdr:to>
    <xdr:sp macro="" textlink="">
      <xdr:nvSpPr>
        <xdr:cNvPr id="4684" name="Text Box 24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85" name="Text Box 19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86" name="Text Box 20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87" name="Text Box 2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88" name="Text Box 22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0" name="Text Box 24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1" name="Text Box 19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2" name="Text Box 20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3" name="Text Box 2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4" name="Text Box 22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5" name="Text Box 23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6" name="Text Box 24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697" name="Text Box 22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698" name="Text Box 22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95275"/>
    <xdr:sp macro="" textlink="">
      <xdr:nvSpPr>
        <xdr:cNvPr id="4699" name="Text Box 19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00" name="Text Box 22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01" name="Text Box 22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2" name="Text Box 19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3" name="Text Box 20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4" name="Text Box 2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5" name="Text Box 22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6" name="Text Box 23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7" name="Text Box 24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8" name="Text Box 19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09" name="Text Box 20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10" name="Text Box 2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11" name="Text Box 22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12" name="Text Box 23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13" name="Text Box 24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4" name="Text Box 19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5" name="Text Box 20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6" name="Text Box 2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7" name="Text Box 22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8" name="Text Box 23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19" name="Text Box 24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0" name="Text Box 19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1" name="Text Box 20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2" name="Text Box 2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3" name="Text Box 22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4" name="Text Box 23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25" name="Text Box 24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26" name="Text Box 22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27" name="Text Box 22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28" name="Text Box 19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29" name="Text Box 20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0" name="Text Box 2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1" name="Text Box 22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2" name="Text Box 23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3" name="Text Box 24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4" name="Text Box 19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5" name="Text Box 20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6" name="Text Box 2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7" name="Text Box 22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8" name="Text Box 23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39" name="Text Box 24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0" name="Text Box 19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1" name="Text Box 20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2" name="Text Box 2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3" name="Text Box 22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4" name="Text Box 23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5" name="Text Box 24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6" name="Text Box 19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7" name="Text Box 20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8" name="Text Box 2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49" name="Text Box 22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50" name="Text Box 23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51" name="Text Box 24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52" name="Text Box 22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53" name="Text Box 22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5" name="Text Box 20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6" name="Text Box 2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7" name="Text Box 22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8" name="Text Box 23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1" name="Text Box 20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2" name="Text Box 2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3" name="Text Box 22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4" name="Text Box 23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66" name="Text Box 19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67" name="Text Box 20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68" name="Text Box 2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69" name="Text Box 22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0" name="Text Box 23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1" name="Text Box 24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2" name="Text Box 19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3" name="Text Box 20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4" name="Text Box 2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5" name="Text Box 22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6" name="Text Box 23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199</xdr:row>
      <xdr:rowOff>38100</xdr:rowOff>
    </xdr:to>
    <xdr:sp macro="" textlink="">
      <xdr:nvSpPr>
        <xdr:cNvPr id="4778" name="Text Box 23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202</xdr:row>
      <xdr:rowOff>228600</xdr:rowOff>
    </xdr:to>
    <xdr:sp macro="" textlink="">
      <xdr:nvSpPr>
        <xdr:cNvPr id="4779" name="Text Box 19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0" name="Text Box 22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1" name="Text Box 22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2" name="Text Box 22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3" name="Text Box 22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4" name="Text Box 22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5" name="Text Box 22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6" name="Text Box 22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87" name="Text Box 22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66675</xdr:rowOff>
    </xdr:to>
    <xdr:sp macro="" textlink="">
      <xdr:nvSpPr>
        <xdr:cNvPr id="4788" name="Text Box 23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89" name="Text Box 19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206</xdr:row>
      <xdr:rowOff>323850</xdr:rowOff>
    </xdr:to>
    <xdr:sp macro="" textlink="">
      <xdr:nvSpPr>
        <xdr:cNvPr id="4790" name="Text Box 23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206</xdr:row>
      <xdr:rowOff>323850</xdr:rowOff>
    </xdr:to>
    <xdr:sp macro="" textlink="">
      <xdr:nvSpPr>
        <xdr:cNvPr id="4791" name="Text Box 23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92" name="Text Box 22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793" name="Text Box 22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4" name="Text Box 19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5" name="Text Box 20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6" name="Text Box 2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7" name="Text Box 22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8" name="Text Box 23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799" name="Text Box 24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0" name="Text Box 19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1" name="Text Box 20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2" name="Text Box 2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3" name="Text Box 22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4" name="Text Box 23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05" name="Text Box 24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06" name="Text Box 19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07" name="Text Box 20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08" name="Text Box 2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09" name="Text Box 22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0" name="Text Box 23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1" name="Text Box 24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2" name="Text Box 19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3" name="Text Box 20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4" name="Text Box 2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5" name="Text Box 22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6" name="Text Box 23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17" name="Text Box 24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19" name="Text Box 22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20" name="Text Box 22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21" name="Text Box 22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2" name="Text Box 19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3" name="Text Box 20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4" name="Text Box 2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5" name="Text Box 22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6" name="Text Box 23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8" name="Text Box 19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29" name="Text Box 20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30" name="Text Box 2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31" name="Text Box 22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32" name="Text Box 23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33" name="Text Box 24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4" name="Text Box 19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5" name="Text Box 20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6" name="Text Box 2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7" name="Text Box 22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8" name="Text Box 23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0" name="Text Box 19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1" name="Text Box 20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2" name="Text Box 2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3" name="Text Box 22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4" name="Text Box 23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45" name="Text Box 24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46" name="Text Box 22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47" name="Text Box 22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48" name="Text Box 22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49" name="Text Box 22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0" name="Text Box 19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1" name="Text Box 20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2" name="Text Box 2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3" name="Text Box 22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4" name="Text Box 23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5" name="Text Box 24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6" name="Text Box 19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7" name="Text Box 20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8" name="Text Box 2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59" name="Text Box 22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60" name="Text Box 23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61" name="Text Box 24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2" name="Text Box 19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3" name="Text Box 20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4" name="Text Box 2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5" name="Text Box 22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6" name="Text Box 23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7" name="Text Box 24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8" name="Text Box 19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69" name="Text Box 20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70" name="Text Box 2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71" name="Text Box 22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72" name="Text Box 23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73" name="Text Box 24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74" name="Text Box 22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75" name="Text Box 22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76" name="Text Box 22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877" name="Text Box 22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2981325" y="106251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78" name="Text Box 19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79" name="Text Box 20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0" name="Text Box 2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1" name="Text Box 22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2" name="Text Box 23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3" name="Text Box 24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5" name="Text Box 20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6" name="Text Box 2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7" name="Text Box 22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8" name="Text Box 23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889" name="Text Box 24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0" name="Text Box 19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2" name="Text Box 2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3" name="Text Box 22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4" name="Text Box 23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5" name="Text Box 24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6" name="Text Box 19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7" name="Text Box 20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8" name="Text Box 2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899" name="Text Box 22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00" name="Text Box 23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01" name="Text Box 24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1000125" y="1062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02" name="Text Box 22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2981325" y="721995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03" name="Text Box 22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2981325" y="721995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4" name="Text Box 19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5" name="Text Box 20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6" name="Text Box 2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7" name="Text Box 22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8" name="Text Box 23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09" name="Text Box 24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0" name="Text Box 19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1" name="Text Box 20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2" name="Text Box 2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3" name="Text Box 22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4" name="Text Box 23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15" name="Text Box 24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1000125" y="7309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16" name="Text Box 19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17" name="Text Box 20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18" name="Text Box 2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19" name="Text Box 22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0" name="Text Box 23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1" name="Text Box 24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3" name="Text Box 20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4" name="Text Box 2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5" name="Text Box 22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6" name="Text Box 23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1000125" y="7244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28" name="Text Box 22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2981325" y="898207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29" name="Text Box 22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2981325" y="898207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0" name="Text Box 19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1" name="Text Box 20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2" name="Text Box 2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3" name="Text Box 22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4" name="Text Box 23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5" name="Text Box 24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6" name="Text Box 19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7" name="Text Box 20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8" name="Text Box 2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39" name="Text Box 22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40" name="Text Box 23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41" name="Text Box 24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2" name="Text Box 19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3" name="Text Box 20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4" name="Text Box 2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5" name="Text Box 22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6" name="Text Box 23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7" name="Text Box 24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8" name="Text Box 19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49" name="Text Box 20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50" name="Text Box 2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51" name="Text Box 22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52" name="Text Box 23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54" name="Text Box 22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2981325" y="898207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819150"/>
    <xdr:sp macro="" textlink="">
      <xdr:nvSpPr>
        <xdr:cNvPr id="4955" name="Text Box 22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2981325" y="898207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56" name="Text Box 19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57" name="Text Box 20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58" name="Text Box 2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59" name="Text Box 22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0" name="Text Box 23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1" name="Text Box 24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2" name="Text Box 19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3" name="Text Box 20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4" name="Text Box 2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5" name="Text Box 22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6" name="Text Box 23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macro="" textlink="">
      <xdr:nvSpPr>
        <xdr:cNvPr id="4967" name="Text Box 24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69" name="Text Box 20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0" name="Text Box 2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1" name="Text Box 22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2" name="Text Box 23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3" name="Text Box 24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4" name="Text Box 19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5" name="Text Box 20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6" name="Text Box 2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7" name="Text Box 22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8" name="Text Box 23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71450"/>
    <xdr:sp macro="" textlink="">
      <xdr:nvSpPr>
        <xdr:cNvPr id="4979" name="Text Box 24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1000125" y="8982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200</xdr:row>
      <xdr:rowOff>238125</xdr:rowOff>
    </xdr:to>
    <xdr:sp macro="" textlink="">
      <xdr:nvSpPr>
        <xdr:cNvPr id="4980" name="Text Box 23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2981325" y="1041368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203</xdr:row>
      <xdr:rowOff>57150</xdr:rowOff>
    </xdr:to>
    <xdr:sp macro="" textlink="">
      <xdr:nvSpPr>
        <xdr:cNvPr id="4981" name="Text Box 19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2981325" y="104136825"/>
          <a:ext cx="762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561975</xdr:rowOff>
    </xdr:to>
    <xdr:sp macro="" textlink="">
      <xdr:nvSpPr>
        <xdr:cNvPr id="4982" name="Text Box 23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2981325" y="1041368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204</xdr:row>
      <xdr:rowOff>409575</xdr:rowOff>
    </xdr:to>
    <xdr:sp macro="" textlink="">
      <xdr:nvSpPr>
        <xdr:cNvPr id="4983" name="Text Box 19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2981325" y="104136825"/>
          <a:ext cx="762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208</xdr:row>
      <xdr:rowOff>342900</xdr:rowOff>
    </xdr:to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2981325" y="104670225"/>
          <a:ext cx="762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208</xdr:row>
      <xdr:rowOff>342900</xdr:rowOff>
    </xdr:to>
    <xdr:sp macro="" textlink="">
      <xdr:nvSpPr>
        <xdr:cNvPr id="4985" name="Text Box 23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2981325" y="104670225"/>
          <a:ext cx="762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196</xdr:row>
      <xdr:rowOff>57150</xdr:rowOff>
    </xdr:to>
    <xdr:sp macro="" textlink="">
      <xdr:nvSpPr>
        <xdr:cNvPr id="4986" name="Text Box 23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2981325" y="91506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88" name="Text Box 19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89" name="Text Box 20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0" name="Text Box 2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1" name="Text Box 22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2" name="Text Box 23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3" name="Text Box 24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4" name="Text Box 19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5" name="Text Box 20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6" name="Text Box 2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macro="" textlink="">
      <xdr:nvSpPr>
        <xdr:cNvPr id="4997" name="Text Box 22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2981325" y="16059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4998" name="Text Box 19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4999" name="Text Box 20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0" name="Text Box 2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1" name="Text Box 22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2" name="Text Box 23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3" name="Text Box 24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5" name="Text Box 20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6" name="Text Box 2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7" name="Text Box 22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8" name="Text Box 23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990600"/>
    <xdr:sp macro="" textlink="">
      <xdr:nvSpPr>
        <xdr:cNvPr id="5009" name="Text Box 24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819150"/>
    <xdr:sp macro="" textlink="">
      <xdr:nvSpPr>
        <xdr:cNvPr id="5010" name="Text Box 22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819150"/>
    <xdr:sp macro="" textlink="">
      <xdr:nvSpPr>
        <xdr:cNvPr id="5011" name="Text Box 22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2" name="Text Box 19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3" name="Text Box 20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4" name="Text Box 2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5" name="Text Box 22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6" name="Text Box 23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7" name="Text Box 24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8" name="Text Box 19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19" name="Text Box 20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20" name="Text Box 2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21" name="Text Box 22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22" name="Text Box 23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95275"/>
    <xdr:sp macro="" textlink="">
      <xdr:nvSpPr>
        <xdr:cNvPr id="5023" name="Text Box 24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2981325" y="397192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4" name="Text Box 19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5" name="Text Box 20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6" name="Text Box 2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7" name="Text Box 22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8" name="Text Box 23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29" name="Text Box 24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0" name="Text Box 19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1" name="Text Box 20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2" name="Text Box 2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3" name="Text Box 22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4" name="Text Box 23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5" name="Text Box 24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6" name="Text Box 19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7" name="Text Box 20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8" name="Text Box 2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39" name="Text Box 22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0" name="Text Box 23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1" name="Text Box 24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3" name="Text Box 20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4" name="Text Box 2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5" name="Text Box 22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6" name="Text Box 23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38125"/>
    <xdr:sp macro="" textlink="">
      <xdr:nvSpPr>
        <xdr:cNvPr id="5047" name="Text Box 24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2981325" y="40586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48" name="Text Box 19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49" name="Text Box 20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0" name="Text Box 2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1" name="Text Box 22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2" name="Text Box 23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4" name="Text Box 19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5" name="Text Box 20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6" name="Text Box 2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7" name="Text Box 22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8" name="Text Box 23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59" name="Text Box 24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0" name="Text Box 19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1" name="Text Box 20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2" name="Text Box 2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3" name="Text Box 22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4" name="Text Box 23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6" name="Text Box 19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7" name="Text Box 20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8" name="Text Box 2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69" name="Text Box 22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0" name="Text Box 23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1" name="Text Box 24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2" name="Text Box 19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3" name="Text Box 20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4" name="Text Box 2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5" name="Text Box 22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6" name="Text Box 23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7" name="Text Box 24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82" name="Text Box 23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95275"/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2981325" y="41300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819150"/>
    <xdr:sp macro="" textlink="">
      <xdr:nvSpPr>
        <xdr:cNvPr id="5084" name="Text Box 22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2981325" y="362521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819150"/>
    <xdr:sp macro="" textlink="">
      <xdr:nvSpPr>
        <xdr:cNvPr id="5085" name="Text Box 22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2981325" y="362521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819150"/>
    <xdr:sp macro="" textlink="">
      <xdr:nvSpPr>
        <xdr:cNvPr id="5086" name="Text Box 22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2981325" y="36528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819150"/>
    <xdr:sp macro="" textlink="">
      <xdr:nvSpPr>
        <xdr:cNvPr id="5087" name="Text Box 22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2981325" y="36528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88" name="Text Box 19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89" name="Text Box 20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0" name="Text Box 2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1" name="Text Box 22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2" name="Text Box 23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3" name="Text Box 24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4" name="Text Box 19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5" name="Text Box 20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6" name="Text Box 2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8" name="Text Box 23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95275"/>
    <xdr:sp macro="" textlink="">
      <xdr:nvSpPr>
        <xdr:cNvPr id="5099" name="Text Box 24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2981325" y="43815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6" name="Text Box 19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7" name="Text Box 20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8" name="Text Box 2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09" name="Text Box 22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10" name="Text Box 23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95275"/>
    <xdr:sp macro="" textlink="">
      <xdr:nvSpPr>
        <xdr:cNvPr id="5111" name="Text Box 24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819150"/>
    <xdr:sp macro="" textlink="">
      <xdr:nvSpPr>
        <xdr:cNvPr id="5112" name="Text Box 22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819150"/>
    <xdr:sp macro="" textlink="">
      <xdr:nvSpPr>
        <xdr:cNvPr id="5113" name="Text Box 22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2981325" y="76200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819150"/>
    <xdr:sp macro="" textlink="">
      <xdr:nvSpPr>
        <xdr:cNvPr id="5114" name="Text Box 22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2981325" y="107537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76200" cy="819150"/>
    <xdr:sp macro="" textlink="">
      <xdr:nvSpPr>
        <xdr:cNvPr id="5115" name="Text Box 22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2981325" y="107537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819150"/>
    <xdr:sp macro="" textlink="">
      <xdr:nvSpPr>
        <xdr:cNvPr id="5116" name="Text Box 22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2981325" y="116014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819150"/>
    <xdr:sp macro="" textlink="">
      <xdr:nvSpPr>
        <xdr:cNvPr id="5117" name="Text Box 22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2981325" y="116014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819150"/>
    <xdr:sp macro="" textlink="">
      <xdr:nvSpPr>
        <xdr:cNvPr id="5118" name="Text Box 22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2981325" y="116014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819150"/>
    <xdr:sp macro="" textlink="">
      <xdr:nvSpPr>
        <xdr:cNvPr id="5119" name="Text Box 22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2981325" y="116014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819150"/>
    <xdr:sp macro="" textlink="">
      <xdr:nvSpPr>
        <xdr:cNvPr id="5120" name="Text Box 22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2981325" y="14982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819150"/>
    <xdr:sp macro="" textlink="">
      <xdr:nvSpPr>
        <xdr:cNvPr id="5121" name="Text Box 2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2981325" y="14982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819150"/>
    <xdr:sp macro="" textlink="">
      <xdr:nvSpPr>
        <xdr:cNvPr id="5122" name="Text Box 22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2981325" y="14982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819150"/>
    <xdr:sp macro="" textlink="">
      <xdr:nvSpPr>
        <xdr:cNvPr id="5123" name="Text Box 22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2981325" y="14982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819150"/>
    <xdr:sp macro="" textlink="">
      <xdr:nvSpPr>
        <xdr:cNvPr id="5124" name="Text Box 22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2981325" y="154781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819150"/>
    <xdr:sp macro="" textlink="">
      <xdr:nvSpPr>
        <xdr:cNvPr id="5125" name="Text Box 22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2981325" y="154781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26" name="Text Box 22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27" name="Text Box 22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28" name="Text Box 19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29" name="Text Box 20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0" name="Text Box 2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1" name="Text Box 22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2" name="Text Box 23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3" name="Text Box 24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4" name="Text Box 19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5" name="Text Box 20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6" name="Text Box 2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7" name="Text Box 2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8" name="Text Box 2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2543175"/>
    <xdr:sp macro="" textlink="">
      <xdr:nvSpPr>
        <xdr:cNvPr id="5139" name="Text Box 2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40" name="Text Box 22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41" name="Text Box 22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2" name="Text Box 19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3" name="Text Box 20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4" name="Text Box 2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5" name="Text Box 22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7" name="Text Box 24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8" name="Text Box 19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49" name="Text Box 20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50" name="Text Box 2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51" name="Text Box 22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52" name="Text Box 23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5153" name="Text Box 24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2981325" y="5578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54" name="Text Box 22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55" name="Text Box 22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56" name="Text Box 22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76200" cy="819150"/>
    <xdr:sp macro="" textlink="">
      <xdr:nvSpPr>
        <xdr:cNvPr id="5157" name="Text Box 22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2981325" y="536067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58" name="Text Box 19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0" name="Text Box 2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1" name="Text Box 22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4" name="Text Box 19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5" name="Text Box 20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6" name="Text Box 2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7" name="Text Box 22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8" name="Text Box 23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295275"/>
    <xdr:sp macro="" textlink="">
      <xdr:nvSpPr>
        <xdr:cNvPr id="5169" name="Text Box 24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2981325" y="5334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0" name="Text Box 19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1" name="Text Box 20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2" name="Text Box 2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3" name="Text Box 22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4" name="Text Box 23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5" name="Text Box 24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6" name="Text Box 19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7" name="Text Box 20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8" name="Text Box 2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79" name="Text Box 22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80" name="Text Box 23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180975"/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942975" y="9753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2" name="Text Box 19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3" name="Text Box 20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4" name="Text Box 2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5" name="Text Box 22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7" name="Text Box 24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8" name="Text Box 19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89" name="Text Box 20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90" name="Text Box 2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91" name="Text Box 22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92" name="Text Box 23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193" name="Text Box 24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4" name="Text Box 19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5" name="Text Box 20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6" name="Text Box 2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7" name="Text Box 22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8" name="Text Box 23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199" name="Text Box 24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200" name="Text Box 19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201" name="Text Box 20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202" name="Text Box 2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171450"/>
    <xdr:sp macro="" textlink="">
      <xdr:nvSpPr>
        <xdr:cNvPr id="5203" name="Text Box 22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351472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4" name="Text Box 19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5" name="Text Box 20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6" name="Text Box 2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8" name="Text Box 23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0" name="Text Box 19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1" name="Text Box 20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2" name="Text Box 2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3" name="Text Box 22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80975"/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16" name="Text Box 19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17" name="Text Box 20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18" name="Text Box 2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19" name="Text Box 22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0" name="Text Box 23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1" name="Text Box 24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2" name="Text Box 19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3" name="Text Box 20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4" name="Text Box 2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5" name="Text Box 22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171450"/>
    <xdr:sp macro="" textlink="">
      <xdr:nvSpPr>
        <xdr:cNvPr id="5227" name="Text Box 24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942975" y="9010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28" name="Text Box 19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29" name="Text Box 20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0" name="Text Box 2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1" name="Text Box 22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2" name="Text Box 23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4" name="Text Box 19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5" name="Text Box 20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6" name="Text Box 2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7" name="Text Box 22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8" name="Text Box 23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76200" cy="295275"/>
    <xdr:sp macro="" textlink="">
      <xdr:nvSpPr>
        <xdr:cNvPr id="5239" name="Text Box 24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3028950" y="10229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4987" name="Text Box 19">
          <a:extLst>
            <a:ext uri="{FF2B5EF4-FFF2-40B4-BE49-F238E27FC236}">
              <a16:creationId xmlns:a16="http://schemas.microsoft.com/office/drawing/2014/main" id="{C8C210D3-797E-48E3-AE4C-91D832A360F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0" name="Text Box 20">
          <a:extLst>
            <a:ext uri="{FF2B5EF4-FFF2-40B4-BE49-F238E27FC236}">
              <a16:creationId xmlns:a16="http://schemas.microsoft.com/office/drawing/2014/main" id="{3B1262E3-69F8-4A51-B75C-1A2FD34CDBB2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1" name="Text Box 21">
          <a:extLst>
            <a:ext uri="{FF2B5EF4-FFF2-40B4-BE49-F238E27FC236}">
              <a16:creationId xmlns:a16="http://schemas.microsoft.com/office/drawing/2014/main" id="{05041020-AAE2-4B91-8260-619EA70ECA6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2" name="Text Box 22">
          <a:extLst>
            <a:ext uri="{FF2B5EF4-FFF2-40B4-BE49-F238E27FC236}">
              <a16:creationId xmlns:a16="http://schemas.microsoft.com/office/drawing/2014/main" id="{46AB6F22-6BFF-413F-9DAB-8B6D4AEDC09A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3" name="Text Box 23">
          <a:extLst>
            <a:ext uri="{FF2B5EF4-FFF2-40B4-BE49-F238E27FC236}">
              <a16:creationId xmlns:a16="http://schemas.microsoft.com/office/drawing/2014/main" id="{12BFB876-7320-4E89-99FD-7C6726F92A24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4" name="Text Box 24">
          <a:extLst>
            <a:ext uri="{FF2B5EF4-FFF2-40B4-BE49-F238E27FC236}">
              <a16:creationId xmlns:a16="http://schemas.microsoft.com/office/drawing/2014/main" id="{BF1D237D-FCC6-434B-8BF5-DFDC07B09D4B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5" name="Text Box 19">
          <a:extLst>
            <a:ext uri="{FF2B5EF4-FFF2-40B4-BE49-F238E27FC236}">
              <a16:creationId xmlns:a16="http://schemas.microsoft.com/office/drawing/2014/main" id="{570D2AF2-EA0A-4554-8E11-C50DCF670C6D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6" name="Text Box 20">
          <a:extLst>
            <a:ext uri="{FF2B5EF4-FFF2-40B4-BE49-F238E27FC236}">
              <a16:creationId xmlns:a16="http://schemas.microsoft.com/office/drawing/2014/main" id="{820C922D-A714-4D78-8959-87AF8DAD5300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7" name="Text Box 21">
          <a:extLst>
            <a:ext uri="{FF2B5EF4-FFF2-40B4-BE49-F238E27FC236}">
              <a16:creationId xmlns:a16="http://schemas.microsoft.com/office/drawing/2014/main" id="{77090331-687A-4F26-AC3E-EC2DE6A19C90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8" name="Text Box 22">
          <a:extLst>
            <a:ext uri="{FF2B5EF4-FFF2-40B4-BE49-F238E27FC236}">
              <a16:creationId xmlns:a16="http://schemas.microsoft.com/office/drawing/2014/main" id="{9C010F6D-2DAD-4161-B72F-C1629027F9AF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49" name="Text Box 23">
          <a:extLst>
            <a:ext uri="{FF2B5EF4-FFF2-40B4-BE49-F238E27FC236}">
              <a16:creationId xmlns:a16="http://schemas.microsoft.com/office/drawing/2014/main" id="{73721F74-2080-4966-9761-91EC0B1E3BBA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0" name="Text Box 24">
          <a:extLst>
            <a:ext uri="{FF2B5EF4-FFF2-40B4-BE49-F238E27FC236}">
              <a16:creationId xmlns:a16="http://schemas.microsoft.com/office/drawing/2014/main" id="{9320D2A3-83C2-4955-8473-9971E0265FD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1" name="Text Box 19">
          <a:extLst>
            <a:ext uri="{FF2B5EF4-FFF2-40B4-BE49-F238E27FC236}">
              <a16:creationId xmlns:a16="http://schemas.microsoft.com/office/drawing/2014/main" id="{F2CB7ADF-C1A6-4B08-BC79-C2A47079DAFE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2" name="Text Box 20">
          <a:extLst>
            <a:ext uri="{FF2B5EF4-FFF2-40B4-BE49-F238E27FC236}">
              <a16:creationId xmlns:a16="http://schemas.microsoft.com/office/drawing/2014/main" id="{1EFD39F8-54BB-4616-B6FA-1DDE2D37917A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3" name="Text Box 21">
          <a:extLst>
            <a:ext uri="{FF2B5EF4-FFF2-40B4-BE49-F238E27FC236}">
              <a16:creationId xmlns:a16="http://schemas.microsoft.com/office/drawing/2014/main" id="{FF8E66FB-6576-454D-B9F7-B01DF764EDB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4" name="Text Box 22">
          <a:extLst>
            <a:ext uri="{FF2B5EF4-FFF2-40B4-BE49-F238E27FC236}">
              <a16:creationId xmlns:a16="http://schemas.microsoft.com/office/drawing/2014/main" id="{45E53C17-EE57-45AB-B29E-C9148A037204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5" name="Text Box 23">
          <a:extLst>
            <a:ext uri="{FF2B5EF4-FFF2-40B4-BE49-F238E27FC236}">
              <a16:creationId xmlns:a16="http://schemas.microsoft.com/office/drawing/2014/main" id="{C8C41D9F-6C11-4F42-B40A-70AEF764B0B9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6" name="Text Box 24">
          <a:extLst>
            <a:ext uri="{FF2B5EF4-FFF2-40B4-BE49-F238E27FC236}">
              <a16:creationId xmlns:a16="http://schemas.microsoft.com/office/drawing/2014/main" id="{C8342123-1820-4FD3-9E7B-43B00D662A62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7" name="Text Box 19">
          <a:extLst>
            <a:ext uri="{FF2B5EF4-FFF2-40B4-BE49-F238E27FC236}">
              <a16:creationId xmlns:a16="http://schemas.microsoft.com/office/drawing/2014/main" id="{291553A0-E0AD-4676-8762-5EF940681A81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70C84454-4A4E-42BA-8117-5407421DE364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59" name="Text Box 21">
          <a:extLst>
            <a:ext uri="{FF2B5EF4-FFF2-40B4-BE49-F238E27FC236}">
              <a16:creationId xmlns:a16="http://schemas.microsoft.com/office/drawing/2014/main" id="{055CD692-509F-4B34-A085-519510ED8413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60" name="Text Box 22">
          <a:extLst>
            <a:ext uri="{FF2B5EF4-FFF2-40B4-BE49-F238E27FC236}">
              <a16:creationId xmlns:a16="http://schemas.microsoft.com/office/drawing/2014/main" id="{AF69BEC7-F20A-4FFE-9C8F-7CB3E0BEA87D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61" name="Text Box 23">
          <a:extLst>
            <a:ext uri="{FF2B5EF4-FFF2-40B4-BE49-F238E27FC236}">
              <a16:creationId xmlns:a16="http://schemas.microsoft.com/office/drawing/2014/main" id="{596C1D37-9911-4746-9629-C49C97AF4E9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B8E4C494-9E53-4CAA-886D-EB25BBCDF628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819150"/>
    <xdr:sp macro="" textlink="">
      <xdr:nvSpPr>
        <xdr:cNvPr id="5263" name="Text Box 22">
          <a:extLst>
            <a:ext uri="{FF2B5EF4-FFF2-40B4-BE49-F238E27FC236}">
              <a16:creationId xmlns:a16="http://schemas.microsoft.com/office/drawing/2014/main" id="{6712B586-8060-4B28-A97C-28D3D193D564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819150"/>
    <xdr:sp macro="" textlink="">
      <xdr:nvSpPr>
        <xdr:cNvPr id="5264" name="Text Box 22">
          <a:extLst>
            <a:ext uri="{FF2B5EF4-FFF2-40B4-BE49-F238E27FC236}">
              <a16:creationId xmlns:a16="http://schemas.microsoft.com/office/drawing/2014/main" id="{88D7E0B5-98BB-4F1F-B721-01DA367BC0C6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95275"/>
    <xdr:sp macro="" textlink="">
      <xdr:nvSpPr>
        <xdr:cNvPr id="5265" name="Text Box 19">
          <a:extLst>
            <a:ext uri="{FF2B5EF4-FFF2-40B4-BE49-F238E27FC236}">
              <a16:creationId xmlns:a16="http://schemas.microsoft.com/office/drawing/2014/main" id="{8D69DE0B-FDDB-45C5-92B0-03E266775FB7}"/>
            </a:ext>
          </a:extLst>
        </xdr:cNvPr>
        <xdr:cNvSpPr txBox="1">
          <a:spLocks noChangeArrowheads="1"/>
        </xdr:cNvSpPr>
      </xdr:nvSpPr>
      <xdr:spPr bwMode="auto">
        <a:xfrm>
          <a:off x="3028950" y="20564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63</xdr:row>
      <xdr:rowOff>57150</xdr:rowOff>
    </xdr:to>
    <xdr:sp macro="" textlink="">
      <xdr:nvSpPr>
        <xdr:cNvPr id="1074" name="Text Box 25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075" name="Text Box 26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076" name="Text Box 27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078" name="Text Box 29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79" name="Text Box 19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0" name="Text Box 2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1" name="Text Box 2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2" name="Text Box 22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3" name="Text Box 23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4" name="Text Box 24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5" name="Text Box 19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6" name="Text Box 2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7" name="Text Box 2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8" name="Text Box 22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89" name="Text Box 23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90" name="Text Box 24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095" name="Text Box 23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097" name="Text Box 19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3343275" y="89344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098" name="Text Box 2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099" name="Text Box 2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100" name="Text Box 22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49</xdr:row>
      <xdr:rowOff>0</xdr:rowOff>
    </xdr:to>
    <xdr:sp macro="" textlink="">
      <xdr:nvSpPr>
        <xdr:cNvPr id="1101" name="Text Box 23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3343275" y="139446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03" name="Text Box 19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34</xdr:row>
      <xdr:rowOff>409575</xdr:rowOff>
    </xdr:to>
    <xdr:sp macro="" textlink="">
      <xdr:nvSpPr>
        <xdr:cNvPr id="1104" name="Text Box 2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34</xdr:row>
      <xdr:rowOff>409575</xdr:rowOff>
    </xdr:to>
    <xdr:sp macro="" textlink="">
      <xdr:nvSpPr>
        <xdr:cNvPr id="1105" name="Text Box 2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106" name="Text Box 22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07" name="Text Box 23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09" name="Text Box 19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12" name="Text Box 22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13" name="Text Box 23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63</xdr:row>
      <xdr:rowOff>57150</xdr:rowOff>
    </xdr:to>
    <xdr:sp macro="" textlink="">
      <xdr:nvSpPr>
        <xdr:cNvPr id="1115" name="Text Box 25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61</xdr:row>
      <xdr:rowOff>714375</xdr:rowOff>
    </xdr:to>
    <xdr:sp macro="" textlink="">
      <xdr:nvSpPr>
        <xdr:cNvPr id="1116" name="Text Box 26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46</xdr:row>
      <xdr:rowOff>57150</xdr:rowOff>
    </xdr:to>
    <xdr:sp macro="" textlink="">
      <xdr:nvSpPr>
        <xdr:cNvPr id="1117" name="Text Box 27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118" name="Text Box 28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119" name="Text Box 29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122" name="Text Box 2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123" name="Text Box 2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4" name="Text Box 23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5" name="Text Box 24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6" name="Text Box 19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7" name="Text Box 2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8" name="Text Box 2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29" name="Text Box 22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53</xdr:row>
      <xdr:rowOff>133350</xdr:rowOff>
    </xdr:to>
    <xdr:sp macro="" textlink="">
      <xdr:nvSpPr>
        <xdr:cNvPr id="1130" name="Text Box 23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3343275" y="154781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31" name="Text Box 24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32" name="Text Box 19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33" name="Text Box 2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34" name="Text Box 2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35" name="Text Box 22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36" name="Text Box 23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37" name="Text Box 24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50</xdr:row>
      <xdr:rowOff>133350</xdr:rowOff>
    </xdr:to>
    <xdr:sp macro="" textlink="">
      <xdr:nvSpPr>
        <xdr:cNvPr id="1138" name="Text Box 19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50</xdr:row>
      <xdr:rowOff>133350</xdr:rowOff>
    </xdr:to>
    <xdr:sp macro="" textlink="">
      <xdr:nvSpPr>
        <xdr:cNvPr id="1139" name="Text Box 2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0" name="Text Box 2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41" name="Text Box 22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2" name="Text Box 23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3" name="Text Box 24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0" name="Text Box 19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1" name="Text Box 2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2" name="Text Box 2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3" name="Text Box 2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4" name="Text Box 23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155" name="Text Box 24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30</xdr:row>
      <xdr:rowOff>0</xdr:rowOff>
    </xdr:from>
    <xdr:to>
      <xdr:col>3</xdr:col>
      <xdr:colOff>504825</xdr:colOff>
      <xdr:row>46</xdr:row>
      <xdr:rowOff>38100</xdr:rowOff>
    </xdr:to>
    <xdr:sp macro="" textlink="">
      <xdr:nvSpPr>
        <xdr:cNvPr id="1156" name="Text Box 25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3771900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157" name="Text Box 26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158" name="Text Box 27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59" name="Text Box 28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160" name="Text Box 29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1" name="Text Box 19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2" name="Text Box 2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3" name="Text Box 2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4" name="Text Box 22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5" name="Text Box 23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6" name="Text Box 24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7" name="Text Box 19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8" name="Text Box 2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69" name="Text Box 2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0" name="Text Box 22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1" name="Text Box 23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2" name="Text Box 24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3" name="Text Box 19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4" name="Text Box 2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5" name="Text Box 2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6" name="Text Box 22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7" name="Text Box 23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8" name="Text Box 24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3" name="Text Box 23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4" name="Text Box 24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5" name="Text Box 19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6" name="Text Box 2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7" name="Text Box 2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8" name="Text Box 22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89" name="Text Box 23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4" name="Text Box 22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5" name="Text Box 23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196" name="Text Box 24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91</xdr:row>
      <xdr:rowOff>114300</xdr:rowOff>
    </xdr:to>
    <xdr:sp macro="" textlink="">
      <xdr:nvSpPr>
        <xdr:cNvPr id="1197" name="Text Box 25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198" name="Text Box 26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199" name="Text Box 27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200" name="Text Box 28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201" name="Text Box 29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2" name="Text Box 19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3" name="Text Box 2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4" name="Text Box 2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5" name="Text Box 22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6" name="Text Box 23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8" name="Text Box 19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09" name="Text Box 2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0" name="Text Box 2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1" name="Text Box 22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2" name="Text Box 23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4" name="Text Box 19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5" name="Text Box 2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6" name="Text Box 2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17" name="Text Box 22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19" name="Text Box 24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53</xdr:row>
      <xdr:rowOff>38100</xdr:rowOff>
    </xdr:to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3343275" y="1343977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352425</xdr:rowOff>
    </xdr:to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3343275" y="19373850"/>
          <a:ext cx="762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26" name="Text Box 19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60</xdr:row>
      <xdr:rowOff>57150</xdr:rowOff>
    </xdr:to>
    <xdr:sp macro="" textlink="">
      <xdr:nvSpPr>
        <xdr:cNvPr id="1227" name="Text Box 2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60</xdr:row>
      <xdr:rowOff>57150</xdr:rowOff>
    </xdr:to>
    <xdr:sp macro="" textlink="">
      <xdr:nvSpPr>
        <xdr:cNvPr id="1228" name="Text Box 2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229" name="Text Box 22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233" name="Text Box 2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34" name="Text Box 2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35" name="Text Box 22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36" name="Text Box 23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91</xdr:row>
      <xdr:rowOff>114300</xdr:rowOff>
    </xdr:to>
    <xdr:sp macro="" textlink="">
      <xdr:nvSpPr>
        <xdr:cNvPr id="1238" name="Text Box 25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91</xdr:row>
      <xdr:rowOff>428625</xdr:rowOff>
    </xdr:to>
    <xdr:sp macro="" textlink="">
      <xdr:nvSpPr>
        <xdr:cNvPr id="1239" name="Text Box 26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85</xdr:row>
      <xdr:rowOff>123825</xdr:rowOff>
    </xdr:to>
    <xdr:sp macro="" textlink="">
      <xdr:nvSpPr>
        <xdr:cNvPr id="1240" name="Text Box 27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63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241" name="Text Box 28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242" name="Text Box 29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50" name="Text Box 2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51" name="Text Box 2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52" name="Text Box 22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72</xdr:row>
      <xdr:rowOff>304800</xdr:rowOff>
    </xdr:to>
    <xdr:sp macro="" textlink="">
      <xdr:nvSpPr>
        <xdr:cNvPr id="1253" name="Text Box 23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3343275" y="2129790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54" name="Text Box 24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55" name="Text Box 19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56" name="Text Box 2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57" name="Text Box 2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58" name="Text Box 22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59" name="Text Box 23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60" name="Text Box 24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1261" name="Text Box 19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1262" name="Text Box 2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3" name="Text Box 2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64" name="Text Box 22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5" name="Text Box 23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6" name="Text Box 24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1" name="Text Box 23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2" name="Text Box 24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4" name="Text Box 2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5" name="Text Box 2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6" name="Text Box 22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7" name="Text Box 23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278" name="Text Box 24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279" name="Text Box 26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280" name="Text Box 27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34</xdr:row>
      <xdr:rowOff>133350</xdr:rowOff>
    </xdr:to>
    <xdr:sp macro="" textlink="">
      <xdr:nvSpPr>
        <xdr:cNvPr id="1281" name="Text Box 28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282" name="Text Box 29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3" name="Text Box 19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5" name="Text Box 2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3" name="Text Box 23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5" name="Text Box 19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6" name="Text Box 2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7" name="Text Box 2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8" name="Text Box 22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299" name="Text Box 23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0" name="Text Box 24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1" name="Text Box 19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2" name="Text Box 2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3" name="Text Box 2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4" name="Text Box 22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5" name="Text Box 23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3" name="Text Box 19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4" name="Text Box 2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5" name="Text Box 2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6" name="Text Box 22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7" name="Text Box 23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318" name="Text Box 24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19" name="Text Box 19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0" name="Text Box 2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2" name="Text Box 22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3" name="Text Box 23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4" name="Text Box 24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5" name="Text Box 19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6" name="Text Box 2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7" name="Text Box 2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8" name="Text Box 22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29" name="Text Box 23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7" name="Text Box 19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8" name="Text Box 2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39" name="Text Box 2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41" name="Text Box 23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63</xdr:row>
      <xdr:rowOff>57150</xdr:rowOff>
    </xdr:to>
    <xdr:sp macro="" textlink="">
      <xdr:nvSpPr>
        <xdr:cNvPr id="1343" name="Text Box 25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344" name="Text Box 26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345" name="Text Box 27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346" name="Text Box 28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347" name="Text Box 29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48" name="Text Box 19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49" name="Text Box 2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0" name="Text Box 2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1" name="Text Box 22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2" name="Text Box 23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3" name="Text Box 24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4" name="Text Box 19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5" name="Text Box 2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6" name="Text Box 2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7" name="Text Box 22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8" name="Text Box 23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59" name="Text Box 24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62" name="Text Box 2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63" name="Text Box 22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64" name="Text Box 2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65" name="Text Box 24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366" name="Text Box 19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3343275" y="89344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67" name="Text Box 2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368" name="Text Box 2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369" name="Text Box 22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49</xdr:row>
      <xdr:rowOff>0</xdr:rowOff>
    </xdr:to>
    <xdr:sp macro="" textlink="">
      <xdr:nvSpPr>
        <xdr:cNvPr id="1370" name="Text Box 23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3343275" y="139446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371" name="Text Box 24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72" name="Text Box 19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34</xdr:row>
      <xdr:rowOff>409575</xdr:rowOff>
    </xdr:to>
    <xdr:sp macro="" textlink="">
      <xdr:nvSpPr>
        <xdr:cNvPr id="1373" name="Text Box 2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34</xdr:row>
      <xdr:rowOff>409575</xdr:rowOff>
    </xdr:to>
    <xdr:sp macro="" textlink="">
      <xdr:nvSpPr>
        <xdr:cNvPr id="1374" name="Text Box 2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38</xdr:row>
      <xdr:rowOff>171450</xdr:rowOff>
    </xdr:to>
    <xdr:sp macro="" textlink="">
      <xdr:nvSpPr>
        <xdr:cNvPr id="1375" name="Text Box 22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76" name="Text Box 23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377" name="Text Box 24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78" name="Text Box 19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379" name="Text Box 2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80" name="Text Box 2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81" name="Text Box 22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83" name="Text Box 24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63</xdr:row>
      <xdr:rowOff>57150</xdr:rowOff>
    </xdr:to>
    <xdr:sp macro="" textlink="">
      <xdr:nvSpPr>
        <xdr:cNvPr id="1384" name="Text Box 25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61</xdr:row>
      <xdr:rowOff>714375</xdr:rowOff>
    </xdr:to>
    <xdr:sp macro="" textlink="">
      <xdr:nvSpPr>
        <xdr:cNvPr id="1385" name="Text Box 26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46</xdr:row>
      <xdr:rowOff>57150</xdr:rowOff>
    </xdr:to>
    <xdr:sp macro="" textlink="">
      <xdr:nvSpPr>
        <xdr:cNvPr id="1386" name="Text Box 27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387" name="Text Box 28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388" name="Text Box 29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389" name="Text Box 19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390" name="Text Box 2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391" name="Text Box 2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39</xdr:row>
      <xdr:rowOff>0</xdr:rowOff>
    </xdr:to>
    <xdr:sp macro="" textlink="">
      <xdr:nvSpPr>
        <xdr:cNvPr id="1392" name="Text Box 22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3" name="Text Box 23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4" name="Text Box 24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398" name="Text Box 22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53</xdr:row>
      <xdr:rowOff>133350</xdr:rowOff>
    </xdr:to>
    <xdr:sp macro="" textlink="">
      <xdr:nvSpPr>
        <xdr:cNvPr id="1399" name="Text Box 23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3343275" y="154781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0" name="Text Box 24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2" name="Text Box 2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3" name="Text Box 2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4" name="Text Box 22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05" name="Text Box 23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50</xdr:row>
      <xdr:rowOff>133350</xdr:rowOff>
    </xdr:to>
    <xdr:sp macro="" textlink="">
      <xdr:nvSpPr>
        <xdr:cNvPr id="1407" name="Text Box 19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50</xdr:row>
      <xdr:rowOff>133350</xdr:rowOff>
    </xdr:to>
    <xdr:sp macro="" textlink="">
      <xdr:nvSpPr>
        <xdr:cNvPr id="1408" name="Text Box 2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09" name="Text Box 2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10" name="Text Box 22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1" name="Text Box 23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2" name="Text Box 24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7" name="Text Box 23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8" name="Text Box 24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22" name="Text Box 22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23" name="Text Box 23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35</xdr:row>
      <xdr:rowOff>38100</xdr:rowOff>
    </xdr:to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30</xdr:row>
      <xdr:rowOff>0</xdr:rowOff>
    </xdr:from>
    <xdr:to>
      <xdr:col>3</xdr:col>
      <xdr:colOff>504825</xdr:colOff>
      <xdr:row>46</xdr:row>
      <xdr:rowOff>38100</xdr:rowOff>
    </xdr:to>
    <xdr:sp macro="" textlink="">
      <xdr:nvSpPr>
        <xdr:cNvPr id="1425" name="Text Box 25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3771900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426" name="Text Box 26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46</xdr:row>
      <xdr:rowOff>38100</xdr:rowOff>
    </xdr:to>
    <xdr:sp macro="" textlink="">
      <xdr:nvSpPr>
        <xdr:cNvPr id="1427" name="Text Box 27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28" name="Text Box 28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63</xdr:row>
      <xdr:rowOff>57150</xdr:rowOff>
    </xdr:to>
    <xdr:sp macro="" textlink="">
      <xdr:nvSpPr>
        <xdr:cNvPr id="1429" name="Text Box 29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0" name="Text Box 19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1" name="Text Box 2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2" name="Text Box 2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3" name="Text Box 22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4" name="Text Box 23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5" name="Text Box 24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6" name="Text Box 19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7" name="Text Box 2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8" name="Text Box 2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39" name="Text Box 22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0" name="Text Box 23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2" name="Text Box 19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3" name="Text Box 2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4" name="Text Box 2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5" name="Text Box 22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1" name="Text Box 22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2" name="Text Box 23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3" name="Text Box 24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4" name="Text Box 19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5" name="Text Box 2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6" name="Text Box 2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7" name="Text Box 22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8" name="Text Box 23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59" name="Text Box 24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52</xdr:row>
      <xdr:rowOff>133350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91</xdr:row>
      <xdr:rowOff>114300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1" name="Text Box 19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2" name="Text Box 2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3" name="Text Box 2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4" name="Text Box 22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5" name="Text Box 23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6" name="Text Box 24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8" name="Text Box 2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79" name="Text Box 2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0" name="Text Box 22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1" name="Text Box 23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2" name="Text Box 24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3" name="Text Box 19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4" name="Text Box 2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5" name="Text Box 2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486" name="Text Box 22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487" name="Text Box 23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488" name="Text Box 24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53</xdr:row>
      <xdr:rowOff>38100</xdr:rowOff>
    </xdr:to>
    <xdr:sp macro="" textlink="">
      <xdr:nvSpPr>
        <xdr:cNvPr id="1489" name="Text Box 19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3343275" y="1343977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490" name="Text Box 2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491" name="Text Box 2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492" name="Text Box 22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352425</xdr:rowOff>
    </xdr:to>
    <xdr:sp macro="" textlink="">
      <xdr:nvSpPr>
        <xdr:cNvPr id="1493" name="Text Box 23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3343275" y="19373850"/>
          <a:ext cx="762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494" name="Text Box 24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495" name="Text Box 19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60</xdr:row>
      <xdr:rowOff>57150</xdr:rowOff>
    </xdr:to>
    <xdr:sp macro="" textlink="">
      <xdr:nvSpPr>
        <xdr:cNvPr id="1496" name="Text Box 2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60</xdr:row>
      <xdr:rowOff>57150</xdr:rowOff>
    </xdr:to>
    <xdr:sp macro="" textlink="">
      <xdr:nvSpPr>
        <xdr:cNvPr id="1497" name="Text Box 2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67</xdr:row>
      <xdr:rowOff>38100</xdr:rowOff>
    </xdr:to>
    <xdr:sp macro="" textlink="">
      <xdr:nvSpPr>
        <xdr:cNvPr id="1498" name="Text Box 22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499" name="Text Box 23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500" name="Text Box 24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01" name="Text Box 19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502" name="Text Box 2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03" name="Text Box 2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04" name="Text Box 22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05" name="Text Box 23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06" name="Text Box 24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91</xdr:row>
      <xdr:rowOff>114300</xdr:rowOff>
    </xdr:to>
    <xdr:sp macro="" textlink="">
      <xdr:nvSpPr>
        <xdr:cNvPr id="1507" name="Text Box 25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91</xdr:row>
      <xdr:rowOff>428625</xdr:rowOff>
    </xdr:to>
    <xdr:sp macro="" textlink="">
      <xdr:nvSpPr>
        <xdr:cNvPr id="1508" name="Text Box 26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85</xdr:row>
      <xdr:rowOff>123825</xdr:rowOff>
    </xdr:to>
    <xdr:sp macro="" textlink="">
      <xdr:nvSpPr>
        <xdr:cNvPr id="1509" name="Text Box 27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63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510" name="Text Box 28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511" name="Text Box 29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512" name="Text Box 19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13" name="Text Box 2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514" name="Text Box 2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67</xdr:row>
      <xdr:rowOff>209550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16" name="Text Box 23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17" name="Text Box 24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18" name="Text Box 19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19" name="Text Box 2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20" name="Text Box 2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21" name="Text Box 22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72</xdr:row>
      <xdr:rowOff>304800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3343275" y="2129790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5" name="Text Box 24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0" name="Text Box 23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2" name="Text Box 19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3" name="Text Box 2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4" name="Text Box 2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5" name="Text Box 22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67</xdr:row>
      <xdr:rowOff>190500</xdr:rowOff>
    </xdr:to>
    <xdr:sp macro="" textlink="">
      <xdr:nvSpPr>
        <xdr:cNvPr id="1547" name="Text Box 24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548" name="Text Box 26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87</xdr:row>
      <xdr:rowOff>161925</xdr:rowOff>
    </xdr:to>
    <xdr:sp macro="" textlink="">
      <xdr:nvSpPr>
        <xdr:cNvPr id="1549" name="Text Box 27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34</xdr:row>
      <xdr:rowOff>133350</xdr:rowOff>
    </xdr:to>
    <xdr:sp macro="" textlink="">
      <xdr:nvSpPr>
        <xdr:cNvPr id="1550" name="Text Box 28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91</xdr:row>
      <xdr:rowOff>114300</xdr:rowOff>
    </xdr:to>
    <xdr:sp macro="" textlink="">
      <xdr:nvSpPr>
        <xdr:cNvPr id="1551" name="Text Box 29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6" name="Text Box 23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7" name="Text Box 24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8" name="Text Box 19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59" name="Text Box 2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0" name="Text Box 2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1" name="Text Box 22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2" name="Text Box 23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3" name="Text Box 24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4" name="Text Box 19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5" name="Text Box 2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6" name="Text Box 2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7" name="Text Box 22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8" name="Text Box 23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69" name="Text Box 24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0" name="Text Box 19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1" name="Text Box 2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2" name="Text Box 2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3" name="Text Box 22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4" name="Text Box 23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5" name="Text Box 24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6" name="Text Box 19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8" name="Text Box 2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79" name="Text Box 22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0" name="Text Box 23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1" name="Text Box 24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2" name="Text Box 19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3" name="Text Box 2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4" name="Text Box 2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5" name="Text Box 22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6" name="Text Box 23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72</xdr:row>
      <xdr:rowOff>152400</xdr:rowOff>
    </xdr:to>
    <xdr:sp macro="" textlink="">
      <xdr:nvSpPr>
        <xdr:cNvPr id="1587" name="Text Box 24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0" name="Text Box 2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1" name="Text Box 22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2" name="Text Box 23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3" name="Text Box 24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4" name="Text Box 19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6" name="Text Box 2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7" name="Text Box 22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8" name="Text Box 23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599" name="Text Box 24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1" name="Text Box 2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2" name="Text Box 2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3" name="Text Box 22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4" name="Text Box 23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5" name="Text Box 24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6" name="Text Box 19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7" name="Text Box 2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8" name="Text Box 2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09" name="Text Box 22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10" name="Text Box 23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611" name="Text Box 24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57</xdr:row>
      <xdr:rowOff>114300</xdr:rowOff>
    </xdr:to>
    <xdr:sp macro="" textlink="">
      <xdr:nvSpPr>
        <xdr:cNvPr id="1612" name="Text Box 25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613" name="Text Box 26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614" name="Text Box 27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615" name="Text Box 28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616" name="Text Box 29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17" name="Text Box 19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18" name="Text Box 2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19" name="Text Box 2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0" name="Text Box 22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1" name="Text Box 23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2" name="Text Box 24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3" name="Text Box 19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4" name="Text Box 2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5" name="Text Box 2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6" name="Text Box 22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7" name="Text Box 23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8" name="Text Box 24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29" name="Text Box 19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30" name="Text Box 2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31" name="Text Box 2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32" name="Text Box 22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33" name="Text Box 23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34" name="Text Box 24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30</xdr:row>
      <xdr:rowOff>123825</xdr:rowOff>
    </xdr:to>
    <xdr:sp macro="" textlink="">
      <xdr:nvSpPr>
        <xdr:cNvPr id="1635" name="Text Box 19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3343275" y="893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36" name="Text Box 2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637" name="Text Box 2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638" name="Text Box 22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46</xdr:row>
      <xdr:rowOff>123825</xdr:rowOff>
    </xdr:to>
    <xdr:sp macro="" textlink="">
      <xdr:nvSpPr>
        <xdr:cNvPr id="1639" name="Text Box 23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3343275" y="139446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640" name="Text Box 24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41" name="Text Box 19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31</xdr:row>
      <xdr:rowOff>123825</xdr:rowOff>
    </xdr:to>
    <xdr:sp macro="" textlink="">
      <xdr:nvSpPr>
        <xdr:cNvPr id="1642" name="Text Box 2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31</xdr:row>
      <xdr:rowOff>123825</xdr:rowOff>
    </xdr:to>
    <xdr:sp macro="" textlink="">
      <xdr:nvSpPr>
        <xdr:cNvPr id="1643" name="Text Box 2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644" name="Text Box 22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45" name="Text Box 23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646" name="Text Box 24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47" name="Text Box 19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648" name="Text Box 2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49" name="Text Box 2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51" name="Text Box 23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52" name="Text Box 24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57</xdr:row>
      <xdr:rowOff>114300</xdr:rowOff>
    </xdr:to>
    <xdr:sp macro="" textlink="">
      <xdr:nvSpPr>
        <xdr:cNvPr id="1653" name="Text Box 25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55</xdr:row>
      <xdr:rowOff>114300</xdr:rowOff>
    </xdr:to>
    <xdr:sp macro="" textlink="">
      <xdr:nvSpPr>
        <xdr:cNvPr id="1654" name="Text Box 26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37</xdr:row>
      <xdr:rowOff>85725</xdr:rowOff>
    </xdr:to>
    <xdr:sp macro="" textlink="">
      <xdr:nvSpPr>
        <xdr:cNvPr id="1655" name="Text Box 27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656" name="Text Box 28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657" name="Text Box 29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658" name="Text Box 19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59" name="Text Box 2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660" name="Text Box 2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661" name="Text Box 22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2" name="Text Box 23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3" name="Text Box 24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4" name="Text Box 19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5" name="Text Box 2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6" name="Text Box 2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67" name="Text Box 22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1668" name="Text Box 23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3343275" y="15478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69" name="Text Box 24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70" name="Text Box 19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71" name="Text Box 2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72" name="Text Box 2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73" name="Text Box 22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74" name="Text Box 23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1676" name="Text Box 19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1677" name="Text Box 2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78" name="Text Box 2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79" name="Text Box 22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0" name="Text Box 23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3" name="Text Box 2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4" name="Text Box 2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5" name="Text Box 22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6" name="Text Box 23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7" name="Text Box 24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8" name="Text Box 19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89" name="Text Box 2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90" name="Text Box 2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91" name="Text Box 22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92" name="Text Box 23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693" name="Text Box 24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30</xdr:row>
      <xdr:rowOff>0</xdr:rowOff>
    </xdr:from>
    <xdr:to>
      <xdr:col>3</xdr:col>
      <xdr:colOff>504825</xdr:colOff>
      <xdr:row>39</xdr:row>
      <xdr:rowOff>85725</xdr:rowOff>
    </xdr:to>
    <xdr:sp macro="" textlink="">
      <xdr:nvSpPr>
        <xdr:cNvPr id="1694" name="Text Box 25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3771900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695" name="Text Box 26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696" name="Text Box 27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697" name="Text Box 29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98" name="Text Box 19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699" name="Text Box 2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0" name="Text Box 2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1" name="Text Box 22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2" name="Text Box 23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6" name="Text Box 2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8" name="Text Box 23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09" name="Text Box 24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8" name="Text Box 2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19" name="Text Box 22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0" name="Text Box 23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2" name="Text Box 19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3" name="Text Box 2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4" name="Text Box 2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6" name="Text Box 23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7" name="Text Box 24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8" name="Text Box 19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29" name="Text Box 2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30" name="Text Box 2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31" name="Text Box 22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32" name="Text Box 23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733" name="Text Box 24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80</xdr:row>
      <xdr:rowOff>333375</xdr:rowOff>
    </xdr:to>
    <xdr:sp macro="" textlink="">
      <xdr:nvSpPr>
        <xdr:cNvPr id="1734" name="Text Box 25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1735" name="Text Box 26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1736" name="Text Box 27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1737" name="Text Box 28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1738" name="Text Box 29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39" name="Text Box 19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0" name="Text Box 2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1" name="Text Box 2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2" name="Text Box 22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3" name="Text Box 23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4" name="Text Box 24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5" name="Text Box 19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6" name="Text Box 2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7" name="Text Box 2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8" name="Text Box 22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51" name="Text Box 19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52" name="Text Box 2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53" name="Text Box 2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54" name="Text Box 22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55" name="Text Box 23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56" name="Text Box 24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48</xdr:row>
      <xdr:rowOff>95250</xdr:rowOff>
    </xdr:to>
    <xdr:sp macro="" textlink="">
      <xdr:nvSpPr>
        <xdr:cNvPr id="1757" name="Text Box 19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3343275" y="1343977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58" name="Text Box 2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1759" name="Text Box 2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1760" name="Text Box 22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67</xdr:row>
      <xdr:rowOff>247650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3343275" y="19373850"/>
          <a:ext cx="76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1762" name="Text Box 24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63" name="Text Box 19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58</xdr:row>
      <xdr:rowOff>19050</xdr:rowOff>
    </xdr:to>
    <xdr:sp macro="" textlink="">
      <xdr:nvSpPr>
        <xdr:cNvPr id="1764" name="Text Box 2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58</xdr:row>
      <xdr:rowOff>19050</xdr:rowOff>
    </xdr:to>
    <xdr:sp macro="" textlink="">
      <xdr:nvSpPr>
        <xdr:cNvPr id="1765" name="Text Box 2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1766" name="Text Box 22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67" name="Text Box 23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1768" name="Text Box 24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69" name="Text Box 19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1770" name="Text Box 2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71" name="Text Box 2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72" name="Text Box 22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73" name="Text Box 23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74" name="Text Box 24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80</xdr:row>
      <xdr:rowOff>333375</xdr:rowOff>
    </xdr:to>
    <xdr:sp macro="" textlink="">
      <xdr:nvSpPr>
        <xdr:cNvPr id="1775" name="Text Box 25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80</xdr:row>
      <xdr:rowOff>323850</xdr:rowOff>
    </xdr:to>
    <xdr:sp macro="" textlink="">
      <xdr:nvSpPr>
        <xdr:cNvPr id="1776" name="Text Box 26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72</xdr:row>
      <xdr:rowOff>409575</xdr:rowOff>
    </xdr:to>
    <xdr:sp macro="" textlink="">
      <xdr:nvSpPr>
        <xdr:cNvPr id="1777" name="Text Box 27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1778" name="Text Box 28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1779" name="Text Box 29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6" name="Text Box 19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7" name="Text Box 2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8" name="Text Box 2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89" name="Text Box 22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1790" name="Text Box 23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3343275" y="212979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91" name="Text Box 24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92" name="Text Box 19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93" name="Text Box 2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94" name="Text Box 2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795" name="Text Box 22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71</xdr:row>
      <xdr:rowOff>161925</xdr:rowOff>
    </xdr:to>
    <xdr:sp macro="" textlink="">
      <xdr:nvSpPr>
        <xdr:cNvPr id="1798" name="Text Box 19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71</xdr:row>
      <xdr:rowOff>161925</xdr:rowOff>
    </xdr:to>
    <xdr:sp macro="" textlink="">
      <xdr:nvSpPr>
        <xdr:cNvPr id="1799" name="Text Box 2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0" name="Text Box 2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01" name="Text Box 22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2" name="Text Box 23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3" name="Text Box 24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4" name="Text Box 19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5" name="Text Box 2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6" name="Text Box 2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7" name="Text Box 22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8" name="Text Box 23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09" name="Text Box 24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0" name="Text Box 19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1" name="Text Box 2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2" name="Text Box 2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3" name="Text Box 22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4" name="Text Box 23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1815" name="Text Box 24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1816" name="Text Box 26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1817" name="Text Box 27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1818" name="Text Box 29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19" name="Text Box 19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1" name="Text Box 2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2" name="Text Box 22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3" name="Text Box 23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4" name="Text Box 24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0" name="Text Box 24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1" name="Text Box 19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2" name="Text Box 2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3" name="Text Box 2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4" name="Text Box 22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5" name="Text Box 23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6" name="Text Box 24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7" name="Text Box 19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8" name="Text Box 2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39" name="Text Box 2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0" name="Text Box 22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1" name="Text Box 23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2" name="Text Box 24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3" name="Text Box 19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4" name="Text Box 2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5" name="Text Box 2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6" name="Text Box 22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7" name="Text Box 23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8" name="Text Box 24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49" name="Text Box 19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50" name="Text Box 2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51" name="Text Box 2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52" name="Text Box 22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1854" name="Text Box 24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55" name="Text Box 19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56" name="Text Box 2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57" name="Text Box 2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58" name="Text Box 22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59" name="Text Box 23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0" name="Text Box 24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1" name="Text Box 19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2" name="Text Box 2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3" name="Text Box 2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4" name="Text Box 22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5" name="Text Box 23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866" name="Text Box 24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67" name="Text Box 19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68" name="Text Box 2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69" name="Text Box 2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0" name="Text Box 22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1" name="Text Box 23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2" name="Text Box 24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3" name="Text Box 19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4" name="Text Box 2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5" name="Text Box 2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6" name="Text Box 22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8" name="Text Box 24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57</xdr:row>
      <xdr:rowOff>114300</xdr:rowOff>
    </xdr:to>
    <xdr:sp macro="" textlink="">
      <xdr:nvSpPr>
        <xdr:cNvPr id="1879" name="Text Box 25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880" name="Text Box 26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881" name="Text Box 27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882" name="Text Box 28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883" name="Text Box 29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7" name="Text Box 22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8" name="Text Box 23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4" name="Text Box 23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6" name="Text Box 19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7" name="Text Box 2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8" name="Text Box 2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899" name="Text Box 22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00" name="Text Box 23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01" name="Text Box 24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30</xdr:row>
      <xdr:rowOff>123825</xdr:rowOff>
    </xdr:to>
    <xdr:sp macro="" textlink="">
      <xdr:nvSpPr>
        <xdr:cNvPr id="1902" name="Text Box 19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3343275" y="893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03" name="Text Box 2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904" name="Text Box 2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905" name="Text Box 22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46</xdr:row>
      <xdr:rowOff>123825</xdr:rowOff>
    </xdr:to>
    <xdr:sp macro="" textlink="">
      <xdr:nvSpPr>
        <xdr:cNvPr id="1906" name="Text Box 23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3343275" y="139446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31</xdr:row>
      <xdr:rowOff>123825</xdr:rowOff>
    </xdr:to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31</xdr:row>
      <xdr:rowOff>123825</xdr:rowOff>
    </xdr:to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9525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3343275" y="108013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12" name="Text Box 23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913" name="Text Box 24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14" name="Text Box 19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915" name="Text Box 2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16" name="Text Box 2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17" name="Text Box 22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18" name="Text Box 23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19" name="Text Box 24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47</xdr:row>
      <xdr:rowOff>0</xdr:rowOff>
    </xdr:from>
    <xdr:to>
      <xdr:col>3</xdr:col>
      <xdr:colOff>504825</xdr:colOff>
      <xdr:row>57</xdr:row>
      <xdr:rowOff>114300</xdr:rowOff>
    </xdr:to>
    <xdr:sp macro="" textlink="">
      <xdr:nvSpPr>
        <xdr:cNvPr id="1920" name="Text Box 25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3771900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55</xdr:row>
      <xdr:rowOff>114300</xdr:rowOff>
    </xdr:to>
    <xdr:sp macro="" textlink="">
      <xdr:nvSpPr>
        <xdr:cNvPr id="1921" name="Text Box 26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37</xdr:row>
      <xdr:rowOff>85725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3343275" y="922020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923" name="Text Box 28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924" name="Text Box 29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925" name="Text Box 19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26" name="Text Box 2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36</xdr:row>
      <xdr:rowOff>9525</xdr:rowOff>
    </xdr:to>
    <xdr:sp macro="" textlink="">
      <xdr:nvSpPr>
        <xdr:cNvPr id="1928" name="Text Box 22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3343275" y="111633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29" name="Text Box 23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30" name="Text Box 24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31" name="Text Box 19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32" name="Text Box 2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33" name="Text Box 2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34" name="Text Box 22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1935" name="Text Box 23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3343275" y="15478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36" name="Text Box 24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37" name="Text Box 19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38" name="Text Box 2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39" name="Text Box 2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40" name="Text Box 22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42" name="Text Box 24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1943" name="Text Box 19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1944" name="Text Box 2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3343275" y="1451610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45" name="Text Box 2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46" name="Text Box 22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47" name="Text Box 23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48" name="Text Box 24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49" name="Text Box 19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0" name="Text Box 2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1" name="Text Box 2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2" name="Text Box 22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4" name="Text Box 24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5" name="Text Box 19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6" name="Text Box 2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7" name="Text Box 2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8" name="Text Box 22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59" name="Text Box 23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960" name="Text Box 24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30</xdr:row>
      <xdr:rowOff>0</xdr:rowOff>
    </xdr:from>
    <xdr:to>
      <xdr:col>3</xdr:col>
      <xdr:colOff>504825</xdr:colOff>
      <xdr:row>39</xdr:row>
      <xdr:rowOff>85725</xdr:rowOff>
    </xdr:to>
    <xdr:sp macro="" textlink="">
      <xdr:nvSpPr>
        <xdr:cNvPr id="1961" name="Text Box 25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3771900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1962" name="Text Box 26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3343275" y="100774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57</xdr:row>
      <xdr:rowOff>114300</xdr:rowOff>
    </xdr:to>
    <xdr:sp macro="" textlink="">
      <xdr:nvSpPr>
        <xdr:cNvPr id="1964" name="Text Box 29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65" name="Text Box 19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66" name="Text Box 2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67" name="Text Box 2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68" name="Text Box 22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69" name="Text Box 23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0" name="Text Box 24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1" name="Text Box 19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2" name="Text Box 2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3" name="Text Box 2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4" name="Text Box 22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5" name="Text Box 23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6" name="Text Box 24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7" name="Text Box 19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8" name="Text Box 2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79" name="Text Box 2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0" name="Text Box 22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1" name="Text Box 23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2" name="Text Box 24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3" name="Text Box 19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4" name="Text Box 2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5" name="Text Box 2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6" name="Text Box 22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7" name="Text Box 23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8" name="Text Box 24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89" name="Text Box 19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0" name="Text Box 2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1" name="Text Box 21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2" name="Text Box 22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3" name="Text Box 23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4" name="Text Box 24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5" name="Text Box 19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6" name="Text Box 2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7" name="Text Box 21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8" name="Text Box 22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1999" name="Text Box 23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50</xdr:row>
      <xdr:rowOff>123825</xdr:rowOff>
    </xdr:to>
    <xdr:sp macro="" textlink="">
      <xdr:nvSpPr>
        <xdr:cNvPr id="2000" name="Text Box 24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3343275" y="152209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80</xdr:row>
      <xdr:rowOff>333375</xdr:rowOff>
    </xdr:to>
    <xdr:sp macro="" textlink="">
      <xdr:nvSpPr>
        <xdr:cNvPr id="2001" name="Text Box 25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2002" name="Text Box 26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2003" name="Text Box 27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2004" name="Text Box 28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2005" name="Text Box 29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06" name="Text Box 19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07" name="Text Box 2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08" name="Text Box 21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09" name="Text Box 22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0" name="Text Box 23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2" name="Text Box 19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3" name="Text Box 2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4" name="Text Box 2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5" name="Text Box 22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6" name="Text Box 23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7" name="Text Box 24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8" name="Text Box 19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19" name="Text Box 2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20" name="Text Box 21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21" name="Text Box 22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22" name="Text Box 23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23" name="Text Box 24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48</xdr:row>
      <xdr:rowOff>95250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3343275" y="13439775"/>
          <a:ext cx="7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67</xdr:row>
      <xdr:rowOff>247650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3343275" y="19373850"/>
          <a:ext cx="76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58</xdr:row>
      <xdr:rowOff>19050</xdr:rowOff>
    </xdr:to>
    <xdr:sp macro="" textlink="">
      <xdr:nvSpPr>
        <xdr:cNvPr id="2031" name="Text Box 2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58</xdr:row>
      <xdr:rowOff>19050</xdr:rowOff>
    </xdr:to>
    <xdr:sp macro="" textlink="">
      <xdr:nvSpPr>
        <xdr:cNvPr id="2032" name="Text Box 2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62</xdr:row>
      <xdr:rowOff>28575</xdr:rowOff>
    </xdr:to>
    <xdr:sp macro="" textlink="">
      <xdr:nvSpPr>
        <xdr:cNvPr id="2033" name="Text Box 22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3343275" y="1833562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34" name="Text Box 23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2035" name="Text Box 24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36" name="Text Box 19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2037" name="Text Box 2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38" name="Text Box 21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39" name="Text Box 22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40" name="Text Box 23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66</xdr:row>
      <xdr:rowOff>0</xdr:rowOff>
    </xdr:from>
    <xdr:to>
      <xdr:col>3</xdr:col>
      <xdr:colOff>504825</xdr:colOff>
      <xdr:row>80</xdr:row>
      <xdr:rowOff>333375</xdr:rowOff>
    </xdr:to>
    <xdr:sp macro="" textlink="">
      <xdr:nvSpPr>
        <xdr:cNvPr id="2042" name="Text Box 25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3771900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80</xdr:row>
      <xdr:rowOff>323850</xdr:rowOff>
    </xdr:to>
    <xdr:sp macro="" textlink="">
      <xdr:nvSpPr>
        <xdr:cNvPr id="2043" name="Text Box 26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72</xdr:row>
      <xdr:rowOff>409575</xdr:rowOff>
    </xdr:to>
    <xdr:sp macro="" textlink="">
      <xdr:nvSpPr>
        <xdr:cNvPr id="2044" name="Text Box 27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3343275" y="17449800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2045" name="Text Box 28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2046" name="Text Box 29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2047" name="Text Box 19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48" name="Text Box 2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2049" name="Text Box 2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62</xdr:row>
      <xdr:rowOff>219075</xdr:rowOff>
    </xdr:to>
    <xdr:sp macro="" textlink="">
      <xdr:nvSpPr>
        <xdr:cNvPr id="2050" name="Text Box 2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3343275" y="18630900"/>
          <a:ext cx="76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1" name="Text Box 23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2" name="Text Box 24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3" name="Text Box 19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5" name="Text Box 21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56" name="Text Box 22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2057" name="Text Box 23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3343275" y="212979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58" name="Text Box 24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59" name="Text Box 19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60" name="Text Box 2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61" name="Text Box 21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62" name="Text Box 22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63" name="Text Box 23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64" name="Text Box 24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71</xdr:row>
      <xdr:rowOff>161925</xdr:rowOff>
    </xdr:to>
    <xdr:sp macro="" textlink="">
      <xdr:nvSpPr>
        <xdr:cNvPr id="2065" name="Text Box 19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71</xdr:row>
      <xdr:rowOff>161925</xdr:rowOff>
    </xdr:to>
    <xdr:sp macro="" textlink="">
      <xdr:nvSpPr>
        <xdr:cNvPr id="2066" name="Text Box 2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3343275" y="202596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67" name="Text Box 21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68" name="Text Box 22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69" name="Text Box 23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0" name="Text Box 24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1" name="Text Box 19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2" name="Text Box 2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3" name="Text Box 2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4" name="Text Box 22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5" name="Text Box 2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6" name="Text Box 24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7" name="Text Box 19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8" name="Text Box 2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79" name="Text Box 2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80" name="Text Box 22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81" name="Text Box 23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61</xdr:row>
      <xdr:rowOff>723900</xdr:rowOff>
    </xdr:to>
    <xdr:sp macro="" textlink="">
      <xdr:nvSpPr>
        <xdr:cNvPr id="2082" name="Text Box 24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2083" name="Text Box 26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74</xdr:row>
      <xdr:rowOff>47625</xdr:rowOff>
    </xdr:to>
    <xdr:sp macro="" textlink="">
      <xdr:nvSpPr>
        <xdr:cNvPr id="2084" name="Text Box 27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3343275" y="18040350"/>
          <a:ext cx="762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80</xdr:row>
      <xdr:rowOff>333375</xdr:rowOff>
    </xdr:to>
    <xdr:sp macro="" textlink="">
      <xdr:nvSpPr>
        <xdr:cNvPr id="2085" name="Text Box 29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86" name="Text Box 19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87" name="Text Box 2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88" name="Text Box 21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89" name="Text Box 22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2" name="Text Box 19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3" name="Text Box 2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4" name="Text Box 2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5" name="Text Box 22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6" name="Text Box 23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7" name="Text Box 24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8" name="Text Box 19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099" name="Text Box 2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0" name="Text Box 2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1" name="Text Box 22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2" name="Text Box 23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3" name="Text Box 24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4" name="Text Box 19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5" name="Text Box 2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6" name="Text Box 21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7" name="Text Box 22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8" name="Text Box 23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09" name="Text Box 24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4" name="Text Box 23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6" name="Text Box 19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19" name="Text Box 22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20" name="Text Box 23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70</xdr:row>
      <xdr:rowOff>133350</xdr:rowOff>
    </xdr:to>
    <xdr:sp macro="" textlink="">
      <xdr:nvSpPr>
        <xdr:cNvPr id="2121" name="Text Box 24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3343275" y="209645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2" name="Text Box 19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3" name="Text Box 2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4" name="Text Box 21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5" name="Text Box 22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6" name="Text Box 23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7" name="Text Box 24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29" name="Text Box 2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30" name="Text Box 21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31" name="Text Box 22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32" name="Text Box 23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895350" y="682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3" name="Text Box 19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4" name="Text Box 20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5" name="Text Box 21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6" name="Text Box 22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7" name="Text Box 23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8" name="Text Box 24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09" name="Text Box 19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0" name="Text Box 20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1" name="Text Box 21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2" name="Text Box 22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3" name="Text Box 23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4" name="Text Box 24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15" name="Text Box 22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16" name="Text Box 22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18" name="Text Box 22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0" name="Text Box 20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1" name="Text Box 21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2" name="Text Box 22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3" name="Text Box 23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4" name="Text Box 24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5" name="Text Box 19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6" name="Text Box 20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7" name="Text Box 21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8" name="Text Box 22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29" name="Text Box 23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1" name="Text Box 19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2" name="Text Box 20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3" name="Text Box 21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4" name="Text Box 22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5" name="Text Box 23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6" name="Text Box 24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7" name="Text Box 19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8" name="Text Box 20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39" name="Text Box 21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1" name="Text Box 23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2" name="Text Box 24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3" name="Text Box 19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4" name="Text Box 20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5" name="Text Box 21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6" name="Text Box 22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7" name="Text Box 23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53" name="Text Box 23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54" name="Text Box 24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55" name="Text Box 22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56" name="Text Box 22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57" name="Text Box 19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58" name="Text Box 20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59" name="Text Box 21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0" name="Text Box 22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1" name="Text Box 23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2" name="Text Box 24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3" name="Text Box 19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4" name="Text Box 20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5" name="Text Box 21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6" name="Text Box 22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7" name="Text Box 23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868" name="Text Box 24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69" name="Text Box 22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870" name="Text Box 22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1" name="Text Box 19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2" name="Text Box 20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3" name="Text Box 21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4" name="Text Box 22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5" name="Text Box 23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6" name="Text Box 24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7" name="Text Box 19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8" name="Text Box 20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79" name="Text Box 21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80" name="Text Box 22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81" name="Text Box 23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882" name="Text Box 24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3" name="Text Box 19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5" name="Text Box 21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7" name="Text Box 23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89" name="Text Box 19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0" name="Text Box 20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1" name="Text Box 21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2" name="Text Box 22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3" name="Text Box 23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4" name="Text Box 24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5" name="Text Box 19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6" name="Text Box 20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7" name="Text Box 21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8" name="Text Box 22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899" name="Text Box 23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0" name="Text Box 24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1" name="Text Box 19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2" name="Text Box 20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3" name="Text Box 21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4" name="Text Box 22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5" name="Text Box 23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06" name="Text Box 24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08" name="Text Box 20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09" name="Text Box 21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0" name="Text Box 22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1" name="Text Box 23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2" name="Text Box 24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4" name="Text Box 20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5" name="Text Box 21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6" name="Text Box 22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7" name="Text Box 23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8" name="Text Box 24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19" name="Text Box 19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0" name="Text Box 20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1" name="Text Box 21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2" name="Text Box 22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3" name="Text Box 23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4" name="Text Box 24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5" name="Text Box 19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6" name="Text Box 20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7" name="Text Box 21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8" name="Text Box 22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29" name="Text Box 23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30" name="Text Box 24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31" name="Text Box 22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32" name="Text Box 22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3" name="Text Box 19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4" name="Text Box 20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5" name="Text Box 21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6" name="Text Box 22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7" name="Text Box 23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39" name="Text Box 19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0" name="Text Box 20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1" name="Text Box 21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2" name="Text Box 22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3" name="Text Box 23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4" name="Text Box 24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5" name="Text Box 19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6" name="Text Box 20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7" name="Text Box 21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49" name="Text Box 23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0" name="Text Box 24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2" name="Text Box 20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3" name="Text Box 21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4" name="Text Box 22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5" name="Text Box 23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57" name="Text Box 19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58" name="Text Box 20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59" name="Text Box 21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0" name="Text Box 22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1" name="Text Box 23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2" name="Text Box 24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3" name="Text Box 19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4" name="Text Box 20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5" name="Text Box 21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6" name="Text Box 22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7" name="Text Box 23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968" name="Text Box 24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69" name="Text Box 22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70" name="Text Box 22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1" name="Text Box 19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2" name="Text Box 20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3" name="Text Box 21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4" name="Text Box 22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5" name="Text Box 23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79" name="Text Box 21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0" name="Text Box 22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1" name="Text Box 23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2" name="Text Box 24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3" name="Text Box 19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4" name="Text Box 20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5" name="Text Box 21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6" name="Text Box 22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7" name="Text Box 23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8" name="Text Box 24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89" name="Text Box 19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0" name="Text Box 20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1" name="Text Box 21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2" name="Text Box 22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3" name="Text Box 23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4" name="Text Box 24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95" name="Text Box 22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996" name="Text Box 22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7" name="Text Box 19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8" name="Text Box 20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0" name="Text Box 22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1" name="Text Box 23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2" name="Text Box 24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7" name="Text Box 23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8" name="Text Box 24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0" name="Text Box 20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1" name="Text Box 21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2" name="Text Box 22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3" name="Text Box 23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4" name="Text Box 24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5" name="Text Box 19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6" name="Text Box 20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7" name="Text Box 21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8" name="Text Box 22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19" name="Text Box 23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38125"/>
    <xdr:sp macro="" textlink="">
      <xdr:nvSpPr>
        <xdr:cNvPr id="1020" name="Text Box 24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1" name="Text Box 19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2" name="Text Box 20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3" name="Text Box 2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4" name="Text Box 22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5" name="Text Box 23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6" name="Text Box 24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29" name="Text Box 21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30" name="Text Box 22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31" name="Text Box 23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80975"/>
    <xdr:sp macro="" textlink="">
      <xdr:nvSpPr>
        <xdr:cNvPr id="1032" name="Text Box 24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4" name="Text Box 20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5" name="Text Box 2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6" name="Text Box 22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7" name="Text Box 23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8" name="Text Box 24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39" name="Text Box 19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40" name="Text Box 20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41" name="Text Box 21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42" name="Text Box 22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43" name="Text Box 23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044" name="Text Box 24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163</xdr:row>
      <xdr:rowOff>0</xdr:rowOff>
    </xdr:from>
    <xdr:to>
      <xdr:col>3</xdr:col>
      <xdr:colOff>504825</xdr:colOff>
      <xdr:row>167</xdr:row>
      <xdr:rowOff>114300</xdr:rowOff>
    </xdr:to>
    <xdr:sp macro="" textlink="">
      <xdr:nvSpPr>
        <xdr:cNvPr id="1045" name="Text Box 25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167</xdr:row>
      <xdr:rowOff>114300</xdr:rowOff>
    </xdr:to>
    <xdr:sp macro="" textlink="">
      <xdr:nvSpPr>
        <xdr:cNvPr id="1046" name="Text Box 26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167</xdr:row>
      <xdr:rowOff>114300</xdr:rowOff>
    </xdr:to>
    <xdr:sp macro="" textlink="">
      <xdr:nvSpPr>
        <xdr:cNvPr id="1047" name="Text Box 27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167</xdr:row>
      <xdr:rowOff>114300</xdr:rowOff>
    </xdr:to>
    <xdr:sp macro="" textlink="">
      <xdr:nvSpPr>
        <xdr:cNvPr id="1048" name="Text Box 28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167</xdr:row>
      <xdr:rowOff>114300</xdr:rowOff>
    </xdr:to>
    <xdr:sp macro="" textlink="">
      <xdr:nvSpPr>
        <xdr:cNvPr id="1049" name="Text Box 29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050" name="Text Box 19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051" name="Text Box 20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052" name="Text Box 2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053" name="Text Box 22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054" name="Text Box 23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55" name="Text Box 24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56" name="Text Box 19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57" name="Text Box 20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58" name="Text Box 21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59" name="Text Box 22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0" name="Text Box 23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1" name="Text Box 24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2" name="Text Box 19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3" name="Text Box 20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4" name="Text Box 21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5" name="Text Box 22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6" name="Text Box 23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7" name="Text Box 24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8" name="Text Box 19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69" name="Text Box 20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0" name="Text Box 2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1" name="Text Box 22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2" name="Text Box 23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3" name="Text Box 24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6" name="Text Box 2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7" name="Text Box 22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79" name="Text Box 24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0" name="Text Box 19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1" name="Text Box 20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2" name="Text Box 2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3" name="Text Box 22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4" name="Text Box 23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85" name="Text Box 24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190</xdr:row>
      <xdr:rowOff>0</xdr:rowOff>
    </xdr:from>
    <xdr:to>
      <xdr:col>3</xdr:col>
      <xdr:colOff>504825</xdr:colOff>
      <xdr:row>198</xdr:row>
      <xdr:rowOff>95250</xdr:rowOff>
    </xdr:to>
    <xdr:sp macro="" textlink="">
      <xdr:nvSpPr>
        <xdr:cNvPr id="1086" name="Text Box 25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087" name="Text Box 26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088" name="Text Box 27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089" name="Text Box 28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090" name="Text Box 29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5" name="Text Box 23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7" name="Text Box 19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8" name="Text Box 20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099" name="Text Box 21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0" name="Text Box 22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1" name="Text Box 23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3" name="Text Box 19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4" name="Text Box 20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5" name="Text Box 21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6" name="Text Box 22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7" name="Text Box 23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09" name="Text Box 19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2" name="Text Box 22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3" name="Text Box 23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5" name="Text Box 19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6" name="Text Box 20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7" name="Text Box 21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8" name="Text Box 22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19" name="Text Box 23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1" name="Text Box 19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2" name="Text Box 20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3" name="Text Box 21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4" name="Text Box 22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5" name="Text Box 23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190</xdr:row>
      <xdr:rowOff>0</xdr:rowOff>
    </xdr:from>
    <xdr:to>
      <xdr:col>3</xdr:col>
      <xdr:colOff>504825</xdr:colOff>
      <xdr:row>198</xdr:row>
      <xdr:rowOff>95250</xdr:rowOff>
    </xdr:to>
    <xdr:sp macro="" textlink="">
      <xdr:nvSpPr>
        <xdr:cNvPr id="1127" name="Text Box 25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128" name="Text Box 26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129" name="Text Box 27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130" name="Text Box 28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198</xdr:row>
      <xdr:rowOff>95250</xdr:rowOff>
    </xdr:to>
    <xdr:sp macro="" textlink="">
      <xdr:nvSpPr>
        <xdr:cNvPr id="1131" name="Text Box 29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2" name="Text Box 19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3" name="Text Box 20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4" name="Text Box 21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5" name="Text Box 22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6" name="Text Box 23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7" name="Text Box 24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8" name="Text Box 19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39" name="Text Box 20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0" name="Text Box 21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1" name="Text Box 22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2" name="Text Box 23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3" name="Text Box 24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0" name="Text Box 19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1" name="Text Box 20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2" name="Text Box 2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3" name="Text Box 22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4" name="Text Box 23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5" name="Text Box 24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6" name="Text Box 19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7" name="Text Box 20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8" name="Text Box 21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59" name="Text Box 22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0" name="Text Box 23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1" name="Text Box 24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5" name="Text Box 22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1167" name="Text Box 24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190</xdr:row>
      <xdr:rowOff>0</xdr:rowOff>
    </xdr:from>
    <xdr:to>
      <xdr:col>3</xdr:col>
      <xdr:colOff>504825</xdr:colOff>
      <xdr:row>195</xdr:row>
      <xdr:rowOff>180975</xdr:rowOff>
    </xdr:to>
    <xdr:sp macro="" textlink="">
      <xdr:nvSpPr>
        <xdr:cNvPr id="1168" name="Text Box 25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169" name="Text Box 26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170" name="Text Box 27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171" name="Text Box 28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172" name="Text Box 29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3" name="Text Box 19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4" name="Text Box 20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5" name="Text Box 21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6" name="Text Box 22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7" name="Text Box 23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8" name="Text Box 24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3" name="Text Box 23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4" name="Text Box 24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5" name="Text Box 19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6" name="Text Box 20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7" name="Text Box 21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8" name="Text Box 22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89" name="Text Box 23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4" name="Text Box 22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5" name="Text Box 23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6" name="Text Box 24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7" name="Text Box 19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8" name="Text Box 20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199" name="Text Box 21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0" name="Text Box 22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1" name="Text Box 23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2" name="Text Box 24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3" name="Text Box 19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4" name="Text Box 20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5" name="Text Box 21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6" name="Text Box 22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7" name="Text Box 23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190</xdr:row>
      <xdr:rowOff>0</xdr:rowOff>
    </xdr:from>
    <xdr:to>
      <xdr:col>3</xdr:col>
      <xdr:colOff>504825</xdr:colOff>
      <xdr:row>195</xdr:row>
      <xdr:rowOff>180975</xdr:rowOff>
    </xdr:to>
    <xdr:sp macro="" textlink="">
      <xdr:nvSpPr>
        <xdr:cNvPr id="1209" name="Text Box 25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10" name="Text Box 26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11" name="Text Box 27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13" name="Text Box 29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4" name="Text Box 19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5" name="Text Box 20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6" name="Text Box 21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7" name="Text Box 22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19" name="Text Box 24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6" name="Text Box 19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7" name="Text Box 20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8" name="Text Box 21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29" name="Text Box 22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3" name="Text Box 20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4" name="Text Box 21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5" name="Text Box 22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6" name="Text Box 23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8" name="Text Box 19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39" name="Text Box 20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0" name="Text Box 21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1" name="Text Box 22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2" name="Text Box 23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3" name="Text Box 24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5" name="Text Box 20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6" name="Text Box 21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7" name="Text Box 22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8" name="Text Box 23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49" name="Text Box 24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190</xdr:row>
      <xdr:rowOff>0</xdr:rowOff>
    </xdr:from>
    <xdr:to>
      <xdr:col>3</xdr:col>
      <xdr:colOff>504825</xdr:colOff>
      <xdr:row>195</xdr:row>
      <xdr:rowOff>180975</xdr:rowOff>
    </xdr:to>
    <xdr:sp macro="" textlink="">
      <xdr:nvSpPr>
        <xdr:cNvPr id="1250" name="Text Box 25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51" name="Text Box 26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52" name="Text Box 27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53" name="Text Box 28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195</xdr:row>
      <xdr:rowOff>180975</xdr:rowOff>
    </xdr:to>
    <xdr:sp macro="" textlink="">
      <xdr:nvSpPr>
        <xdr:cNvPr id="1254" name="Text Box 29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55" name="Text Box 19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56" name="Text Box 20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57" name="Text Box 21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58" name="Text Box 22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59" name="Text Box 23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0" name="Text Box 24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1" name="Text Box 19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2" name="Text Box 20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3" name="Text Box 21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4" name="Text Box 22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5" name="Text Box 23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6" name="Text Box 24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1" name="Text Box 23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2" name="Text Box 24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4" name="Text Box 20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5" name="Text Box 21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6" name="Text Box 22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7" name="Text Box 23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8" name="Text Box 24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79" name="Text Box 19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1" name="Text Box 21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2" name="Text Box 22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3" name="Text Box 23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4" name="Text Box 24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5" name="Text Box 19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6" name="Text Box 20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7" name="Text Box 21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8" name="Text Box 22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89" name="Text Box 23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76200</xdr:colOff>
      <xdr:row>191</xdr:row>
      <xdr:rowOff>171450</xdr:rowOff>
    </xdr:to>
    <xdr:sp macro="" textlink="">
      <xdr:nvSpPr>
        <xdr:cNvPr id="1290" name="Text Box 24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140</xdr:row>
      <xdr:rowOff>0</xdr:rowOff>
    </xdr:from>
    <xdr:ext cx="76200" cy="819150"/>
    <xdr:sp macro="" textlink="">
      <xdr:nvSpPr>
        <xdr:cNvPr id="1291" name="Text Box 22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8191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3" name="Text Box 19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4" name="Text Box 20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5" name="Text Box 21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6" name="Text Box 22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7" name="Text Box 23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2" name="Text Box 22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3" name="Text Box 23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4" name="Text Box 24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5" name="Text Box 19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6" name="Text Box 20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7" name="Text Box 21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09" name="Text Box 23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0" name="Text Box 24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5" name="Text Box 23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238125"/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17" name="Text Box 19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18" name="Text Box 20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19" name="Text Box 21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0" name="Text Box 22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1" name="Text Box 23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2" name="Text Box 24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1326" name="Text Box 22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27" name="Text Box 19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28" name="Text Box 20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29" name="Text Box 21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0" name="Text Box 22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1" name="Text Box 23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2" name="Text Box 24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7" name="Text Box 23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38" name="Text Box 24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819150"/>
    <xdr:sp macro="" textlink="">
      <xdr:nvSpPr>
        <xdr:cNvPr id="1339" name="Text Box 22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819150"/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1" name="Text Box 19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2" name="Text Box 20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3" name="Text Box 21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4" name="Text Box 22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5" name="Text Box 23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6" name="Text Box 24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80975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350" name="Text Box 22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351" name="Text Box 23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3" name="Text Box 19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4" name="Text Box 20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5" name="Text Box 21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6" name="Text Box 22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7" name="Text Box 23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8" name="Text Box 24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59" name="Text Box 19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60" name="Text Box 20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61" name="Text Box 21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62" name="Text Box 22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363" name="Text Box 23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1364" name="Text Box 24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65" name="Text Box 19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66" name="Text Box 20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67" name="Text Box 21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68" name="Text Box 22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69" name="Text Box 23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2" name="Text Box 20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3" name="Text Box 21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4" name="Text Box 22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5" name="Text Box 23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6" name="Text Box 24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7" name="Text Box 19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8" name="Text Box 20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79" name="Text Box 21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1" name="Text Box 23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2" name="Text Box 24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3" name="Text Box 19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4" name="Text Box 20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5" name="Text Box 21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86" name="Text Box 22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87" name="Text Box 23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88" name="Text Box 24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89" name="Text Box 19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0" name="Text Box 20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1" name="Text Box 21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2" name="Text Box 22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3" name="Text Box 23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4" name="Text Box 24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295275"/>
    <xdr:sp macro="" textlink="">
      <xdr:nvSpPr>
        <xdr:cNvPr id="1398" name="Text Box 22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399" name="Text Box 23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0" name="Text Box 24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2" name="Text Box 20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3" name="Text Box 21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4" name="Text Box 22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5" name="Text Box 23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7" name="Text Box 19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8" name="Text Box 20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09" name="Text Box 21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0" name="Text Box 22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1" name="Text Box 23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2" name="Text Box 24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413" name="Text Box 22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414" name="Text Box 22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415" name="Text Box 22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7" name="Text Box 19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8" name="Text Box 20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19" name="Text Box 21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0" name="Text Box 22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1" name="Text Box 23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2" name="Text Box 24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3" name="Text Box 19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4" name="Text Box 20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5" name="Text Box 21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6" name="Text Box 22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7" name="Text Box 23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428" name="Text Box 24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163</xdr:row>
      <xdr:rowOff>0</xdr:rowOff>
    </xdr:from>
    <xdr:to>
      <xdr:col>3</xdr:col>
      <xdr:colOff>504825</xdr:colOff>
      <xdr:row>164</xdr:row>
      <xdr:rowOff>409575</xdr:rowOff>
    </xdr:to>
    <xdr:sp macro="" textlink="">
      <xdr:nvSpPr>
        <xdr:cNvPr id="1429" name="Text Box 25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409575</xdr:rowOff>
    </xdr:to>
    <xdr:sp macro="" textlink="">
      <xdr:nvSpPr>
        <xdr:cNvPr id="1430" name="Text Box 26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409575</xdr:rowOff>
    </xdr:to>
    <xdr:sp macro="" textlink="">
      <xdr:nvSpPr>
        <xdr:cNvPr id="1431" name="Text Box 27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409575</xdr:rowOff>
    </xdr:to>
    <xdr:sp macro="" textlink="">
      <xdr:nvSpPr>
        <xdr:cNvPr id="1432" name="Text Box 28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409575</xdr:rowOff>
    </xdr:to>
    <xdr:sp macro="" textlink="">
      <xdr:nvSpPr>
        <xdr:cNvPr id="1433" name="Text Box 29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6" name="Text Box 21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7" name="Text Box 22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39" name="Text Box 24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2" name="Text Box 2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4" name="Text Box 23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5" name="Text Box 24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6" name="Text Box 19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7" name="Text Box 20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8" name="Text Box 21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49" name="Text Box 22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628650</xdr:rowOff>
    </xdr:to>
    <xdr:sp macro="" textlink="">
      <xdr:nvSpPr>
        <xdr:cNvPr id="1452" name="Text Box 19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3" name="Text Box 20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523875</xdr:rowOff>
    </xdr:to>
    <xdr:sp macro="" textlink="">
      <xdr:nvSpPr>
        <xdr:cNvPr id="1454" name="Text Box 21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523875</xdr:rowOff>
    </xdr:to>
    <xdr:sp macro="" textlink="">
      <xdr:nvSpPr>
        <xdr:cNvPr id="1455" name="Text Box 22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6" name="Text Box 23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523875</xdr:rowOff>
    </xdr:to>
    <xdr:sp macro="" textlink="">
      <xdr:nvSpPr>
        <xdr:cNvPr id="1457" name="Text Box 24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8" name="Text Box 19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59" name="Text Box 20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60" name="Text Box 21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523875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457200</xdr:rowOff>
    </xdr:to>
    <xdr:sp macro="" textlink="">
      <xdr:nvSpPr>
        <xdr:cNvPr id="1463" name="Text Box 24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457200</xdr:rowOff>
    </xdr:to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67" name="Text Box 22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68" name="Text Box 23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163</xdr:row>
      <xdr:rowOff>0</xdr:rowOff>
    </xdr:from>
    <xdr:to>
      <xdr:col>3</xdr:col>
      <xdr:colOff>504825</xdr:colOff>
      <xdr:row>164</xdr:row>
      <xdr:rowOff>409575</xdr:rowOff>
    </xdr:to>
    <xdr:sp macro="" textlink="">
      <xdr:nvSpPr>
        <xdr:cNvPr id="1470" name="Text Box 25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165</xdr:row>
      <xdr:rowOff>104775</xdr:rowOff>
    </xdr:to>
    <xdr:sp macro="" textlink="">
      <xdr:nvSpPr>
        <xdr:cNvPr id="1471" name="Text Box 26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257175</xdr:rowOff>
    </xdr:to>
    <xdr:sp macro="" textlink="">
      <xdr:nvSpPr>
        <xdr:cNvPr id="1472" name="Text Box 27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166</xdr:row>
      <xdr:rowOff>28575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166</xdr:row>
      <xdr:rowOff>28575</xdr:rowOff>
    </xdr:to>
    <xdr:sp macro="" textlink="">
      <xdr:nvSpPr>
        <xdr:cNvPr id="1474" name="Text Box 29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457200</xdr:rowOff>
    </xdr:to>
    <xdr:sp macro="" textlink="">
      <xdr:nvSpPr>
        <xdr:cNvPr id="1475" name="Text Box 19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76" name="Text Box 20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457200</xdr:rowOff>
    </xdr:to>
    <xdr:sp macro="" textlink="">
      <xdr:nvSpPr>
        <xdr:cNvPr id="1477" name="Text Box 21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457200</xdr:rowOff>
    </xdr:to>
    <xdr:sp macro="" textlink="">
      <xdr:nvSpPr>
        <xdr:cNvPr id="1478" name="Text Box 22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79" name="Text Box 23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81" name="Text Box 19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82" name="Text Box 20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83" name="Text Box 21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84" name="Text Box 22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85" name="Text Box 23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87" name="Text Box 19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88" name="Text Box 20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89" name="Text Box 21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90" name="Text Box 22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91" name="Text Box 23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92" name="Text Box 24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323850</xdr:rowOff>
    </xdr:to>
    <xdr:sp macro="" textlink="">
      <xdr:nvSpPr>
        <xdr:cNvPr id="1493" name="Text Box 19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323850</xdr:rowOff>
    </xdr:to>
    <xdr:sp macro="" textlink="">
      <xdr:nvSpPr>
        <xdr:cNvPr id="1494" name="Text Box 20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95" name="Text Box 21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496" name="Text Box 22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97" name="Text Box 23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98" name="Text Box 24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499" name="Text Box 19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0" name="Text Box 20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1" name="Text Box 21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2" name="Text Box 22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3" name="Text Box 23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4" name="Text Box 24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6" name="Text Box 20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7" name="Text Box 21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8" name="Text Box 22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09" name="Text Box 23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333375</xdr:rowOff>
    </xdr:to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163</xdr:row>
      <xdr:rowOff>0</xdr:rowOff>
    </xdr:from>
    <xdr:to>
      <xdr:col>3</xdr:col>
      <xdr:colOff>504825</xdr:colOff>
      <xdr:row>166</xdr:row>
      <xdr:rowOff>28575</xdr:rowOff>
    </xdr:to>
    <xdr:sp macro="" textlink="">
      <xdr:nvSpPr>
        <xdr:cNvPr id="1511" name="Text Box 25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>
          <a:spLocks noChangeArrowheads="1"/>
        </xdr:cNvSpPr>
      </xdr:nvSpPr>
      <xdr:spPr bwMode="auto">
        <a:xfrm>
          <a:off x="3457575" y="5094922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166</xdr:row>
      <xdr:rowOff>28575</xdr:rowOff>
    </xdr:to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166</xdr:row>
      <xdr:rowOff>28575</xdr:rowOff>
    </xdr:to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164</xdr:row>
      <xdr:rowOff>409575</xdr:rowOff>
    </xdr:to>
    <xdr:sp macro="" textlink="">
      <xdr:nvSpPr>
        <xdr:cNvPr id="1514" name="Text Box 29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15" name="Text Box 19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16" name="Text Box 20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17" name="Text Box 21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18" name="Text Box 22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19" name="Text Box 23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0" name="Text Box 24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1" name="Text Box 19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2" name="Text Box 20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3" name="Text Box 21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4" name="Text Box 22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5" name="Text Box 23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6" name="Text Box 24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7" name="Text Box 19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8" name="Text Box 20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0" name="Text Box 22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1" name="Text Box 23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2" name="Text Box 24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3" name="Text Box 19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4" name="Text Box 20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5" name="Text Box 21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6" name="Text Box 22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7" name="Text Box 23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8" name="Text Box 24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39" name="Text Box 19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0" name="Text Box 20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1" name="Text Box 21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3" name="Text Box 23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4" name="Text Box 24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5" name="Text Box 19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6" name="Text Box 20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7" name="Text Box 21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8" name="Text Box 22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49" name="Text Box 23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76200</xdr:colOff>
      <xdr:row>163</xdr:row>
      <xdr:rowOff>390525</xdr:rowOff>
    </xdr:to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>
          <a:spLocks noChangeArrowheads="1"/>
        </xdr:cNvSpPr>
      </xdr:nvSpPr>
      <xdr:spPr bwMode="auto">
        <a:xfrm>
          <a:off x="3028950" y="509492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1" name="Text Box 19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2" name="Text Box 20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3" name="Text Box 21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4" name="Text Box 22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5" name="Text Box 23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6" name="Text Box 24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7" name="Text Box 19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8" name="Text Box 20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59" name="Text Box 21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71450"/>
    <xdr:sp macro="" textlink="">
      <xdr:nvSpPr>
        <xdr:cNvPr id="1560" name="Text Box 22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561" name="Text Box 22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562" name="Text Box 22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>
          <a:spLocks noChangeArrowheads="1"/>
        </xdr:cNvSpPr>
      </xdr:nvSpPr>
      <xdr:spPr bwMode="auto">
        <a:xfrm>
          <a:off x="3028950" y="493299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3" name="Text Box 19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4" name="Text Box 20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5" name="Text Box 21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6" name="Text Box 22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7" name="Text Box 23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69" name="Text Box 19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70" name="Text Box 20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71" name="Text Box 21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72" name="Text Box 22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73" name="Text Box 23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80975"/>
    <xdr:sp macro="" textlink="">
      <xdr:nvSpPr>
        <xdr:cNvPr id="1574" name="Text Box 24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75" name="Text Box 19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76" name="Text Box 20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77" name="Text Box 21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78" name="Text Box 22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79" name="Text Box 23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0" name="Text Box 24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1" name="Text Box 19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2" name="Text Box 20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3" name="Text Box 21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4" name="Text Box 22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5" name="Text Box 23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171450"/>
    <xdr:sp macro="" textlink="">
      <xdr:nvSpPr>
        <xdr:cNvPr id="1586" name="Text Box 24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>
          <a:spLocks noChangeArrowheads="1"/>
        </xdr:cNvSpPr>
      </xdr:nvSpPr>
      <xdr:spPr bwMode="auto">
        <a:xfrm>
          <a:off x="1047750" y="4932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4</xdr:row>
      <xdr:rowOff>9525</xdr:rowOff>
    </xdr:to>
    <xdr:sp macro="" textlink="">
      <xdr:nvSpPr>
        <xdr:cNvPr id="1587" name="Text Box 23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>
          <a:spLocks noChangeArrowheads="1"/>
        </xdr:cNvSpPr>
      </xdr:nvSpPr>
      <xdr:spPr bwMode="auto">
        <a:xfrm>
          <a:off x="3028950" y="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0" name="Text Box 21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1" name="Text Box 22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2" name="Text Box 23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3" name="Text Box 24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4" name="Text Box 19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6" name="Text Box 21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597" name="Text Box 22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>
          <a:spLocks noChangeArrowheads="1"/>
        </xdr:cNvSpPr>
      </xdr:nvSpPr>
      <xdr:spPr bwMode="auto">
        <a:xfrm>
          <a:off x="3028950" y="1102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598" name="Text Box 22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>
          <a:spLocks noChangeArrowheads="1"/>
        </xdr:cNvSpPr>
      </xdr:nvSpPr>
      <xdr:spPr bwMode="auto">
        <a:xfrm>
          <a:off x="3028950" y="13458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>
          <a:spLocks noChangeArrowheads="1"/>
        </xdr:cNvSpPr>
      </xdr:nvSpPr>
      <xdr:spPr bwMode="auto">
        <a:xfrm>
          <a:off x="3028950" y="13458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600" name="Text Box 22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>
          <a:spLocks noChangeArrowheads="1"/>
        </xdr:cNvSpPr>
      </xdr:nvSpPr>
      <xdr:spPr bwMode="auto">
        <a:xfrm>
          <a:off x="3028950" y="13458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601" name="Text Box 22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>
          <a:spLocks noChangeArrowheads="1"/>
        </xdr:cNvSpPr>
      </xdr:nvSpPr>
      <xdr:spPr bwMode="auto">
        <a:xfrm>
          <a:off x="3028950" y="134588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602" name="Text Box 22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>
          <a:spLocks noChangeArrowheads="1"/>
        </xdr:cNvSpPr>
      </xdr:nvSpPr>
      <xdr:spPr bwMode="auto">
        <a:xfrm>
          <a:off x="3028950" y="137445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819150"/>
    <xdr:sp macro="" textlink="">
      <xdr:nvSpPr>
        <xdr:cNvPr id="1603" name="Text Box 22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>
          <a:spLocks noChangeArrowheads="1"/>
        </xdr:cNvSpPr>
      </xdr:nvSpPr>
      <xdr:spPr bwMode="auto">
        <a:xfrm>
          <a:off x="3028950" y="137445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4" name="Text Box 19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5" name="Text Box 20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6" name="Text Box 21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7" name="Text Box 22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8" name="Text Box 23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0" name="Text Box 19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1" name="Text Box 20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2" name="Text Box 2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3" name="Text Box 22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4" name="Text Box 23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15" name="Text Box 24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16" name="Text Box 22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17" name="Text Box 22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18" name="Text Box 22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19" name="Text Box 22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4" name="Text Box 21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5" name="Text Box 22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8" name="Text Box 19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39" name="Text Box 20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0" name="Text Box 21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1" name="Text Box 22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2" name="Text Box 23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3" name="Text Box 24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6" name="Text Box 21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7" name="Text Box 22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8" name="Text Box 23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0" name="Text Box 19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1" name="Text Box 20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2" name="Text Box 2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4" name="Text Box 23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55" name="Text Box 24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56" name="Text Box 22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57" name="Text Box 22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58" name="Text Box 19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59" name="Text Box 20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0" name="Text Box 21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1" name="Text Box 22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2" name="Text Box 23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3" name="Text Box 24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4" name="Text Box 19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5" name="Text Box 20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6" name="Text Box 21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7" name="Text Box 22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8" name="Text Box 23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163</xdr:row>
      <xdr:rowOff>38100</xdr:rowOff>
    </xdr:to>
    <xdr:sp macro="" textlink="">
      <xdr:nvSpPr>
        <xdr:cNvPr id="1669" name="Text Box 24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70" name="Text Box 22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671" name="Text Box 22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4" name="Text Box 21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5" name="Text Box 22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6" name="Text Box 23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7" name="Text Box 24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2" name="Text Box 23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3" name="Text Box 24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4" name="Text Box 19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5" name="Text Box 20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6" name="Text Box 21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7" name="Text Box 22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8" name="Text Box 23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89" name="Text Box 24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3" name="Text Box 22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4" name="Text Box 23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5" name="Text Box 24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6" name="Text Box 19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7" name="Text Box 20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8" name="Text Box 21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699" name="Text Box 22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0" name="Text Box 23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1" name="Text Box 24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2" name="Text Box 19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4" name="Text Box 21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5" name="Text Box 22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6" name="Text Box 23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07" name="Text Box 24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08" name="Text Box 22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09" name="Text Box 22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8" name="Text Box 21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19" name="Text Box 22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20" name="Text Box 23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23" name="Text Box 22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24" name="Text Box 22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172</xdr:row>
      <xdr:rowOff>0</xdr:rowOff>
    </xdr:to>
    <xdr:sp macro="" textlink="">
      <xdr:nvSpPr>
        <xdr:cNvPr id="1726" name="Text Box 25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27" name="Text Box 26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29" name="Text Box 28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30" name="Text Box 29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1" name="Text Box 19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2" name="Text Box 20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3" name="Text Box 21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4" name="Text Box 22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5" name="Text Box 23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6" name="Text Box 24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7" name="Text Box 19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8" name="Text Box 20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39" name="Text Box 21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1" name="Text Box 23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2" name="Text Box 24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3" name="Text Box 19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4" name="Text Box 20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5" name="Text Box 21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6" name="Text Box 22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7" name="Text Box 23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49" name="Text Box 19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0" name="Text Box 20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1" name="Text Box 21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2" name="Text Box 22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3" name="Text Box 23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4" name="Text Box 24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5" name="Text Box 19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6" name="Text Box 20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7" name="Text Box 21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8" name="Text Box 22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59" name="Text Box 23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0" name="Text Box 24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1" name="Text Box 19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2" name="Text Box 20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3" name="Text Box 21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4" name="Text Box 22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172</xdr:row>
      <xdr:rowOff>0</xdr:rowOff>
    </xdr:to>
    <xdr:sp macro="" textlink="">
      <xdr:nvSpPr>
        <xdr:cNvPr id="1767" name="Text Box 25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68" name="Text Box 26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69" name="Text Box 27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70" name="Text Box 28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771" name="Text Box 29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2" name="Text Box 19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3" name="Text Box 20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4" name="Text Box 21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5" name="Text Box 22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6" name="Text Box 23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8" name="Text Box 19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79" name="Text Box 20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0" name="Text Box 21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1" name="Text Box 22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2" name="Text Box 23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3" name="Text Box 24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4" name="Text Box 19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5" name="Text Box 20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6" name="Text Box 21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7" name="Text Box 22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8" name="Text Box 23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89" name="Text Box 24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1" name="Text Box 20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2" name="Text Box 2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3" name="Text Box 22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4" name="Text Box 23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5" name="Text Box 24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6" name="Text Box 19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7" name="Text Box 20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8" name="Text Box 21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799" name="Text Box 22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0" name="Text Box 23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1" name="Text Box 24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2" name="Text Box 19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3" name="Text Box 20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4" name="Text Box 21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5" name="Text Box 22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6" name="Text Box 23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07" name="Text Box 24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172</xdr:row>
      <xdr:rowOff>0</xdr:rowOff>
    </xdr:to>
    <xdr:sp macro="" textlink="">
      <xdr:nvSpPr>
        <xdr:cNvPr id="1808" name="Text Box 25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809" name="Text Box 26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810" name="Text Box 27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811" name="Text Box 28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172</xdr:row>
      <xdr:rowOff>0</xdr:rowOff>
    </xdr:to>
    <xdr:sp macro="" textlink="">
      <xdr:nvSpPr>
        <xdr:cNvPr id="1812" name="Text Box 29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3" name="Text Box 19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4" name="Text Box 20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5" name="Text Box 21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6" name="Text Box 22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8" name="Text Box 24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19" name="Text Box 19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1" name="Text Box 21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2" name="Text Box 22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3" name="Text Box 23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4" name="Text Box 24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0" name="Text Box 24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1" name="Text Box 19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2" name="Text Box 20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3" name="Text Box 21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4" name="Text Box 22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5" name="Text Box 23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6" name="Text Box 24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7" name="Text Box 19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8" name="Text Box 20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39" name="Text Box 21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0" name="Text Box 22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1" name="Text Box 23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2" name="Text Box 24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3" name="Text Box 19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4" name="Text Box 20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5" name="Text Box 21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6" name="Text Box 22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7" name="Text Box 23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1848" name="Text Box 24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170</xdr:row>
      <xdr:rowOff>85725</xdr:rowOff>
    </xdr:to>
    <xdr:sp macro="" textlink="">
      <xdr:nvSpPr>
        <xdr:cNvPr id="1849" name="Text Box 25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50" name="Text Box 26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51" name="Text Box 27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52" name="Text Box 28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53" name="Text Box 29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4" name="Text Box 19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5" name="Text Box 20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6" name="Text Box 21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7" name="Text Box 22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8" name="Text Box 23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59" name="Text Box 24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6" name="Text Box 19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7" name="Text Box 20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8" name="Text Box 21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0" name="Text Box 23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1" name="Text Box 24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3" name="Text Box 20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4" name="Text Box 21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5" name="Text Box 22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6" name="Text Box 23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7" name="Text Box 24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8" name="Text Box 19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79" name="Text Box 20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0" name="Text Box 21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1" name="Text Box 22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2" name="Text Box 23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3" name="Text Box 24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7" name="Text Box 22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8" name="Text Box 23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170</xdr:row>
      <xdr:rowOff>85725</xdr:rowOff>
    </xdr:to>
    <xdr:sp macro="" textlink="">
      <xdr:nvSpPr>
        <xdr:cNvPr id="1890" name="Text Box 25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91" name="Text Box 26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92" name="Text Box 27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93" name="Text Box 28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894" name="Text Box 29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95" name="Text Box 19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96" name="Text Box 20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97" name="Text Box 21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98" name="Text Box 22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899" name="Text Box 23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0" name="Text Box 24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1" name="Text Box 19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2" name="Text Box 20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3" name="Text Box 21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4" name="Text Box 22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5" name="Text Box 23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6" name="Text Box 24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7" name="Text Box 19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8" name="Text Box 20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09" name="Text Box 21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0" name="Text Box 22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1" name="Text Box 23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8" name="Text Box 24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19" name="Text Box 19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0" name="Text Box 20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2" name="Text Box 22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3" name="Text Box 23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4" name="Text Box 24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5" name="Text Box 19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6" name="Text Box 20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8" name="Text Box 22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29" name="Text Box 23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30" name="Text Box 24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170</xdr:row>
      <xdr:rowOff>85725</xdr:rowOff>
    </xdr:to>
    <xdr:sp macro="" textlink="">
      <xdr:nvSpPr>
        <xdr:cNvPr id="1931" name="Text Box 25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932" name="Text Box 26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933" name="Text Box 27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934" name="Text Box 28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85725</xdr:rowOff>
    </xdr:to>
    <xdr:sp macro="" textlink="">
      <xdr:nvSpPr>
        <xdr:cNvPr id="1935" name="Text Box 29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36" name="Text Box 19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38" name="Text Box 21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39" name="Text Box 22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0" name="Text Box 23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1" name="Text Box 24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2" name="Text Box 19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3" name="Text Box 20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4" name="Text Box 21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5" name="Text Box 22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6" name="Text Box 23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7" name="Text Box 24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8" name="Text Box 19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49" name="Text Box 20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0" name="Text Box 21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1" name="Text Box 22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2" name="Text Box 23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3" name="Text Box 24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4" name="Text Box 19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6" name="Text Box 21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7" name="Text Box 22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8" name="Text Box 23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59" name="Text Box 24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0" name="Text Box 19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1" name="Text Box 20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2" name="Text Box 2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3" name="Text Box 22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4" name="Text Box 23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5" name="Text Box 24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6" name="Text Box 19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7" name="Text Box 20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8" name="Text Box 21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69" name="Text Box 22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70" name="Text Box 23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171450</xdr:rowOff>
    </xdr:to>
    <xdr:sp macro="" textlink="">
      <xdr:nvSpPr>
        <xdr:cNvPr id="1971" name="Text Box 24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165</xdr:row>
      <xdr:rowOff>0</xdr:rowOff>
    </xdr:from>
    <xdr:ext cx="76200" cy="819150"/>
    <xdr:sp macro="" textlink="">
      <xdr:nvSpPr>
        <xdr:cNvPr id="1972" name="Text Box 22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819150"/>
    <xdr:sp macro="" textlink="">
      <xdr:nvSpPr>
        <xdr:cNvPr id="1973" name="Text Box 22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4" name="Text Box 19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5" name="Text Box 20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6" name="Text Box 21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7" name="Text Box 22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8" name="Text Box 23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6" name="Text Box 19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7" name="Text Box 20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8" name="Text Box 21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89" name="Text Box 22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0" name="Text Box 23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1" name="Text Box 24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3" name="Text Box 20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4" name="Text Box 21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5" name="Text Box 22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6" name="Text Box 23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76200" cy="238125"/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998" name="Text Box 19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1999" name="Text Box 20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0" name="Text Box 21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1" name="Text Box 22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2" name="Text Box 23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4" name="Text Box 19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5" name="Text Box 20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6" name="Text Box 21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7" name="Text Box 22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8" name="Text Box 23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11" name="Text Box 22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2" name="Text Box 19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3" name="Text Box 20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4" name="Text Box 21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5" name="Text Box 22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6" name="Text Box 23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7" name="Text Box 24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8" name="Text Box 19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19" name="Text Box 20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0" name="Text Box 21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1" name="Text Box 22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2" name="Text Box 23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3" name="Text Box 24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1" name="Text Box 20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2" name="Text Box 2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3" name="Text Box 22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4" name="Text Box 23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5" name="Text Box 24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6" name="Text Box 19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7" name="Text Box 20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8" name="Text Box 21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39" name="Text Box 22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0" name="Text Box 23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2" name="Text Box 19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3" name="Text Box 20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4" name="Text Box 21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5" name="Text Box 22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6" name="Text Box 23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7" name="Text Box 24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8" name="Text Box 19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49" name="Text Box 20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0" name="Text Box 2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1" name="Text Box 22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2" name="Text Box 23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3" name="Text Box 24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4" name="Text Box 19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5" name="Text Box 20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6" name="Text Box 2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7" name="Text Box 22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8" name="Text Box 23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59" name="Text Box 24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60" name="Text Box 22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61" name="Text Box 22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62" name="Text Box 22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4" name="Text Box 19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5" name="Text Box 20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6" name="Text Box 2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7" name="Text Box 22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8" name="Text Box 23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69" name="Text Box 24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0" name="Text Box 19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1" name="Text Box 20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2" name="Text Box 2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3" name="Text Box 22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4" name="Text Box 23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075" name="Text Box 24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170</xdr:row>
      <xdr:rowOff>38100</xdr:rowOff>
    </xdr:to>
    <xdr:sp macro="" textlink="">
      <xdr:nvSpPr>
        <xdr:cNvPr id="2076" name="Text Box 25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38100</xdr:rowOff>
    </xdr:to>
    <xdr:sp macro="" textlink="">
      <xdr:nvSpPr>
        <xdr:cNvPr id="2077" name="Text Box 26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38100</xdr:rowOff>
    </xdr:to>
    <xdr:sp macro="" textlink="">
      <xdr:nvSpPr>
        <xdr:cNvPr id="2078" name="Text Box 27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38100</xdr:rowOff>
    </xdr:to>
    <xdr:sp macro="" textlink="">
      <xdr:nvSpPr>
        <xdr:cNvPr id="2079" name="Text Box 28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38100</xdr:rowOff>
    </xdr:to>
    <xdr:sp macro="" textlink="">
      <xdr:nvSpPr>
        <xdr:cNvPr id="2080" name="Text Box 29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1" name="Text Box 19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2" name="Text Box 20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3" name="Text Box 21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4" name="Text Box 22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5" name="Text Box 23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6" name="Text Box 24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7" name="Text Box 19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8" name="Text Box 20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89" name="Text Box 2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0" name="Text Box 22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1" name="Text Box 23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2" name="Text Box 24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3" name="Text Box 19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4" name="Text Box 20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5" name="Text Box 21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096" name="Text Box 22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098" name="Text Box 24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168</xdr:row>
      <xdr:rowOff>0</xdr:rowOff>
    </xdr:to>
    <xdr:sp macro="" textlink="">
      <xdr:nvSpPr>
        <xdr:cNvPr id="2099" name="Text Box 19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0" name="Text Box 20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142875</xdr:rowOff>
    </xdr:to>
    <xdr:sp macro="" textlink="">
      <xdr:nvSpPr>
        <xdr:cNvPr id="2101" name="Text Box 21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142875</xdr:rowOff>
    </xdr:to>
    <xdr:sp macro="" textlink="">
      <xdr:nvSpPr>
        <xdr:cNvPr id="2102" name="Text Box 22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3" name="Text Box 23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142875</xdr:rowOff>
    </xdr:to>
    <xdr:sp macro="" textlink="">
      <xdr:nvSpPr>
        <xdr:cNvPr id="2104" name="Text Box 24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5" name="Text Box 19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6" name="Text Box 20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142875</xdr:rowOff>
    </xdr:to>
    <xdr:sp macro="" textlink="">
      <xdr:nvSpPr>
        <xdr:cNvPr id="2108" name="Text Box 22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09" name="Text Box 23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76200</xdr:rowOff>
    </xdr:to>
    <xdr:sp macro="" textlink="">
      <xdr:nvSpPr>
        <xdr:cNvPr id="2110" name="Text Box 24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11" name="Text Box 19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76200</xdr:rowOff>
    </xdr:to>
    <xdr:sp macro="" textlink="">
      <xdr:nvSpPr>
        <xdr:cNvPr id="2112" name="Text Box 20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13" name="Text Box 21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14" name="Text Box 22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15" name="Text Box 23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16" name="Text Box 24">
          <a:extLst>
            <a:ext uri="{FF2B5EF4-FFF2-40B4-BE49-F238E27FC236}">
              <a16:creationId xmlns:a16="http://schemas.microsoft.com/office/drawing/2014/main" id="{00000000-0008-0000-0500-00004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170</xdr:row>
      <xdr:rowOff>38100</xdr:rowOff>
    </xdr:to>
    <xdr:sp macro="" textlink="">
      <xdr:nvSpPr>
        <xdr:cNvPr id="2117" name="Text Box 25">
          <a:extLst>
            <a:ext uri="{FF2B5EF4-FFF2-40B4-BE49-F238E27FC236}">
              <a16:creationId xmlns:a16="http://schemas.microsoft.com/office/drawing/2014/main" id="{00000000-0008-0000-0500-00004508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180975</xdr:rowOff>
    </xdr:to>
    <xdr:sp macro="" textlink="">
      <xdr:nvSpPr>
        <xdr:cNvPr id="2118" name="Text Box 26">
          <a:extLst>
            <a:ext uri="{FF2B5EF4-FFF2-40B4-BE49-F238E27FC236}">
              <a16:creationId xmlns:a16="http://schemas.microsoft.com/office/drawing/2014/main" id="{00000000-0008-0000-0500-00004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169</xdr:row>
      <xdr:rowOff>76200</xdr:rowOff>
    </xdr:to>
    <xdr:sp macro="" textlink="">
      <xdr:nvSpPr>
        <xdr:cNvPr id="2119" name="Text Box 27">
          <a:extLst>
            <a:ext uri="{FF2B5EF4-FFF2-40B4-BE49-F238E27FC236}">
              <a16:creationId xmlns:a16="http://schemas.microsoft.com/office/drawing/2014/main" id="{00000000-0008-0000-0500-00004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171</xdr:row>
      <xdr:rowOff>104775</xdr:rowOff>
    </xdr:to>
    <xdr:sp macro="" textlink="">
      <xdr:nvSpPr>
        <xdr:cNvPr id="2120" name="Text Box 28">
          <a:extLst>
            <a:ext uri="{FF2B5EF4-FFF2-40B4-BE49-F238E27FC236}">
              <a16:creationId xmlns:a16="http://schemas.microsoft.com/office/drawing/2014/main" id="{00000000-0008-0000-0500-00004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171</xdr:row>
      <xdr:rowOff>104775</xdr:rowOff>
    </xdr:to>
    <xdr:sp macro="" textlink="">
      <xdr:nvSpPr>
        <xdr:cNvPr id="2121" name="Text Box 29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76200</xdr:rowOff>
    </xdr:to>
    <xdr:sp macro="" textlink="">
      <xdr:nvSpPr>
        <xdr:cNvPr id="2122" name="Text Box 19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23" name="Text Box 20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76200</xdr:rowOff>
    </xdr:to>
    <xdr:sp macro="" textlink="">
      <xdr:nvSpPr>
        <xdr:cNvPr id="2124" name="Text Box 21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76200</xdr:rowOff>
    </xdr:to>
    <xdr:sp macro="" textlink="">
      <xdr:nvSpPr>
        <xdr:cNvPr id="2125" name="Text Box 22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26" name="Text Box 23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27" name="Text Box 24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29" name="Text Box 20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30" name="Text Box 21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31" name="Text Box 22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2" name="Text Box 23">
          <a:extLst>
            <a:ext uri="{FF2B5EF4-FFF2-40B4-BE49-F238E27FC236}">
              <a16:creationId xmlns:a16="http://schemas.microsoft.com/office/drawing/2014/main" id="{00000000-0008-0000-0500-00005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00000000-0008-0000-0500-00005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00000000-0008-0000-0500-00005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133350</xdr:rowOff>
    </xdr:to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133350</xdr:rowOff>
    </xdr:to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500-00005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500-00005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500-00006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500-00006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6" name="Text Box 19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7" name="Text Box 20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8" name="Text Box 21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49" name="Text Box 22">
          <a:extLst>
            <a:ext uri="{FF2B5EF4-FFF2-40B4-BE49-F238E27FC236}">
              <a16:creationId xmlns:a16="http://schemas.microsoft.com/office/drawing/2014/main" id="{00000000-0008-0000-0500-00006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0" name="Text Box 23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00000000-0008-0000-0500-00006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2" name="Text Box 19">
          <a:extLst>
            <a:ext uri="{FF2B5EF4-FFF2-40B4-BE49-F238E27FC236}">
              <a16:creationId xmlns:a16="http://schemas.microsoft.com/office/drawing/2014/main" id="{00000000-0008-0000-0500-00006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3" name="Text Box 20">
          <a:extLst>
            <a:ext uri="{FF2B5EF4-FFF2-40B4-BE49-F238E27FC236}">
              <a16:creationId xmlns:a16="http://schemas.microsoft.com/office/drawing/2014/main" id="{00000000-0008-0000-0500-00006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4" name="Text Box 21">
          <a:extLst>
            <a:ext uri="{FF2B5EF4-FFF2-40B4-BE49-F238E27FC236}">
              <a16:creationId xmlns:a16="http://schemas.microsoft.com/office/drawing/2014/main" id="{00000000-0008-0000-0500-00006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5" name="Text Box 22">
          <a:extLst>
            <a:ext uri="{FF2B5EF4-FFF2-40B4-BE49-F238E27FC236}">
              <a16:creationId xmlns:a16="http://schemas.microsoft.com/office/drawing/2014/main" id="{00000000-0008-0000-0500-00006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00000000-0008-0000-0500-00006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166</xdr:row>
      <xdr:rowOff>142875</xdr:rowOff>
    </xdr:to>
    <xdr:sp macro="" textlink="">
      <xdr:nvSpPr>
        <xdr:cNvPr id="2157" name="Text Box 24">
          <a:extLst>
            <a:ext uri="{FF2B5EF4-FFF2-40B4-BE49-F238E27FC236}">
              <a16:creationId xmlns:a16="http://schemas.microsoft.com/office/drawing/2014/main" id="{00000000-0008-0000-0500-00006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165</xdr:row>
      <xdr:rowOff>0</xdr:rowOff>
    </xdr:from>
    <xdr:to>
      <xdr:col>3</xdr:col>
      <xdr:colOff>504825</xdr:colOff>
      <xdr:row>171</xdr:row>
      <xdr:rowOff>104775</xdr:rowOff>
    </xdr:to>
    <xdr:sp macro="" textlink="">
      <xdr:nvSpPr>
        <xdr:cNvPr id="2158" name="Text Box 25">
          <a:extLst>
            <a:ext uri="{FF2B5EF4-FFF2-40B4-BE49-F238E27FC236}">
              <a16:creationId xmlns:a16="http://schemas.microsoft.com/office/drawing/2014/main" id="{00000000-0008-0000-0500-00006E080000}"/>
            </a:ext>
          </a:extLst>
        </xdr:cNvPr>
        <xdr:cNvSpPr txBox="1">
          <a:spLocks noChangeArrowheads="1"/>
        </xdr:cNvSpPr>
      </xdr:nvSpPr>
      <xdr:spPr bwMode="auto">
        <a:xfrm>
          <a:off x="3409950" y="105946575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171</xdr:row>
      <xdr:rowOff>104775</xdr:rowOff>
    </xdr:to>
    <xdr:sp macro="" textlink="">
      <xdr:nvSpPr>
        <xdr:cNvPr id="2159" name="Text Box 26">
          <a:extLst>
            <a:ext uri="{FF2B5EF4-FFF2-40B4-BE49-F238E27FC236}">
              <a16:creationId xmlns:a16="http://schemas.microsoft.com/office/drawing/2014/main" id="{00000000-0008-0000-0500-00006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171</xdr:row>
      <xdr:rowOff>104775</xdr:rowOff>
    </xdr:to>
    <xdr:sp macro="" textlink="">
      <xdr:nvSpPr>
        <xdr:cNvPr id="2160" name="Text Box 27">
          <a:extLst>
            <a:ext uri="{FF2B5EF4-FFF2-40B4-BE49-F238E27FC236}">
              <a16:creationId xmlns:a16="http://schemas.microsoft.com/office/drawing/2014/main" id="{00000000-0008-0000-0500-00007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170</xdr:row>
      <xdr:rowOff>38100</xdr:rowOff>
    </xdr:to>
    <xdr:sp macro="" textlink="">
      <xdr:nvSpPr>
        <xdr:cNvPr id="2161" name="Text Box 29">
          <a:extLst>
            <a:ext uri="{FF2B5EF4-FFF2-40B4-BE49-F238E27FC236}">
              <a16:creationId xmlns:a16="http://schemas.microsoft.com/office/drawing/2014/main" id="{00000000-0008-0000-0500-00007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2" name="Text Box 19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3" name="Text Box 20">
          <a:extLst>
            <a:ext uri="{FF2B5EF4-FFF2-40B4-BE49-F238E27FC236}">
              <a16:creationId xmlns:a16="http://schemas.microsoft.com/office/drawing/2014/main" id="{00000000-0008-0000-0500-00007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4" name="Text Box 21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5" name="Text Box 22">
          <a:extLst>
            <a:ext uri="{FF2B5EF4-FFF2-40B4-BE49-F238E27FC236}">
              <a16:creationId xmlns:a16="http://schemas.microsoft.com/office/drawing/2014/main" id="{00000000-0008-0000-0500-00007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6" name="Text Box 23">
          <a:extLst>
            <a:ext uri="{FF2B5EF4-FFF2-40B4-BE49-F238E27FC236}">
              <a16:creationId xmlns:a16="http://schemas.microsoft.com/office/drawing/2014/main" id="{00000000-0008-0000-0500-00007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7" name="Text Box 24">
          <a:extLst>
            <a:ext uri="{FF2B5EF4-FFF2-40B4-BE49-F238E27FC236}">
              <a16:creationId xmlns:a16="http://schemas.microsoft.com/office/drawing/2014/main" id="{00000000-0008-0000-0500-00007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8" name="Text Box 19">
          <a:extLst>
            <a:ext uri="{FF2B5EF4-FFF2-40B4-BE49-F238E27FC236}">
              <a16:creationId xmlns:a16="http://schemas.microsoft.com/office/drawing/2014/main" id="{00000000-0008-0000-0500-00007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69" name="Text Box 20">
          <a:extLst>
            <a:ext uri="{FF2B5EF4-FFF2-40B4-BE49-F238E27FC236}">
              <a16:creationId xmlns:a16="http://schemas.microsoft.com/office/drawing/2014/main" id="{00000000-0008-0000-0500-00007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0" name="Text Box 21">
          <a:extLst>
            <a:ext uri="{FF2B5EF4-FFF2-40B4-BE49-F238E27FC236}">
              <a16:creationId xmlns:a16="http://schemas.microsoft.com/office/drawing/2014/main" id="{00000000-0008-0000-0500-00007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1" name="Text Box 22">
          <a:extLst>
            <a:ext uri="{FF2B5EF4-FFF2-40B4-BE49-F238E27FC236}">
              <a16:creationId xmlns:a16="http://schemas.microsoft.com/office/drawing/2014/main" id="{00000000-0008-0000-0500-00007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2" name="Text Box 23">
          <a:extLst>
            <a:ext uri="{FF2B5EF4-FFF2-40B4-BE49-F238E27FC236}">
              <a16:creationId xmlns:a16="http://schemas.microsoft.com/office/drawing/2014/main" id="{00000000-0008-0000-0500-00007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500-00007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00000000-0008-0000-0500-00007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5" name="Text Box 20">
          <a:extLst>
            <a:ext uri="{FF2B5EF4-FFF2-40B4-BE49-F238E27FC236}">
              <a16:creationId xmlns:a16="http://schemas.microsoft.com/office/drawing/2014/main" id="{00000000-0008-0000-0500-00007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6" name="Text Box 21">
          <a:extLst>
            <a:ext uri="{FF2B5EF4-FFF2-40B4-BE49-F238E27FC236}">
              <a16:creationId xmlns:a16="http://schemas.microsoft.com/office/drawing/2014/main" id="{00000000-0008-0000-0500-00008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7" name="Text Box 22">
          <a:extLst>
            <a:ext uri="{FF2B5EF4-FFF2-40B4-BE49-F238E27FC236}">
              <a16:creationId xmlns:a16="http://schemas.microsoft.com/office/drawing/2014/main" id="{00000000-0008-0000-0500-00008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8" name="Text Box 23">
          <a:extLst>
            <a:ext uri="{FF2B5EF4-FFF2-40B4-BE49-F238E27FC236}">
              <a16:creationId xmlns:a16="http://schemas.microsoft.com/office/drawing/2014/main" id="{00000000-0008-0000-0500-00008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79" name="Text Box 24">
          <a:extLst>
            <a:ext uri="{FF2B5EF4-FFF2-40B4-BE49-F238E27FC236}">
              <a16:creationId xmlns:a16="http://schemas.microsoft.com/office/drawing/2014/main" id="{00000000-0008-0000-0500-00008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00000000-0008-0000-0500-00008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00000000-0008-0000-0500-00008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00000000-0008-0000-0500-000086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00000000-0008-0000-0500-000087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0000000-0008-0000-0500-000088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500-000089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6" name="Text Box 19">
          <a:extLst>
            <a:ext uri="{FF2B5EF4-FFF2-40B4-BE49-F238E27FC236}">
              <a16:creationId xmlns:a16="http://schemas.microsoft.com/office/drawing/2014/main" id="{00000000-0008-0000-0500-00008A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7" name="Text Box 20">
          <a:extLst>
            <a:ext uri="{FF2B5EF4-FFF2-40B4-BE49-F238E27FC236}">
              <a16:creationId xmlns:a16="http://schemas.microsoft.com/office/drawing/2014/main" id="{00000000-0008-0000-0500-00008B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8" name="Text Box 21">
          <a:extLst>
            <a:ext uri="{FF2B5EF4-FFF2-40B4-BE49-F238E27FC236}">
              <a16:creationId xmlns:a16="http://schemas.microsoft.com/office/drawing/2014/main" id="{00000000-0008-0000-0500-00008C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89" name="Text Box 22">
          <a:extLst>
            <a:ext uri="{FF2B5EF4-FFF2-40B4-BE49-F238E27FC236}">
              <a16:creationId xmlns:a16="http://schemas.microsoft.com/office/drawing/2014/main" id="{00000000-0008-0000-0500-00008D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0" name="Text Box 23">
          <a:extLst>
            <a:ext uri="{FF2B5EF4-FFF2-40B4-BE49-F238E27FC236}">
              <a16:creationId xmlns:a16="http://schemas.microsoft.com/office/drawing/2014/main" id="{00000000-0008-0000-0500-00008E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500-00008F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2" name="Text Box 19">
          <a:extLst>
            <a:ext uri="{FF2B5EF4-FFF2-40B4-BE49-F238E27FC236}">
              <a16:creationId xmlns:a16="http://schemas.microsoft.com/office/drawing/2014/main" id="{00000000-0008-0000-0500-000090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3" name="Text Box 20">
          <a:extLst>
            <a:ext uri="{FF2B5EF4-FFF2-40B4-BE49-F238E27FC236}">
              <a16:creationId xmlns:a16="http://schemas.microsoft.com/office/drawing/2014/main" id="{00000000-0008-0000-0500-000091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4" name="Text Box 21">
          <a:extLst>
            <a:ext uri="{FF2B5EF4-FFF2-40B4-BE49-F238E27FC236}">
              <a16:creationId xmlns:a16="http://schemas.microsoft.com/office/drawing/2014/main" id="{00000000-0008-0000-0500-000092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5" name="Text Box 22">
          <a:extLst>
            <a:ext uri="{FF2B5EF4-FFF2-40B4-BE49-F238E27FC236}">
              <a16:creationId xmlns:a16="http://schemas.microsoft.com/office/drawing/2014/main" id="{00000000-0008-0000-0500-000093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6" name="Text Box 23">
          <a:extLst>
            <a:ext uri="{FF2B5EF4-FFF2-40B4-BE49-F238E27FC236}">
              <a16:creationId xmlns:a16="http://schemas.microsoft.com/office/drawing/2014/main" id="{00000000-0008-0000-0500-000094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167</xdr:row>
      <xdr:rowOff>9525</xdr:rowOff>
    </xdr:to>
    <xdr:sp macro="" textlink="">
      <xdr:nvSpPr>
        <xdr:cNvPr id="2197" name="Text Box 24">
          <a:extLst>
            <a:ext uri="{FF2B5EF4-FFF2-40B4-BE49-F238E27FC236}">
              <a16:creationId xmlns:a16="http://schemas.microsoft.com/office/drawing/2014/main" id="{00000000-0008-0000-0500-000095080000}"/>
            </a:ext>
          </a:extLst>
        </xdr:cNvPr>
        <xdr:cNvSpPr txBox="1">
          <a:spLocks noChangeArrowheads="1"/>
        </xdr:cNvSpPr>
      </xdr:nvSpPr>
      <xdr:spPr bwMode="auto">
        <a:xfrm>
          <a:off x="2981325" y="105946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198" name="Text Box 22">
          <a:extLst>
            <a:ext uri="{FF2B5EF4-FFF2-40B4-BE49-F238E27FC236}">
              <a16:creationId xmlns:a16="http://schemas.microsoft.com/office/drawing/2014/main" id="{00000000-0008-0000-0500-00009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199" name="Text Box 22">
          <a:extLst>
            <a:ext uri="{FF2B5EF4-FFF2-40B4-BE49-F238E27FC236}">
              <a16:creationId xmlns:a16="http://schemas.microsoft.com/office/drawing/2014/main" id="{00000000-0008-0000-0500-00009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00000000-0008-0000-0500-00009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00000000-0008-0000-0500-00009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00000000-0008-0000-0500-00009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00000000-0008-0000-0500-00009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0000000-0008-0000-0500-00009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00000000-0008-0000-0500-00009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00000000-0008-0000-0500-00009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id="{00000000-0008-0000-0500-00009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id="{00000000-0008-0000-0500-0000A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09" name="Text Box 22">
          <a:extLst>
            <a:ext uri="{FF2B5EF4-FFF2-40B4-BE49-F238E27FC236}">
              <a16:creationId xmlns:a16="http://schemas.microsoft.com/office/drawing/2014/main" id="{00000000-0008-0000-0500-0000A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10" name="Text Box 23">
          <a:extLst>
            <a:ext uri="{FF2B5EF4-FFF2-40B4-BE49-F238E27FC236}">
              <a16:creationId xmlns:a16="http://schemas.microsoft.com/office/drawing/2014/main" id="{00000000-0008-0000-0500-0000A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11" name="Text Box 24">
          <a:extLst>
            <a:ext uri="{FF2B5EF4-FFF2-40B4-BE49-F238E27FC236}">
              <a16:creationId xmlns:a16="http://schemas.microsoft.com/office/drawing/2014/main" id="{00000000-0008-0000-0500-0000A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2" name="Text Box 24">
          <a:extLst>
            <a:ext uri="{FF2B5EF4-FFF2-40B4-BE49-F238E27FC236}">
              <a16:creationId xmlns:a16="http://schemas.microsoft.com/office/drawing/2014/main" id="{00000000-0008-0000-0500-0000A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3" name="Text Box 19">
          <a:extLst>
            <a:ext uri="{FF2B5EF4-FFF2-40B4-BE49-F238E27FC236}">
              <a16:creationId xmlns:a16="http://schemas.microsoft.com/office/drawing/2014/main" id="{00000000-0008-0000-0500-0000A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4" name="Text Box 20">
          <a:extLst>
            <a:ext uri="{FF2B5EF4-FFF2-40B4-BE49-F238E27FC236}">
              <a16:creationId xmlns:a16="http://schemas.microsoft.com/office/drawing/2014/main" id="{00000000-0008-0000-0500-0000A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5" name="Text Box 21">
          <a:extLst>
            <a:ext uri="{FF2B5EF4-FFF2-40B4-BE49-F238E27FC236}">
              <a16:creationId xmlns:a16="http://schemas.microsoft.com/office/drawing/2014/main" id="{00000000-0008-0000-0500-0000A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6" name="Text Box 22">
          <a:extLst>
            <a:ext uri="{FF2B5EF4-FFF2-40B4-BE49-F238E27FC236}">
              <a16:creationId xmlns:a16="http://schemas.microsoft.com/office/drawing/2014/main" id="{00000000-0008-0000-0500-0000A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7" name="Text Box 23">
          <a:extLst>
            <a:ext uri="{FF2B5EF4-FFF2-40B4-BE49-F238E27FC236}">
              <a16:creationId xmlns:a16="http://schemas.microsoft.com/office/drawing/2014/main" id="{00000000-0008-0000-0500-0000A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500-0000A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19" name="Text Box 19">
          <a:extLst>
            <a:ext uri="{FF2B5EF4-FFF2-40B4-BE49-F238E27FC236}">
              <a16:creationId xmlns:a16="http://schemas.microsoft.com/office/drawing/2014/main" id="{00000000-0008-0000-0500-0000A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20" name="Text Box 20">
          <a:extLst>
            <a:ext uri="{FF2B5EF4-FFF2-40B4-BE49-F238E27FC236}">
              <a16:creationId xmlns:a16="http://schemas.microsoft.com/office/drawing/2014/main" id="{00000000-0008-0000-0500-0000A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21" name="Text Box 21">
          <a:extLst>
            <a:ext uri="{FF2B5EF4-FFF2-40B4-BE49-F238E27FC236}">
              <a16:creationId xmlns:a16="http://schemas.microsoft.com/office/drawing/2014/main" id="{00000000-0008-0000-0500-0000A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22" name="Text Box 22">
          <a:extLst>
            <a:ext uri="{FF2B5EF4-FFF2-40B4-BE49-F238E27FC236}">
              <a16:creationId xmlns:a16="http://schemas.microsoft.com/office/drawing/2014/main" id="{00000000-0008-0000-0500-0000A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23" name="Text Box 23">
          <a:extLst>
            <a:ext uri="{FF2B5EF4-FFF2-40B4-BE49-F238E27FC236}">
              <a16:creationId xmlns:a16="http://schemas.microsoft.com/office/drawing/2014/main" id="{00000000-0008-0000-0500-0000A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24" name="Text Box 24">
          <a:extLst>
            <a:ext uri="{FF2B5EF4-FFF2-40B4-BE49-F238E27FC236}">
              <a16:creationId xmlns:a16="http://schemas.microsoft.com/office/drawing/2014/main" id="{00000000-0008-0000-0500-0000B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158</xdr:row>
      <xdr:rowOff>0</xdr:rowOff>
    </xdr:from>
    <xdr:ext cx="76200" cy="1133475"/>
    <xdr:sp macro="" textlink="">
      <xdr:nvSpPr>
        <xdr:cNvPr id="2225" name="Text Box 25">
          <a:extLst>
            <a:ext uri="{FF2B5EF4-FFF2-40B4-BE49-F238E27FC236}">
              <a16:creationId xmlns:a16="http://schemas.microsoft.com/office/drawing/2014/main" id="{00000000-0008-0000-0500-0000B1080000}"/>
            </a:ext>
          </a:extLst>
        </xdr:cNvPr>
        <xdr:cNvSpPr txBox="1">
          <a:spLocks noChangeArrowheads="1"/>
        </xdr:cNvSpPr>
      </xdr:nvSpPr>
      <xdr:spPr bwMode="auto">
        <a:xfrm>
          <a:off x="3409950" y="103203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133475"/>
    <xdr:sp macro="" textlink="">
      <xdr:nvSpPr>
        <xdr:cNvPr id="2226" name="Text Box 26">
          <a:extLst>
            <a:ext uri="{FF2B5EF4-FFF2-40B4-BE49-F238E27FC236}">
              <a16:creationId xmlns:a16="http://schemas.microsoft.com/office/drawing/2014/main" id="{00000000-0008-0000-0500-0000B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133475"/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00000000-0008-0000-0500-0000B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133475"/>
    <xdr:sp macro="" textlink="">
      <xdr:nvSpPr>
        <xdr:cNvPr id="2228" name="Text Box 28">
          <a:extLst>
            <a:ext uri="{FF2B5EF4-FFF2-40B4-BE49-F238E27FC236}">
              <a16:creationId xmlns:a16="http://schemas.microsoft.com/office/drawing/2014/main" id="{00000000-0008-0000-0500-0000B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1133475"/>
    <xdr:sp macro="" textlink="">
      <xdr:nvSpPr>
        <xdr:cNvPr id="2229" name="Text Box 29">
          <a:extLst>
            <a:ext uri="{FF2B5EF4-FFF2-40B4-BE49-F238E27FC236}">
              <a16:creationId xmlns:a16="http://schemas.microsoft.com/office/drawing/2014/main" id="{00000000-0008-0000-0500-0000B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00000000-0008-0000-0500-0000B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id="{00000000-0008-0000-0500-0000B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id="{00000000-0008-0000-0500-0000B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id="{00000000-0008-0000-0500-0000B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4" name="Text Box 23">
          <a:extLst>
            <a:ext uri="{FF2B5EF4-FFF2-40B4-BE49-F238E27FC236}">
              <a16:creationId xmlns:a16="http://schemas.microsoft.com/office/drawing/2014/main" id="{00000000-0008-0000-0500-0000B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5" name="Text Box 24">
          <a:extLst>
            <a:ext uri="{FF2B5EF4-FFF2-40B4-BE49-F238E27FC236}">
              <a16:creationId xmlns:a16="http://schemas.microsoft.com/office/drawing/2014/main" id="{00000000-0008-0000-0500-0000B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00000000-0008-0000-0500-0000B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00000000-0008-0000-0500-0000B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00000000-0008-0000-0500-0000B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00000000-0008-0000-0500-0000B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00000000-0008-0000-0500-0000C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0000000-0008-0000-0500-0000C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2" name="Text Box 19">
          <a:extLst>
            <a:ext uri="{FF2B5EF4-FFF2-40B4-BE49-F238E27FC236}">
              <a16:creationId xmlns:a16="http://schemas.microsoft.com/office/drawing/2014/main" id="{00000000-0008-0000-0500-0000C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500-0000C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4" name="Text Box 21">
          <a:extLst>
            <a:ext uri="{FF2B5EF4-FFF2-40B4-BE49-F238E27FC236}">
              <a16:creationId xmlns:a16="http://schemas.microsoft.com/office/drawing/2014/main" id="{00000000-0008-0000-0500-0000C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5" name="Text Box 22">
          <a:extLst>
            <a:ext uri="{FF2B5EF4-FFF2-40B4-BE49-F238E27FC236}">
              <a16:creationId xmlns:a16="http://schemas.microsoft.com/office/drawing/2014/main" id="{00000000-0008-0000-0500-0000C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6" name="Text Box 23">
          <a:extLst>
            <a:ext uri="{FF2B5EF4-FFF2-40B4-BE49-F238E27FC236}">
              <a16:creationId xmlns:a16="http://schemas.microsoft.com/office/drawing/2014/main" id="{00000000-0008-0000-0500-0000C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7" name="Text Box 24">
          <a:extLst>
            <a:ext uri="{FF2B5EF4-FFF2-40B4-BE49-F238E27FC236}">
              <a16:creationId xmlns:a16="http://schemas.microsoft.com/office/drawing/2014/main" id="{00000000-0008-0000-0500-0000C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8" name="Text Box 19">
          <a:extLst>
            <a:ext uri="{FF2B5EF4-FFF2-40B4-BE49-F238E27FC236}">
              <a16:creationId xmlns:a16="http://schemas.microsoft.com/office/drawing/2014/main" id="{00000000-0008-0000-0500-0000C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49" name="Text Box 20">
          <a:extLst>
            <a:ext uri="{FF2B5EF4-FFF2-40B4-BE49-F238E27FC236}">
              <a16:creationId xmlns:a16="http://schemas.microsoft.com/office/drawing/2014/main" id="{00000000-0008-0000-0500-0000C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0" name="Text Box 21">
          <a:extLst>
            <a:ext uri="{FF2B5EF4-FFF2-40B4-BE49-F238E27FC236}">
              <a16:creationId xmlns:a16="http://schemas.microsoft.com/office/drawing/2014/main" id="{00000000-0008-0000-0500-0000C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1" name="Text Box 22">
          <a:extLst>
            <a:ext uri="{FF2B5EF4-FFF2-40B4-BE49-F238E27FC236}">
              <a16:creationId xmlns:a16="http://schemas.microsoft.com/office/drawing/2014/main" id="{00000000-0008-0000-0500-0000C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00000000-0008-0000-0500-0000C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3" name="Text Box 24">
          <a:extLst>
            <a:ext uri="{FF2B5EF4-FFF2-40B4-BE49-F238E27FC236}">
              <a16:creationId xmlns:a16="http://schemas.microsoft.com/office/drawing/2014/main" id="{00000000-0008-0000-0500-0000C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00000000-0008-0000-0500-0000C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00000000-0008-0000-0500-0000C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00000000-0008-0000-0500-0000D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00000000-0008-0000-0500-0000D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00000000-0008-0000-0500-0000D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00000000-0008-0000-0500-0000D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500-0000D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500-0000D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500-0000D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500-0000D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500-0000D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36195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500-0000D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66" name="Text Box 19">
          <a:extLst>
            <a:ext uri="{FF2B5EF4-FFF2-40B4-BE49-F238E27FC236}">
              <a16:creationId xmlns:a16="http://schemas.microsoft.com/office/drawing/2014/main" id="{00000000-0008-0000-0500-0000D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67" name="Text Box 20">
          <a:extLst>
            <a:ext uri="{FF2B5EF4-FFF2-40B4-BE49-F238E27FC236}">
              <a16:creationId xmlns:a16="http://schemas.microsoft.com/office/drawing/2014/main" id="{00000000-0008-0000-0500-0000D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68" name="Text Box 21">
          <a:extLst>
            <a:ext uri="{FF2B5EF4-FFF2-40B4-BE49-F238E27FC236}">
              <a16:creationId xmlns:a16="http://schemas.microsoft.com/office/drawing/2014/main" id="{00000000-0008-0000-0500-0000D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69" name="Text Box 22">
          <a:extLst>
            <a:ext uri="{FF2B5EF4-FFF2-40B4-BE49-F238E27FC236}">
              <a16:creationId xmlns:a16="http://schemas.microsoft.com/office/drawing/2014/main" id="{00000000-0008-0000-0500-0000D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0" name="Text Box 23">
          <a:extLst>
            <a:ext uri="{FF2B5EF4-FFF2-40B4-BE49-F238E27FC236}">
              <a16:creationId xmlns:a16="http://schemas.microsoft.com/office/drawing/2014/main" id="{00000000-0008-0000-0500-0000D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1" name="Text Box 24">
          <a:extLst>
            <a:ext uri="{FF2B5EF4-FFF2-40B4-BE49-F238E27FC236}">
              <a16:creationId xmlns:a16="http://schemas.microsoft.com/office/drawing/2014/main" id="{00000000-0008-0000-0500-0000D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2" name="Text Box 19">
          <a:extLst>
            <a:ext uri="{FF2B5EF4-FFF2-40B4-BE49-F238E27FC236}">
              <a16:creationId xmlns:a16="http://schemas.microsoft.com/office/drawing/2014/main" id="{00000000-0008-0000-0500-0000E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3" name="Text Box 20">
          <a:extLst>
            <a:ext uri="{FF2B5EF4-FFF2-40B4-BE49-F238E27FC236}">
              <a16:creationId xmlns:a16="http://schemas.microsoft.com/office/drawing/2014/main" id="{00000000-0008-0000-0500-0000E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4" name="Text Box 21">
          <a:extLst>
            <a:ext uri="{FF2B5EF4-FFF2-40B4-BE49-F238E27FC236}">
              <a16:creationId xmlns:a16="http://schemas.microsoft.com/office/drawing/2014/main" id="{00000000-0008-0000-0500-0000E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5" name="Text Box 22">
          <a:extLst>
            <a:ext uri="{FF2B5EF4-FFF2-40B4-BE49-F238E27FC236}">
              <a16:creationId xmlns:a16="http://schemas.microsoft.com/office/drawing/2014/main" id="{00000000-0008-0000-0500-0000E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00000000-0008-0000-0500-0000E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77" name="Text Box 24">
          <a:extLst>
            <a:ext uri="{FF2B5EF4-FFF2-40B4-BE49-F238E27FC236}">
              <a16:creationId xmlns:a16="http://schemas.microsoft.com/office/drawing/2014/main" id="{00000000-0008-0000-0500-0000E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278" name="Text Box 22">
          <a:extLst>
            <a:ext uri="{FF2B5EF4-FFF2-40B4-BE49-F238E27FC236}">
              <a16:creationId xmlns:a16="http://schemas.microsoft.com/office/drawing/2014/main" id="{00000000-0008-0000-0500-0000E6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279" name="Text Box 22">
          <a:extLst>
            <a:ext uri="{FF2B5EF4-FFF2-40B4-BE49-F238E27FC236}">
              <a16:creationId xmlns:a16="http://schemas.microsoft.com/office/drawing/2014/main" id="{00000000-0008-0000-0500-0000E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00000000-0008-0000-0500-0000E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1" name="Text Box 24">
          <a:extLst>
            <a:ext uri="{FF2B5EF4-FFF2-40B4-BE49-F238E27FC236}">
              <a16:creationId xmlns:a16="http://schemas.microsoft.com/office/drawing/2014/main" id="{00000000-0008-0000-0500-0000E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2" name="Text Box 19">
          <a:extLst>
            <a:ext uri="{FF2B5EF4-FFF2-40B4-BE49-F238E27FC236}">
              <a16:creationId xmlns:a16="http://schemas.microsoft.com/office/drawing/2014/main" id="{00000000-0008-0000-0500-0000E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3" name="Text Box 20">
          <a:extLst>
            <a:ext uri="{FF2B5EF4-FFF2-40B4-BE49-F238E27FC236}">
              <a16:creationId xmlns:a16="http://schemas.microsoft.com/office/drawing/2014/main" id="{00000000-0008-0000-0500-0000E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4" name="Text Box 21">
          <a:extLst>
            <a:ext uri="{FF2B5EF4-FFF2-40B4-BE49-F238E27FC236}">
              <a16:creationId xmlns:a16="http://schemas.microsoft.com/office/drawing/2014/main" id="{00000000-0008-0000-0500-0000E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5" name="Text Box 22">
          <a:extLst>
            <a:ext uri="{FF2B5EF4-FFF2-40B4-BE49-F238E27FC236}">
              <a16:creationId xmlns:a16="http://schemas.microsoft.com/office/drawing/2014/main" id="{00000000-0008-0000-0500-0000E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6" name="Text Box 23">
          <a:extLst>
            <a:ext uri="{FF2B5EF4-FFF2-40B4-BE49-F238E27FC236}">
              <a16:creationId xmlns:a16="http://schemas.microsoft.com/office/drawing/2014/main" id="{00000000-0008-0000-0500-0000E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7" name="Text Box 24">
          <a:extLst>
            <a:ext uri="{FF2B5EF4-FFF2-40B4-BE49-F238E27FC236}">
              <a16:creationId xmlns:a16="http://schemas.microsoft.com/office/drawing/2014/main" id="{00000000-0008-0000-0500-0000E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8" name="Text Box 19">
          <a:extLst>
            <a:ext uri="{FF2B5EF4-FFF2-40B4-BE49-F238E27FC236}">
              <a16:creationId xmlns:a16="http://schemas.microsoft.com/office/drawing/2014/main" id="{00000000-0008-0000-0500-0000F0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89" name="Text Box 20">
          <a:extLst>
            <a:ext uri="{FF2B5EF4-FFF2-40B4-BE49-F238E27FC236}">
              <a16:creationId xmlns:a16="http://schemas.microsoft.com/office/drawing/2014/main" id="{00000000-0008-0000-0500-0000F1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0" name="Text Box 21">
          <a:extLst>
            <a:ext uri="{FF2B5EF4-FFF2-40B4-BE49-F238E27FC236}">
              <a16:creationId xmlns:a16="http://schemas.microsoft.com/office/drawing/2014/main" id="{00000000-0008-0000-0500-0000F2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1" name="Text Box 22">
          <a:extLst>
            <a:ext uri="{FF2B5EF4-FFF2-40B4-BE49-F238E27FC236}">
              <a16:creationId xmlns:a16="http://schemas.microsoft.com/office/drawing/2014/main" id="{00000000-0008-0000-0500-0000F3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2" name="Text Box 23">
          <a:extLst>
            <a:ext uri="{FF2B5EF4-FFF2-40B4-BE49-F238E27FC236}">
              <a16:creationId xmlns:a16="http://schemas.microsoft.com/office/drawing/2014/main" id="{00000000-0008-0000-0500-0000F4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3" name="Text Box 24">
          <a:extLst>
            <a:ext uri="{FF2B5EF4-FFF2-40B4-BE49-F238E27FC236}">
              <a16:creationId xmlns:a16="http://schemas.microsoft.com/office/drawing/2014/main" id="{00000000-0008-0000-0500-0000F5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158</xdr:row>
      <xdr:rowOff>0</xdr:rowOff>
    </xdr:from>
    <xdr:to>
      <xdr:col>3</xdr:col>
      <xdr:colOff>504825</xdr:colOff>
      <xdr:row>159</xdr:row>
      <xdr:rowOff>76200</xdr:rowOff>
    </xdr:to>
    <xdr:sp macro="" textlink="">
      <xdr:nvSpPr>
        <xdr:cNvPr id="2294" name="Text Box 25">
          <a:extLst>
            <a:ext uri="{FF2B5EF4-FFF2-40B4-BE49-F238E27FC236}">
              <a16:creationId xmlns:a16="http://schemas.microsoft.com/office/drawing/2014/main" id="{00000000-0008-0000-0500-0000F6080000}"/>
            </a:ext>
          </a:extLst>
        </xdr:cNvPr>
        <xdr:cNvSpPr txBox="1">
          <a:spLocks noChangeArrowheads="1"/>
        </xdr:cNvSpPr>
      </xdr:nvSpPr>
      <xdr:spPr bwMode="auto">
        <a:xfrm>
          <a:off x="3409950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5" name="Text Box 26">
          <a:extLst>
            <a:ext uri="{FF2B5EF4-FFF2-40B4-BE49-F238E27FC236}">
              <a16:creationId xmlns:a16="http://schemas.microsoft.com/office/drawing/2014/main" id="{00000000-0008-0000-0500-0000F7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6" name="Text Box 27">
          <a:extLst>
            <a:ext uri="{FF2B5EF4-FFF2-40B4-BE49-F238E27FC236}">
              <a16:creationId xmlns:a16="http://schemas.microsoft.com/office/drawing/2014/main" id="{00000000-0008-0000-0500-0000F8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7" name="Text Box 28">
          <a:extLst>
            <a:ext uri="{FF2B5EF4-FFF2-40B4-BE49-F238E27FC236}">
              <a16:creationId xmlns:a16="http://schemas.microsoft.com/office/drawing/2014/main" id="{00000000-0008-0000-0500-0000F9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8" name="Text Box 29">
          <a:extLst>
            <a:ext uri="{FF2B5EF4-FFF2-40B4-BE49-F238E27FC236}">
              <a16:creationId xmlns:a16="http://schemas.microsoft.com/office/drawing/2014/main" id="{00000000-0008-0000-0500-0000FA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299" name="Text Box 19">
          <a:extLst>
            <a:ext uri="{FF2B5EF4-FFF2-40B4-BE49-F238E27FC236}">
              <a16:creationId xmlns:a16="http://schemas.microsoft.com/office/drawing/2014/main" id="{00000000-0008-0000-0500-0000FB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0" name="Text Box 20">
          <a:extLst>
            <a:ext uri="{FF2B5EF4-FFF2-40B4-BE49-F238E27FC236}">
              <a16:creationId xmlns:a16="http://schemas.microsoft.com/office/drawing/2014/main" id="{00000000-0008-0000-0500-0000FC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1" name="Text Box 21">
          <a:extLst>
            <a:ext uri="{FF2B5EF4-FFF2-40B4-BE49-F238E27FC236}">
              <a16:creationId xmlns:a16="http://schemas.microsoft.com/office/drawing/2014/main" id="{00000000-0008-0000-0500-0000FD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2" name="Text Box 22">
          <a:extLst>
            <a:ext uri="{FF2B5EF4-FFF2-40B4-BE49-F238E27FC236}">
              <a16:creationId xmlns:a16="http://schemas.microsoft.com/office/drawing/2014/main" id="{00000000-0008-0000-0500-0000FE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3" name="Text Box 23">
          <a:extLst>
            <a:ext uri="{FF2B5EF4-FFF2-40B4-BE49-F238E27FC236}">
              <a16:creationId xmlns:a16="http://schemas.microsoft.com/office/drawing/2014/main" id="{00000000-0008-0000-0500-0000FF08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4" name="Text Box 24">
          <a:extLst>
            <a:ext uri="{FF2B5EF4-FFF2-40B4-BE49-F238E27FC236}">
              <a16:creationId xmlns:a16="http://schemas.microsoft.com/office/drawing/2014/main" id="{00000000-0008-0000-0500-00000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5" name="Text Box 19">
          <a:extLst>
            <a:ext uri="{FF2B5EF4-FFF2-40B4-BE49-F238E27FC236}">
              <a16:creationId xmlns:a16="http://schemas.microsoft.com/office/drawing/2014/main" id="{00000000-0008-0000-0500-00000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6" name="Text Box 20">
          <a:extLst>
            <a:ext uri="{FF2B5EF4-FFF2-40B4-BE49-F238E27FC236}">
              <a16:creationId xmlns:a16="http://schemas.microsoft.com/office/drawing/2014/main" id="{00000000-0008-0000-0500-00000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7" name="Text Box 21">
          <a:extLst>
            <a:ext uri="{FF2B5EF4-FFF2-40B4-BE49-F238E27FC236}">
              <a16:creationId xmlns:a16="http://schemas.microsoft.com/office/drawing/2014/main" id="{00000000-0008-0000-0500-00000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8" name="Text Box 22">
          <a:extLst>
            <a:ext uri="{FF2B5EF4-FFF2-40B4-BE49-F238E27FC236}">
              <a16:creationId xmlns:a16="http://schemas.microsoft.com/office/drawing/2014/main" id="{00000000-0008-0000-0500-00000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09" name="Text Box 23">
          <a:extLst>
            <a:ext uri="{FF2B5EF4-FFF2-40B4-BE49-F238E27FC236}">
              <a16:creationId xmlns:a16="http://schemas.microsoft.com/office/drawing/2014/main" id="{00000000-0008-0000-0500-00000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0" name="Text Box 24">
          <a:extLst>
            <a:ext uri="{FF2B5EF4-FFF2-40B4-BE49-F238E27FC236}">
              <a16:creationId xmlns:a16="http://schemas.microsoft.com/office/drawing/2014/main" id="{00000000-0008-0000-0500-00000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1" name="Text Box 19">
          <a:extLst>
            <a:ext uri="{FF2B5EF4-FFF2-40B4-BE49-F238E27FC236}">
              <a16:creationId xmlns:a16="http://schemas.microsoft.com/office/drawing/2014/main" id="{00000000-0008-0000-0500-00000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2" name="Text Box 20">
          <a:extLst>
            <a:ext uri="{FF2B5EF4-FFF2-40B4-BE49-F238E27FC236}">
              <a16:creationId xmlns:a16="http://schemas.microsoft.com/office/drawing/2014/main" id="{00000000-0008-0000-0500-00000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3" name="Text Box 21">
          <a:extLst>
            <a:ext uri="{FF2B5EF4-FFF2-40B4-BE49-F238E27FC236}">
              <a16:creationId xmlns:a16="http://schemas.microsoft.com/office/drawing/2014/main" id="{00000000-0008-0000-0500-00000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4" name="Text Box 22">
          <a:extLst>
            <a:ext uri="{FF2B5EF4-FFF2-40B4-BE49-F238E27FC236}">
              <a16:creationId xmlns:a16="http://schemas.microsoft.com/office/drawing/2014/main" id="{00000000-0008-0000-0500-00000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5" name="Text Box 23">
          <a:extLst>
            <a:ext uri="{FF2B5EF4-FFF2-40B4-BE49-F238E27FC236}">
              <a16:creationId xmlns:a16="http://schemas.microsoft.com/office/drawing/2014/main" id="{00000000-0008-0000-0500-00000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6" name="Text Box 24">
          <a:extLst>
            <a:ext uri="{FF2B5EF4-FFF2-40B4-BE49-F238E27FC236}">
              <a16:creationId xmlns:a16="http://schemas.microsoft.com/office/drawing/2014/main" id="{00000000-0008-0000-0500-00000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7" name="Text Box 19">
          <a:extLst>
            <a:ext uri="{FF2B5EF4-FFF2-40B4-BE49-F238E27FC236}">
              <a16:creationId xmlns:a16="http://schemas.microsoft.com/office/drawing/2014/main" id="{00000000-0008-0000-0500-00000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8" name="Text Box 20">
          <a:extLst>
            <a:ext uri="{FF2B5EF4-FFF2-40B4-BE49-F238E27FC236}">
              <a16:creationId xmlns:a16="http://schemas.microsoft.com/office/drawing/2014/main" id="{00000000-0008-0000-0500-00000E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19" name="Text Box 21">
          <a:extLst>
            <a:ext uri="{FF2B5EF4-FFF2-40B4-BE49-F238E27FC236}">
              <a16:creationId xmlns:a16="http://schemas.microsoft.com/office/drawing/2014/main" id="{00000000-0008-0000-0500-00000F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0" name="Text Box 22">
          <a:extLst>
            <a:ext uri="{FF2B5EF4-FFF2-40B4-BE49-F238E27FC236}">
              <a16:creationId xmlns:a16="http://schemas.microsoft.com/office/drawing/2014/main" id="{00000000-0008-0000-0500-00001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1" name="Text Box 23">
          <a:extLst>
            <a:ext uri="{FF2B5EF4-FFF2-40B4-BE49-F238E27FC236}">
              <a16:creationId xmlns:a16="http://schemas.microsoft.com/office/drawing/2014/main" id="{00000000-0008-0000-0500-00001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2" name="Text Box 24">
          <a:extLst>
            <a:ext uri="{FF2B5EF4-FFF2-40B4-BE49-F238E27FC236}">
              <a16:creationId xmlns:a16="http://schemas.microsoft.com/office/drawing/2014/main" id="{00000000-0008-0000-0500-00001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3" name="Text Box 19">
          <a:extLst>
            <a:ext uri="{FF2B5EF4-FFF2-40B4-BE49-F238E27FC236}">
              <a16:creationId xmlns:a16="http://schemas.microsoft.com/office/drawing/2014/main" id="{00000000-0008-0000-0500-00001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4" name="Text Box 20">
          <a:extLst>
            <a:ext uri="{FF2B5EF4-FFF2-40B4-BE49-F238E27FC236}">
              <a16:creationId xmlns:a16="http://schemas.microsoft.com/office/drawing/2014/main" id="{00000000-0008-0000-0500-00001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5" name="Text Box 21">
          <a:extLst>
            <a:ext uri="{FF2B5EF4-FFF2-40B4-BE49-F238E27FC236}">
              <a16:creationId xmlns:a16="http://schemas.microsoft.com/office/drawing/2014/main" id="{00000000-0008-0000-0500-00001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6" name="Text Box 22">
          <a:extLst>
            <a:ext uri="{FF2B5EF4-FFF2-40B4-BE49-F238E27FC236}">
              <a16:creationId xmlns:a16="http://schemas.microsoft.com/office/drawing/2014/main" id="{00000000-0008-0000-0500-00001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7" name="Text Box 23">
          <a:extLst>
            <a:ext uri="{FF2B5EF4-FFF2-40B4-BE49-F238E27FC236}">
              <a16:creationId xmlns:a16="http://schemas.microsoft.com/office/drawing/2014/main" id="{00000000-0008-0000-0500-00001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8" name="Text Box 24">
          <a:extLst>
            <a:ext uri="{FF2B5EF4-FFF2-40B4-BE49-F238E27FC236}">
              <a16:creationId xmlns:a16="http://schemas.microsoft.com/office/drawing/2014/main" id="{00000000-0008-0000-0500-00001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00000000-0008-0000-0500-00001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30" name="Text Box 20">
          <a:extLst>
            <a:ext uri="{FF2B5EF4-FFF2-40B4-BE49-F238E27FC236}">
              <a16:creationId xmlns:a16="http://schemas.microsoft.com/office/drawing/2014/main" id="{00000000-0008-0000-0500-00001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31" name="Text Box 21">
          <a:extLst>
            <a:ext uri="{FF2B5EF4-FFF2-40B4-BE49-F238E27FC236}">
              <a16:creationId xmlns:a16="http://schemas.microsoft.com/office/drawing/2014/main" id="{00000000-0008-0000-0500-00001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32" name="Text Box 22">
          <a:extLst>
            <a:ext uri="{FF2B5EF4-FFF2-40B4-BE49-F238E27FC236}">
              <a16:creationId xmlns:a16="http://schemas.microsoft.com/office/drawing/2014/main" id="{00000000-0008-0000-0500-00001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33" name="Text Box 23">
          <a:extLst>
            <a:ext uri="{FF2B5EF4-FFF2-40B4-BE49-F238E27FC236}">
              <a16:creationId xmlns:a16="http://schemas.microsoft.com/office/drawing/2014/main" id="{00000000-0008-0000-0500-00001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159</xdr:row>
      <xdr:rowOff>76200</xdr:rowOff>
    </xdr:to>
    <xdr:sp macro="" textlink="">
      <xdr:nvSpPr>
        <xdr:cNvPr id="2334" name="Text Box 24">
          <a:extLst>
            <a:ext uri="{FF2B5EF4-FFF2-40B4-BE49-F238E27FC236}">
              <a16:creationId xmlns:a16="http://schemas.microsoft.com/office/drawing/2014/main" id="{00000000-0008-0000-0500-00001E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35" name="Text Box 19">
          <a:extLst>
            <a:ext uri="{FF2B5EF4-FFF2-40B4-BE49-F238E27FC236}">
              <a16:creationId xmlns:a16="http://schemas.microsoft.com/office/drawing/2014/main" id="{00000000-0008-0000-0500-00001F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36" name="Text Box 20">
          <a:extLst>
            <a:ext uri="{FF2B5EF4-FFF2-40B4-BE49-F238E27FC236}">
              <a16:creationId xmlns:a16="http://schemas.microsoft.com/office/drawing/2014/main" id="{00000000-0008-0000-0500-00002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37" name="Text Box 21">
          <a:extLst>
            <a:ext uri="{FF2B5EF4-FFF2-40B4-BE49-F238E27FC236}">
              <a16:creationId xmlns:a16="http://schemas.microsoft.com/office/drawing/2014/main" id="{00000000-0008-0000-0500-00002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38" name="Text Box 22">
          <a:extLst>
            <a:ext uri="{FF2B5EF4-FFF2-40B4-BE49-F238E27FC236}">
              <a16:creationId xmlns:a16="http://schemas.microsoft.com/office/drawing/2014/main" id="{00000000-0008-0000-0500-00002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39" name="Text Box 23">
          <a:extLst>
            <a:ext uri="{FF2B5EF4-FFF2-40B4-BE49-F238E27FC236}">
              <a16:creationId xmlns:a16="http://schemas.microsoft.com/office/drawing/2014/main" id="{00000000-0008-0000-0500-00002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0" name="Text Box 24">
          <a:extLst>
            <a:ext uri="{FF2B5EF4-FFF2-40B4-BE49-F238E27FC236}">
              <a16:creationId xmlns:a16="http://schemas.microsoft.com/office/drawing/2014/main" id="{00000000-0008-0000-0500-00002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1" name="Text Box 19">
          <a:extLst>
            <a:ext uri="{FF2B5EF4-FFF2-40B4-BE49-F238E27FC236}">
              <a16:creationId xmlns:a16="http://schemas.microsoft.com/office/drawing/2014/main" id="{00000000-0008-0000-0500-00002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2" name="Text Box 20">
          <a:extLst>
            <a:ext uri="{FF2B5EF4-FFF2-40B4-BE49-F238E27FC236}">
              <a16:creationId xmlns:a16="http://schemas.microsoft.com/office/drawing/2014/main" id="{00000000-0008-0000-0500-00002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3" name="Text Box 21">
          <a:extLst>
            <a:ext uri="{FF2B5EF4-FFF2-40B4-BE49-F238E27FC236}">
              <a16:creationId xmlns:a16="http://schemas.microsoft.com/office/drawing/2014/main" id="{00000000-0008-0000-0500-00002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4" name="Text Box 22">
          <a:extLst>
            <a:ext uri="{FF2B5EF4-FFF2-40B4-BE49-F238E27FC236}">
              <a16:creationId xmlns:a16="http://schemas.microsoft.com/office/drawing/2014/main" id="{00000000-0008-0000-0500-00002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5" name="Text Box 23">
          <a:extLst>
            <a:ext uri="{FF2B5EF4-FFF2-40B4-BE49-F238E27FC236}">
              <a16:creationId xmlns:a16="http://schemas.microsoft.com/office/drawing/2014/main" id="{00000000-0008-0000-0500-00002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6" name="Text Box 24">
          <a:extLst>
            <a:ext uri="{FF2B5EF4-FFF2-40B4-BE49-F238E27FC236}">
              <a16:creationId xmlns:a16="http://schemas.microsoft.com/office/drawing/2014/main" id="{00000000-0008-0000-0500-00002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47" name="Text Box 22">
          <a:extLst>
            <a:ext uri="{FF2B5EF4-FFF2-40B4-BE49-F238E27FC236}">
              <a16:creationId xmlns:a16="http://schemas.microsoft.com/office/drawing/2014/main" id="{00000000-0008-0000-0500-00002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48" name="Text Box 22">
          <a:extLst>
            <a:ext uri="{FF2B5EF4-FFF2-40B4-BE49-F238E27FC236}">
              <a16:creationId xmlns:a16="http://schemas.microsoft.com/office/drawing/2014/main" id="{00000000-0008-0000-0500-00002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49" name="Text Box 19">
          <a:extLst>
            <a:ext uri="{FF2B5EF4-FFF2-40B4-BE49-F238E27FC236}">
              <a16:creationId xmlns:a16="http://schemas.microsoft.com/office/drawing/2014/main" id="{00000000-0008-0000-0500-00002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50" name="Text Box 22">
          <a:extLst>
            <a:ext uri="{FF2B5EF4-FFF2-40B4-BE49-F238E27FC236}">
              <a16:creationId xmlns:a16="http://schemas.microsoft.com/office/drawing/2014/main" id="{00000000-0008-0000-0500-00002E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51" name="Text Box 22">
          <a:extLst>
            <a:ext uri="{FF2B5EF4-FFF2-40B4-BE49-F238E27FC236}">
              <a16:creationId xmlns:a16="http://schemas.microsoft.com/office/drawing/2014/main" id="{00000000-0008-0000-0500-00002F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2" name="Text Box 19">
          <a:extLst>
            <a:ext uri="{FF2B5EF4-FFF2-40B4-BE49-F238E27FC236}">
              <a16:creationId xmlns:a16="http://schemas.microsoft.com/office/drawing/2014/main" id="{00000000-0008-0000-0500-00003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3" name="Text Box 20">
          <a:extLst>
            <a:ext uri="{FF2B5EF4-FFF2-40B4-BE49-F238E27FC236}">
              <a16:creationId xmlns:a16="http://schemas.microsoft.com/office/drawing/2014/main" id="{00000000-0008-0000-0500-00003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4" name="Text Box 21">
          <a:extLst>
            <a:ext uri="{FF2B5EF4-FFF2-40B4-BE49-F238E27FC236}">
              <a16:creationId xmlns:a16="http://schemas.microsoft.com/office/drawing/2014/main" id="{00000000-0008-0000-0500-00003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5" name="Text Box 22">
          <a:extLst>
            <a:ext uri="{FF2B5EF4-FFF2-40B4-BE49-F238E27FC236}">
              <a16:creationId xmlns:a16="http://schemas.microsoft.com/office/drawing/2014/main" id="{00000000-0008-0000-0500-00003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0000000-0008-0000-0500-00003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7" name="Text Box 24">
          <a:extLst>
            <a:ext uri="{FF2B5EF4-FFF2-40B4-BE49-F238E27FC236}">
              <a16:creationId xmlns:a16="http://schemas.microsoft.com/office/drawing/2014/main" id="{00000000-0008-0000-0500-00003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8" name="Text Box 19">
          <a:extLst>
            <a:ext uri="{FF2B5EF4-FFF2-40B4-BE49-F238E27FC236}">
              <a16:creationId xmlns:a16="http://schemas.microsoft.com/office/drawing/2014/main" id="{00000000-0008-0000-0500-00003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59" name="Text Box 20">
          <a:extLst>
            <a:ext uri="{FF2B5EF4-FFF2-40B4-BE49-F238E27FC236}">
              <a16:creationId xmlns:a16="http://schemas.microsoft.com/office/drawing/2014/main" id="{00000000-0008-0000-0500-00003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60" name="Text Box 21">
          <a:extLst>
            <a:ext uri="{FF2B5EF4-FFF2-40B4-BE49-F238E27FC236}">
              <a16:creationId xmlns:a16="http://schemas.microsoft.com/office/drawing/2014/main" id="{00000000-0008-0000-0500-00003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61" name="Text Box 22">
          <a:extLst>
            <a:ext uri="{FF2B5EF4-FFF2-40B4-BE49-F238E27FC236}">
              <a16:creationId xmlns:a16="http://schemas.microsoft.com/office/drawing/2014/main" id="{00000000-0008-0000-0500-00003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62" name="Text Box 23">
          <a:extLst>
            <a:ext uri="{FF2B5EF4-FFF2-40B4-BE49-F238E27FC236}">
              <a16:creationId xmlns:a16="http://schemas.microsoft.com/office/drawing/2014/main" id="{00000000-0008-0000-0500-00003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295275"/>
    <xdr:sp macro="" textlink="">
      <xdr:nvSpPr>
        <xdr:cNvPr id="2363" name="Text Box 24">
          <a:extLst>
            <a:ext uri="{FF2B5EF4-FFF2-40B4-BE49-F238E27FC236}">
              <a16:creationId xmlns:a16="http://schemas.microsoft.com/office/drawing/2014/main" id="{00000000-0008-0000-0500-00003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4" name="Text Box 22">
          <a:extLst>
            <a:ext uri="{FF2B5EF4-FFF2-40B4-BE49-F238E27FC236}">
              <a16:creationId xmlns:a16="http://schemas.microsoft.com/office/drawing/2014/main" id="{00000000-0008-0000-0500-00003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5" name="Text Box 22">
          <a:extLst>
            <a:ext uri="{FF2B5EF4-FFF2-40B4-BE49-F238E27FC236}">
              <a16:creationId xmlns:a16="http://schemas.microsoft.com/office/drawing/2014/main" id="{00000000-0008-0000-0500-00003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6" name="Text Box 22">
          <a:extLst>
            <a:ext uri="{FF2B5EF4-FFF2-40B4-BE49-F238E27FC236}">
              <a16:creationId xmlns:a16="http://schemas.microsoft.com/office/drawing/2014/main" id="{00000000-0008-0000-0500-00003E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7" name="Text Box 22">
          <a:extLst>
            <a:ext uri="{FF2B5EF4-FFF2-40B4-BE49-F238E27FC236}">
              <a16:creationId xmlns:a16="http://schemas.microsoft.com/office/drawing/2014/main" id="{00000000-0008-0000-0500-00003F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8" name="Text Box 22">
          <a:extLst>
            <a:ext uri="{FF2B5EF4-FFF2-40B4-BE49-F238E27FC236}">
              <a16:creationId xmlns:a16="http://schemas.microsoft.com/office/drawing/2014/main" id="{00000000-0008-0000-0500-00004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69" name="Text Box 22">
          <a:extLst>
            <a:ext uri="{FF2B5EF4-FFF2-40B4-BE49-F238E27FC236}">
              <a16:creationId xmlns:a16="http://schemas.microsoft.com/office/drawing/2014/main" id="{00000000-0008-0000-0500-00004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161</xdr:row>
      <xdr:rowOff>161925</xdr:rowOff>
    </xdr:to>
    <xdr:sp macro="" textlink="">
      <xdr:nvSpPr>
        <xdr:cNvPr id="2370" name="Text Box 23">
          <a:extLst>
            <a:ext uri="{FF2B5EF4-FFF2-40B4-BE49-F238E27FC236}">
              <a16:creationId xmlns:a16="http://schemas.microsoft.com/office/drawing/2014/main" id="{00000000-0008-0000-0500-00004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165</xdr:row>
      <xdr:rowOff>180975</xdr:rowOff>
    </xdr:to>
    <xdr:sp macro="" textlink="">
      <xdr:nvSpPr>
        <xdr:cNvPr id="2371" name="Text Box 19">
          <a:extLst>
            <a:ext uri="{FF2B5EF4-FFF2-40B4-BE49-F238E27FC236}">
              <a16:creationId xmlns:a16="http://schemas.microsoft.com/office/drawing/2014/main" id="{00000000-0008-0000-0500-00004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2" name="Text Box 22">
          <a:extLst>
            <a:ext uri="{FF2B5EF4-FFF2-40B4-BE49-F238E27FC236}">
              <a16:creationId xmlns:a16="http://schemas.microsoft.com/office/drawing/2014/main" id="{00000000-0008-0000-0500-00004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3" name="Text Box 22">
          <a:extLst>
            <a:ext uri="{FF2B5EF4-FFF2-40B4-BE49-F238E27FC236}">
              <a16:creationId xmlns:a16="http://schemas.microsoft.com/office/drawing/2014/main" id="{00000000-0008-0000-0500-00004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4" name="Text Box 22">
          <a:extLst>
            <a:ext uri="{FF2B5EF4-FFF2-40B4-BE49-F238E27FC236}">
              <a16:creationId xmlns:a16="http://schemas.microsoft.com/office/drawing/2014/main" id="{00000000-0008-0000-0500-00004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5" name="Text Box 22">
          <a:extLst>
            <a:ext uri="{FF2B5EF4-FFF2-40B4-BE49-F238E27FC236}">
              <a16:creationId xmlns:a16="http://schemas.microsoft.com/office/drawing/2014/main" id="{00000000-0008-0000-0500-00004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6" name="Text Box 22">
          <a:extLst>
            <a:ext uri="{FF2B5EF4-FFF2-40B4-BE49-F238E27FC236}">
              <a16:creationId xmlns:a16="http://schemas.microsoft.com/office/drawing/2014/main" id="{00000000-0008-0000-0500-00004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7" name="Text Box 22">
          <a:extLst>
            <a:ext uri="{FF2B5EF4-FFF2-40B4-BE49-F238E27FC236}">
              <a16:creationId xmlns:a16="http://schemas.microsoft.com/office/drawing/2014/main" id="{00000000-0008-0000-0500-00004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8" name="Text Box 22">
          <a:extLst>
            <a:ext uri="{FF2B5EF4-FFF2-40B4-BE49-F238E27FC236}">
              <a16:creationId xmlns:a16="http://schemas.microsoft.com/office/drawing/2014/main" id="{00000000-0008-0000-0500-00004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500-00004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161</xdr:row>
      <xdr:rowOff>0</xdr:rowOff>
    </xdr:to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00000000-0008-0000-0500-00004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165</xdr:row>
      <xdr:rowOff>114300</xdr:rowOff>
    </xdr:to>
    <xdr:sp macro="" textlink="">
      <xdr:nvSpPr>
        <xdr:cNvPr id="2381" name="Text Box 19">
          <a:extLst>
            <a:ext uri="{FF2B5EF4-FFF2-40B4-BE49-F238E27FC236}">
              <a16:creationId xmlns:a16="http://schemas.microsoft.com/office/drawing/2014/main" id="{00000000-0008-0000-0500-00004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169</xdr:row>
      <xdr:rowOff>47625</xdr:rowOff>
    </xdr:to>
    <xdr:sp macro="" textlink="">
      <xdr:nvSpPr>
        <xdr:cNvPr id="2382" name="Text Box 23">
          <a:extLst>
            <a:ext uri="{FF2B5EF4-FFF2-40B4-BE49-F238E27FC236}">
              <a16:creationId xmlns:a16="http://schemas.microsoft.com/office/drawing/2014/main" id="{00000000-0008-0000-0500-00004E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76200</xdr:colOff>
      <xdr:row>169</xdr:row>
      <xdr:rowOff>47625</xdr:rowOff>
    </xdr:to>
    <xdr:sp macro="" textlink="">
      <xdr:nvSpPr>
        <xdr:cNvPr id="2383" name="Text Box 23">
          <a:extLst>
            <a:ext uri="{FF2B5EF4-FFF2-40B4-BE49-F238E27FC236}">
              <a16:creationId xmlns:a16="http://schemas.microsoft.com/office/drawing/2014/main" id="{00000000-0008-0000-0500-00004F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4" name="Text Box 22">
          <a:extLst>
            <a:ext uri="{FF2B5EF4-FFF2-40B4-BE49-F238E27FC236}">
              <a16:creationId xmlns:a16="http://schemas.microsoft.com/office/drawing/2014/main" id="{00000000-0008-0000-0500-000050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5" name="Text Box 22">
          <a:extLst>
            <a:ext uri="{FF2B5EF4-FFF2-40B4-BE49-F238E27FC236}">
              <a16:creationId xmlns:a16="http://schemas.microsoft.com/office/drawing/2014/main" id="{00000000-0008-0000-0500-000051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6" name="Text Box 22">
          <a:extLst>
            <a:ext uri="{FF2B5EF4-FFF2-40B4-BE49-F238E27FC236}">
              <a16:creationId xmlns:a16="http://schemas.microsoft.com/office/drawing/2014/main" id="{00000000-0008-0000-0500-000052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7" name="Text Box 22">
          <a:extLst>
            <a:ext uri="{FF2B5EF4-FFF2-40B4-BE49-F238E27FC236}">
              <a16:creationId xmlns:a16="http://schemas.microsoft.com/office/drawing/2014/main" id="{00000000-0008-0000-0500-000053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8" name="Text Box 22">
          <a:extLst>
            <a:ext uri="{FF2B5EF4-FFF2-40B4-BE49-F238E27FC236}">
              <a16:creationId xmlns:a16="http://schemas.microsoft.com/office/drawing/2014/main" id="{00000000-0008-0000-0500-000054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89" name="Text Box 22">
          <a:extLst>
            <a:ext uri="{FF2B5EF4-FFF2-40B4-BE49-F238E27FC236}">
              <a16:creationId xmlns:a16="http://schemas.microsoft.com/office/drawing/2014/main" id="{00000000-0008-0000-0500-000055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0" name="Text Box 22">
          <a:extLst>
            <a:ext uri="{FF2B5EF4-FFF2-40B4-BE49-F238E27FC236}">
              <a16:creationId xmlns:a16="http://schemas.microsoft.com/office/drawing/2014/main" id="{00000000-0008-0000-0500-000056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1" name="Text Box 22">
          <a:extLst>
            <a:ext uri="{FF2B5EF4-FFF2-40B4-BE49-F238E27FC236}">
              <a16:creationId xmlns:a16="http://schemas.microsoft.com/office/drawing/2014/main" id="{00000000-0008-0000-0500-000057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2" name="Text Box 22">
          <a:extLst>
            <a:ext uri="{FF2B5EF4-FFF2-40B4-BE49-F238E27FC236}">
              <a16:creationId xmlns:a16="http://schemas.microsoft.com/office/drawing/2014/main" id="{00000000-0008-0000-0500-000058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3" name="Text Box 22">
          <a:extLst>
            <a:ext uri="{FF2B5EF4-FFF2-40B4-BE49-F238E27FC236}">
              <a16:creationId xmlns:a16="http://schemas.microsoft.com/office/drawing/2014/main" id="{00000000-0008-0000-0500-000059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4" name="Text Box 22">
          <a:extLst>
            <a:ext uri="{FF2B5EF4-FFF2-40B4-BE49-F238E27FC236}">
              <a16:creationId xmlns:a16="http://schemas.microsoft.com/office/drawing/2014/main" id="{00000000-0008-0000-0500-00005A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5" name="Text Box 22">
          <a:extLst>
            <a:ext uri="{FF2B5EF4-FFF2-40B4-BE49-F238E27FC236}">
              <a16:creationId xmlns:a16="http://schemas.microsoft.com/office/drawing/2014/main" id="{00000000-0008-0000-0500-00005B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6" name="Text Box 22">
          <a:extLst>
            <a:ext uri="{FF2B5EF4-FFF2-40B4-BE49-F238E27FC236}">
              <a16:creationId xmlns:a16="http://schemas.microsoft.com/office/drawing/2014/main" id="{00000000-0008-0000-0500-00005C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76200" cy="819150"/>
    <xdr:sp macro="" textlink="">
      <xdr:nvSpPr>
        <xdr:cNvPr id="2397" name="Text Box 22">
          <a:extLst>
            <a:ext uri="{FF2B5EF4-FFF2-40B4-BE49-F238E27FC236}">
              <a16:creationId xmlns:a16="http://schemas.microsoft.com/office/drawing/2014/main" id="{00000000-0008-0000-0500-00005D090000}"/>
            </a:ext>
          </a:extLst>
        </xdr:cNvPr>
        <xdr:cNvSpPr txBox="1">
          <a:spLocks noChangeArrowheads="1"/>
        </xdr:cNvSpPr>
      </xdr:nvSpPr>
      <xdr:spPr bwMode="auto">
        <a:xfrm>
          <a:off x="2981325" y="10320337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56</xdr:row>
      <xdr:rowOff>0</xdr:rowOff>
    </xdr:from>
    <xdr:to>
      <xdr:col>3</xdr:col>
      <xdr:colOff>504825</xdr:colOff>
      <xdr:row>65</xdr:row>
      <xdr:rowOff>95250</xdr:rowOff>
    </xdr:to>
    <xdr:sp macro="" textlink="">
      <xdr:nvSpPr>
        <xdr:cNvPr id="280" name="Text Box 25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3771900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65</xdr:row>
      <xdr:rowOff>95250</xdr:rowOff>
    </xdr:to>
    <xdr:sp macro="" textlink="">
      <xdr:nvSpPr>
        <xdr:cNvPr id="281" name="Text Box 26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65</xdr:row>
      <xdr:rowOff>95250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65</xdr:row>
      <xdr:rowOff>95250</xdr:rowOff>
    </xdr:to>
    <xdr:sp macro="" textlink="">
      <xdr:nvSpPr>
        <xdr:cNvPr id="283" name="Text Box 28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65</xdr:row>
      <xdr:rowOff>95250</xdr:rowOff>
    </xdr:to>
    <xdr:sp macro="" textlink="">
      <xdr:nvSpPr>
        <xdr:cNvPr id="284" name="Text Box 29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86" name="Text Box 20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87" name="Text Box 21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88" name="Text Box 22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89" name="Text Box 23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0" name="Text Box 24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3" name="Text Box 21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4" name="Text Box 22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5" name="Text Box 23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6" name="Text Box 24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8" name="Text Box 20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299" name="Text Box 21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01" name="Text Box 23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02" name="Text Box 24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35</xdr:row>
      <xdr:rowOff>266700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3343275" y="11610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52</xdr:row>
      <xdr:rowOff>123825</xdr:rowOff>
    </xdr:to>
    <xdr:sp macro="" textlink="">
      <xdr:nvSpPr>
        <xdr:cNvPr id="305" name="Text Box 21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3343275" y="16935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52</xdr:row>
      <xdr:rowOff>123825</xdr:rowOff>
    </xdr:to>
    <xdr:sp macro="" textlink="">
      <xdr:nvSpPr>
        <xdr:cNvPr id="306" name="Text Box 22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3343275" y="16935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76200</xdr:colOff>
      <xdr:row>55</xdr:row>
      <xdr:rowOff>123825</xdr:rowOff>
    </xdr:to>
    <xdr:sp macro="" textlink="">
      <xdr:nvSpPr>
        <xdr:cNvPr id="307" name="Text Box 23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3343275" y="17706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52</xdr:row>
      <xdr:rowOff>123825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3343275" y="16935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49</xdr:row>
      <xdr:rowOff>123825</xdr:rowOff>
    </xdr:to>
    <xdr:sp macro="" textlink="">
      <xdr:nvSpPr>
        <xdr:cNvPr id="310" name="Text Box 20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3343275" y="159162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49</xdr:row>
      <xdr:rowOff>123825</xdr:rowOff>
    </xdr:to>
    <xdr:sp macro="" textlink="">
      <xdr:nvSpPr>
        <xdr:cNvPr id="311" name="Text Box 21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3343275" y="159162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52</xdr:row>
      <xdr:rowOff>123825</xdr:rowOff>
    </xdr:to>
    <xdr:sp macro="" textlink="">
      <xdr:nvSpPr>
        <xdr:cNvPr id="312" name="Text Box 22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3343275" y="16935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13" name="Text Box 23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53</xdr:row>
      <xdr:rowOff>123825</xdr:rowOff>
    </xdr:to>
    <xdr:sp macro="" textlink="">
      <xdr:nvSpPr>
        <xdr:cNvPr id="314" name="Text Box 24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3343275" y="171926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53</xdr:row>
      <xdr:rowOff>123825</xdr:rowOff>
    </xdr:to>
    <xdr:sp macro="" textlink="">
      <xdr:nvSpPr>
        <xdr:cNvPr id="316" name="Text Box 20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3343275" y="171926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17" name="Text Box 21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18" name="Text Box 22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19" name="Text Box 23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20" name="Text Box 24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56</xdr:row>
      <xdr:rowOff>0</xdr:rowOff>
    </xdr:from>
    <xdr:to>
      <xdr:col>3</xdr:col>
      <xdr:colOff>504825</xdr:colOff>
      <xdr:row>65</xdr:row>
      <xdr:rowOff>95250</xdr:rowOff>
    </xdr:to>
    <xdr:sp macro="" textlink="">
      <xdr:nvSpPr>
        <xdr:cNvPr id="321" name="Text Box 25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3771900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64</xdr:row>
      <xdr:rowOff>114300</xdr:rowOff>
    </xdr:to>
    <xdr:sp macro="" textlink="">
      <xdr:nvSpPr>
        <xdr:cNvPr id="322" name="Text Box 26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3343275" y="1841182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56</xdr:row>
      <xdr:rowOff>114300</xdr:rowOff>
    </xdr:to>
    <xdr:sp macro="" textlink="">
      <xdr:nvSpPr>
        <xdr:cNvPr id="323" name="Text Box 27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3343275" y="159162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58</xdr:row>
      <xdr:rowOff>114300</xdr:rowOff>
    </xdr:to>
    <xdr:sp macro="" textlink="">
      <xdr:nvSpPr>
        <xdr:cNvPr id="324" name="Text Box 28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58</xdr:row>
      <xdr:rowOff>114300</xdr:rowOff>
    </xdr:to>
    <xdr:sp macro="" textlink="">
      <xdr:nvSpPr>
        <xdr:cNvPr id="325" name="Text Box 29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53</xdr:row>
      <xdr:rowOff>123825</xdr:rowOff>
    </xdr:to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3343275" y="171926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27" name="Text Box 20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53</xdr:row>
      <xdr:rowOff>123825</xdr:rowOff>
    </xdr:to>
    <xdr:sp macro="" textlink="">
      <xdr:nvSpPr>
        <xdr:cNvPr id="328" name="Text Box 21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3343275" y="171926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53</xdr:row>
      <xdr:rowOff>123825</xdr:rowOff>
    </xdr:to>
    <xdr:sp macro="" textlink="">
      <xdr:nvSpPr>
        <xdr:cNvPr id="329" name="Text Box 22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3343275" y="171926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0" name="Text Box 23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4" name="Text Box 21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35" name="Text Box 22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60</xdr:row>
      <xdr:rowOff>123825</xdr:rowOff>
    </xdr:to>
    <xdr:sp macro="" textlink="">
      <xdr:nvSpPr>
        <xdr:cNvPr id="336" name="Text Box 23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3343275" y="193643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37" name="Text Box 24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57</xdr:row>
      <xdr:rowOff>123825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3343275" y="184118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57</xdr:row>
      <xdr:rowOff>123825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3343275" y="184118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46" name="Text Box 21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47" name="Text Box 22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48" name="Text Box 23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4" name="Text Box 23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8" name="Text Box 21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59" name="Text Box 22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60" name="Text Box 23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51</xdr:row>
      <xdr:rowOff>123825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48</xdr:row>
      <xdr:rowOff>0</xdr:rowOff>
    </xdr:from>
    <xdr:to>
      <xdr:col>3</xdr:col>
      <xdr:colOff>504825</xdr:colOff>
      <xdr:row>58</xdr:row>
      <xdr:rowOff>114300</xdr:rowOff>
    </xdr:to>
    <xdr:sp macro="" textlink="">
      <xdr:nvSpPr>
        <xdr:cNvPr id="362" name="Text Box 25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3771900" y="164877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58</xdr:row>
      <xdr:rowOff>114300</xdr:rowOff>
    </xdr:to>
    <xdr:sp macro="" textlink="">
      <xdr:nvSpPr>
        <xdr:cNvPr id="363" name="Text Box 26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58</xdr:row>
      <xdr:rowOff>114300</xdr:rowOff>
    </xdr:to>
    <xdr:sp macro="" textlink="">
      <xdr:nvSpPr>
        <xdr:cNvPr id="364" name="Text Box 27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3343275" y="164877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9</xdr:row>
      <xdr:rowOff>314325</xdr:rowOff>
    </xdr:to>
    <xdr:sp macro="" textlink="">
      <xdr:nvSpPr>
        <xdr:cNvPr id="365" name="Text Box 28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65</xdr:row>
      <xdr:rowOff>95250</xdr:rowOff>
    </xdr:to>
    <xdr:sp macro="" textlink="">
      <xdr:nvSpPr>
        <xdr:cNvPr id="366" name="Text Box 29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67" name="Text Box 19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68" name="Text Box 20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69" name="Text Box 21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0" name="Text Box 22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1" name="Text Box 23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2" name="Text Box 24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4" name="Text Box 20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5" name="Text Box 21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6" name="Text Box 22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7" name="Text Box 23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8" name="Text Box 24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79" name="Text Box 19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0" name="Text Box 20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1" name="Text Box 21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2" name="Text Box 22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3" name="Text Box 23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4" name="Text Box 24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6" name="Text Box 20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7" name="Text Box 21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8" name="Text Box 22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89" name="Text Box 23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0" name="Text Box 24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2" name="Text Box 20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3" name="Text Box 21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4" name="Text Box 22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5" name="Text Box 23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6" name="Text Box 24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59</xdr:row>
      <xdr:rowOff>123825</xdr:rowOff>
    </xdr:to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3343275" y="189261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93</xdr:row>
      <xdr:rowOff>152400</xdr:rowOff>
    </xdr:to>
    <xdr:sp macro="" textlink="">
      <xdr:nvSpPr>
        <xdr:cNvPr id="403" name="Text Box 26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93</xdr:row>
      <xdr:rowOff>152400</xdr:rowOff>
    </xdr:to>
    <xdr:sp macro="" textlink="">
      <xdr:nvSpPr>
        <xdr:cNvPr id="404" name="Text Box 27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93</xdr:row>
      <xdr:rowOff>152400</xdr:rowOff>
    </xdr:to>
    <xdr:sp macro="" textlink="">
      <xdr:nvSpPr>
        <xdr:cNvPr id="405" name="Text Box 28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93</xdr:row>
      <xdr:rowOff>152400</xdr:rowOff>
    </xdr:to>
    <xdr:sp macro="" textlink="">
      <xdr:nvSpPr>
        <xdr:cNvPr id="406" name="Text Box 29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09" name="Text Box 21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0" name="Text Box 22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1" name="Text Box 23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2" name="Text Box 24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4" name="Text Box 20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5" name="Text Box 21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6" name="Text Box 22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7" name="Text Box 23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8" name="Text Box 24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20" name="Text Box 20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21" name="Text Box 21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22" name="Text Box 22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23" name="Text Box 23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57</xdr:row>
      <xdr:rowOff>28575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3343275" y="15344775"/>
          <a:ext cx="762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26" name="Text Box 20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190500</xdr:rowOff>
    </xdr:to>
    <xdr:sp macro="" textlink="">
      <xdr:nvSpPr>
        <xdr:cNvPr id="427" name="Text Box 21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3343275" y="20250150"/>
          <a:ext cx="76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190500</xdr:rowOff>
    </xdr:to>
    <xdr:sp macro="" textlink="">
      <xdr:nvSpPr>
        <xdr:cNvPr id="428" name="Text Box 22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3343275" y="20250150"/>
          <a:ext cx="76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74</xdr:row>
      <xdr:rowOff>266700</xdr:rowOff>
    </xdr:to>
    <xdr:sp macro="" textlink="">
      <xdr:nvSpPr>
        <xdr:cNvPr id="429" name="Text Box 23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3343275" y="21288375"/>
          <a:ext cx="7620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190500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3343275" y="20250150"/>
          <a:ext cx="76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65</xdr:row>
      <xdr:rowOff>47625</xdr:rowOff>
    </xdr:to>
    <xdr:sp macro="" textlink="">
      <xdr:nvSpPr>
        <xdr:cNvPr id="432" name="Text Box 20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3343275" y="19364325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65</xdr:row>
      <xdr:rowOff>47625</xdr:rowOff>
    </xdr:to>
    <xdr:sp macro="" textlink="">
      <xdr:nvSpPr>
        <xdr:cNvPr id="433" name="Text Box 21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3343275" y="19364325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73</xdr:row>
      <xdr:rowOff>190500</xdr:rowOff>
    </xdr:to>
    <xdr:sp macro="" textlink="">
      <xdr:nvSpPr>
        <xdr:cNvPr id="434" name="Text Box 2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3343275" y="20250150"/>
          <a:ext cx="76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35" name="Text Box 23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76200</xdr:colOff>
      <xdr:row>72</xdr:row>
      <xdr:rowOff>161925</xdr:rowOff>
    </xdr:to>
    <xdr:sp macro="" textlink="">
      <xdr:nvSpPr>
        <xdr:cNvPr id="436" name="Text Box 24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3343275" y="20545425"/>
          <a:ext cx="762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76200</xdr:colOff>
      <xdr:row>72</xdr:row>
      <xdr:rowOff>161925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3343275" y="20545425"/>
          <a:ext cx="762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41" name="Text Box 23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92</xdr:row>
      <xdr:rowOff>142875</xdr:rowOff>
    </xdr:to>
    <xdr:sp macro="" textlink="">
      <xdr:nvSpPr>
        <xdr:cNvPr id="443" name="Text Box 26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3343275" y="22174200"/>
          <a:ext cx="76200" cy="568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87</xdr:row>
      <xdr:rowOff>85725</xdr:rowOff>
    </xdr:to>
    <xdr:sp macro="" textlink="">
      <xdr:nvSpPr>
        <xdr:cNvPr id="444" name="Text Box 27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3343275" y="19364325"/>
          <a:ext cx="76200" cy="646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91</xdr:row>
      <xdr:rowOff>57150</xdr:rowOff>
    </xdr:to>
    <xdr:sp macro="" textlink="">
      <xdr:nvSpPr>
        <xdr:cNvPr id="445" name="Text Box 28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91</xdr:row>
      <xdr:rowOff>57150</xdr:rowOff>
    </xdr:to>
    <xdr:sp macro="" textlink="">
      <xdr:nvSpPr>
        <xdr:cNvPr id="446" name="Text Box 29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76200</xdr:colOff>
      <xdr:row>72</xdr:row>
      <xdr:rowOff>161925</xdr:rowOff>
    </xdr:to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3343275" y="20545425"/>
          <a:ext cx="762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48" name="Text Box 20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76200</xdr:colOff>
      <xdr:row>72</xdr:row>
      <xdr:rowOff>161925</xdr:rowOff>
    </xdr:to>
    <xdr:sp macro="" textlink="">
      <xdr:nvSpPr>
        <xdr:cNvPr id="449" name="Text Box 21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3343275" y="20545425"/>
          <a:ext cx="762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76200</xdr:colOff>
      <xdr:row>72</xdr:row>
      <xdr:rowOff>161925</xdr:rowOff>
    </xdr:to>
    <xdr:sp macro="" textlink="">
      <xdr:nvSpPr>
        <xdr:cNvPr id="450" name="Text Box 22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3343275" y="20545425"/>
          <a:ext cx="762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1" name="Text Box 23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3" name="Text Box 19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4" name="Text Box 20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5" name="Text Box 21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56" name="Text Box 22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73</xdr:row>
      <xdr:rowOff>180975</xdr:rowOff>
    </xdr:to>
    <xdr:sp macro="" textlink="">
      <xdr:nvSpPr>
        <xdr:cNvPr id="457" name="Text Box 23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3343275" y="23183850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58" name="Text Box 24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63" name="Text Box 23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64" name="Text Box 24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3343275" y="22174200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74</xdr:row>
      <xdr:rowOff>104775</xdr:rowOff>
    </xdr:to>
    <xdr:sp macro="" textlink="">
      <xdr:nvSpPr>
        <xdr:cNvPr id="466" name="Text Box 20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3343275" y="22174200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67" name="Text Box 21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68" name="Text Box 22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69" name="Text Box 23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1" name="Text Box 19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2" name="Text Box 20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3" name="Text Box 21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4" name="Text Box 22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5" name="Text Box 23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6" name="Text Box 24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81" name="Text Box 23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71</xdr:row>
      <xdr:rowOff>76200</xdr:rowOff>
    </xdr:to>
    <xdr:sp macro="" textlink="">
      <xdr:nvSpPr>
        <xdr:cNvPr id="482" name="Text Box 24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91</xdr:row>
      <xdr:rowOff>57150</xdr:rowOff>
    </xdr:to>
    <xdr:sp macro="" textlink="">
      <xdr:nvSpPr>
        <xdr:cNvPr id="483" name="Text Box 26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91</xdr:row>
      <xdr:rowOff>57150</xdr:rowOff>
    </xdr:to>
    <xdr:sp macro="" textlink="">
      <xdr:nvSpPr>
        <xdr:cNvPr id="484" name="Text Box 27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3343275" y="19954875"/>
          <a:ext cx="76200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93</xdr:row>
      <xdr:rowOff>152400</xdr:rowOff>
    </xdr:to>
    <xdr:sp macro="" textlink="">
      <xdr:nvSpPr>
        <xdr:cNvPr id="486" name="Text Box 29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556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88" name="Text Box 20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89" name="Text Box 21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0" name="Text Box 22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1" name="Text Box 23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2" name="Text Box 24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3" name="Text Box 19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4" name="Text Box 20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5" name="Text Box 21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6" name="Text Box 22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7" name="Text Box 23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8" name="Text Box 24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499" name="Text Box 19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0" name="Text Box 20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1" name="Text Box 21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2" name="Text Box 22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3" name="Text Box 23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4" name="Text Box 24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6" name="Text Box 20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7" name="Text Box 21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8" name="Text Box 22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09" name="Text Box 23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0" name="Text Box 24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1" name="Text Box 19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2" name="Text Box 20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3" name="Text Box 21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4" name="Text Box 22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5" name="Text Box 23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6" name="Text Box 24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8" name="Text Box 20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19" name="Text Box 21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20" name="Text Box 22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21" name="Text Box 23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73</xdr:row>
      <xdr:rowOff>161925</xdr:rowOff>
    </xdr:to>
    <xdr:sp macro="" textlink="">
      <xdr:nvSpPr>
        <xdr:cNvPr id="522" name="Text Box 24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3343275" y="22850475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4" name="Text Box 20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5" name="Text Box 21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6" name="Text Box 22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7" name="Text Box 23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8" name="Text Box 24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29" name="Text Box 19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30" name="Text Box 20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31" name="Text Box 21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32" name="Text Box 22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33" name="Text Box 23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80975"/>
    <xdr:sp macro="" textlink="">
      <xdr:nvSpPr>
        <xdr:cNvPr id="534" name="Text Box 24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35" name="Text Box 19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36" name="Text Box 20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37" name="Text Box 21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38" name="Text Box 22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39" name="Text Box 23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0" name="Text Box 24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3" name="Text Box 21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4" name="Text Box 22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5" name="Text Box 23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171450"/>
    <xdr:sp macro="" textlink="">
      <xdr:nvSpPr>
        <xdr:cNvPr id="546" name="Text Box 24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895350" y="696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3</xdr:row>
      <xdr:rowOff>85725</xdr:rowOff>
    </xdr:to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0" name="Text Box 21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1" name="Text Box 22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2" name="Text Box 23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4" name="Text Box 19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5" name="Text Box 20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6" name="Text Box 21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57" name="Text Box 22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3343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3" name="Text Box 19">
          <a:extLst>
            <a:ext uri="{FF2B5EF4-FFF2-40B4-BE49-F238E27FC236}">
              <a16:creationId xmlns:a16="http://schemas.microsoft.com/office/drawing/2014/main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4" name="Text Box 20">
          <a:extLst>
            <a:ext uri="{FF2B5EF4-FFF2-40B4-BE49-F238E27FC236}">
              <a16:creationId xmlns:a16="http://schemas.microsoft.com/office/drawing/2014/main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5" name="Text Box 21">
          <a:extLst>
            <a:ext uri="{FF2B5EF4-FFF2-40B4-BE49-F238E27FC236}">
              <a16:creationId xmlns:a16="http://schemas.microsoft.com/office/drawing/2014/main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6" name="Text Box 22">
          <a:extLst>
            <a:ext uri="{FF2B5EF4-FFF2-40B4-BE49-F238E27FC236}">
              <a16:creationId xmlns:a16="http://schemas.microsoft.com/office/drawing/2014/main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7" name="Text Box 23">
          <a:extLst>
            <a:ext uri="{FF2B5EF4-FFF2-40B4-BE49-F238E27FC236}">
              <a16:creationId xmlns:a16="http://schemas.microsoft.com/office/drawing/2014/main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8" name="Text Box 24">
          <a:extLst>
            <a:ext uri="{FF2B5EF4-FFF2-40B4-BE49-F238E27FC236}">
              <a16:creationId xmlns:a16="http://schemas.microsoft.com/office/drawing/2014/main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59" name="Text Box 19">
          <a:extLst>
            <a:ext uri="{FF2B5EF4-FFF2-40B4-BE49-F238E27FC236}">
              <a16:creationId xmlns:a16="http://schemas.microsoft.com/office/drawing/2014/main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60" name="Text Box 20">
          <a:extLst>
            <a:ext uri="{FF2B5EF4-FFF2-40B4-BE49-F238E27FC236}">
              <a16:creationId xmlns:a16="http://schemas.microsoft.com/office/drawing/2014/main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61" name="Text Box 21">
          <a:extLst>
            <a:ext uri="{FF2B5EF4-FFF2-40B4-BE49-F238E27FC236}">
              <a16:creationId xmlns:a16="http://schemas.microsoft.com/office/drawing/2014/main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62" name="Text Box 22">
          <a:extLst>
            <a:ext uri="{FF2B5EF4-FFF2-40B4-BE49-F238E27FC236}">
              <a16:creationId xmlns:a16="http://schemas.microsoft.com/office/drawing/2014/main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63" name="Text Box 23">
          <a:extLst>
            <a:ext uri="{FF2B5EF4-FFF2-40B4-BE49-F238E27FC236}">
              <a16:creationId xmlns:a16="http://schemas.microsoft.com/office/drawing/2014/main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180975</xdr:rowOff>
    </xdr:to>
    <xdr:sp macro="" textlink="">
      <xdr:nvSpPr>
        <xdr:cNvPr id="764" name="Text Box 24">
          <a:extLst>
            <a:ext uri="{FF2B5EF4-FFF2-40B4-BE49-F238E27FC236}">
              <a16:creationId xmlns:a16="http://schemas.microsoft.com/office/drawing/2014/main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65" name="Text Box 19">
          <a:extLst>
            <a:ext uri="{FF2B5EF4-FFF2-40B4-BE49-F238E27FC236}">
              <a16:creationId xmlns:a16="http://schemas.microsoft.com/office/drawing/2014/main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66" name="Text Box 20">
          <a:extLst>
            <a:ext uri="{FF2B5EF4-FFF2-40B4-BE49-F238E27FC236}">
              <a16:creationId xmlns:a16="http://schemas.microsoft.com/office/drawing/2014/main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67" name="Text Box 21">
          <a:extLst>
            <a:ext uri="{FF2B5EF4-FFF2-40B4-BE49-F238E27FC236}">
              <a16:creationId xmlns:a16="http://schemas.microsoft.com/office/drawing/2014/main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69" name="Text Box 23">
          <a:extLst>
            <a:ext uri="{FF2B5EF4-FFF2-40B4-BE49-F238E27FC236}">
              <a16:creationId xmlns:a16="http://schemas.microsoft.com/office/drawing/2014/main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0" name="Text Box 24">
          <a:extLst>
            <a:ext uri="{FF2B5EF4-FFF2-40B4-BE49-F238E27FC236}">
              <a16:creationId xmlns:a16="http://schemas.microsoft.com/office/drawing/2014/main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1" name="Text Box 19">
          <a:extLst>
            <a:ext uri="{FF2B5EF4-FFF2-40B4-BE49-F238E27FC236}">
              <a16:creationId xmlns:a16="http://schemas.microsoft.com/office/drawing/2014/main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2" name="Text Box 20">
          <a:extLst>
            <a:ext uri="{FF2B5EF4-FFF2-40B4-BE49-F238E27FC236}">
              <a16:creationId xmlns:a16="http://schemas.microsoft.com/office/drawing/2014/main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4" name="Text Box 22">
          <a:extLst>
            <a:ext uri="{FF2B5EF4-FFF2-40B4-BE49-F238E27FC236}">
              <a16:creationId xmlns:a16="http://schemas.microsoft.com/office/drawing/2014/main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5" name="Text Box 23">
          <a:extLst>
            <a:ext uri="{FF2B5EF4-FFF2-40B4-BE49-F238E27FC236}">
              <a16:creationId xmlns:a16="http://schemas.microsoft.com/office/drawing/2014/main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76200</xdr:colOff>
      <xdr:row>97</xdr:row>
      <xdr:rowOff>171450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77" name="Text Box 19">
          <a:extLst>
            <a:ext uri="{FF2B5EF4-FFF2-40B4-BE49-F238E27FC236}">
              <a16:creationId xmlns:a16="http://schemas.microsoft.com/office/drawing/2014/main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78" name="Text Box 20">
          <a:extLst>
            <a:ext uri="{FF2B5EF4-FFF2-40B4-BE49-F238E27FC236}">
              <a16:creationId xmlns:a16="http://schemas.microsoft.com/office/drawing/2014/main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79" name="Text Box 21">
          <a:extLst>
            <a:ext uri="{FF2B5EF4-FFF2-40B4-BE49-F238E27FC236}">
              <a16:creationId xmlns:a16="http://schemas.microsoft.com/office/drawing/2014/main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0" name="Text Box 22">
          <a:extLst>
            <a:ext uri="{FF2B5EF4-FFF2-40B4-BE49-F238E27FC236}">
              <a16:creationId xmlns:a16="http://schemas.microsoft.com/office/drawing/2014/main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1" name="Text Box 23">
          <a:extLst>
            <a:ext uri="{FF2B5EF4-FFF2-40B4-BE49-F238E27FC236}">
              <a16:creationId xmlns:a16="http://schemas.microsoft.com/office/drawing/2014/main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2" name="Text Box 24">
          <a:extLst>
            <a:ext uri="{FF2B5EF4-FFF2-40B4-BE49-F238E27FC236}">
              <a16:creationId xmlns:a16="http://schemas.microsoft.com/office/drawing/2014/main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7" name="Text Box 23">
          <a:extLst>
            <a:ext uri="{FF2B5EF4-FFF2-40B4-BE49-F238E27FC236}">
              <a16:creationId xmlns:a16="http://schemas.microsoft.com/office/drawing/2014/main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788" name="Text Box 24">
          <a:extLst>
            <a:ext uri="{FF2B5EF4-FFF2-40B4-BE49-F238E27FC236}">
              <a16:creationId xmlns:a16="http://schemas.microsoft.com/office/drawing/2014/main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89" name="Text Box 19">
          <a:extLst>
            <a:ext uri="{FF2B5EF4-FFF2-40B4-BE49-F238E27FC236}">
              <a16:creationId xmlns:a16="http://schemas.microsoft.com/office/drawing/2014/main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0" name="Text Box 20">
          <a:extLst>
            <a:ext uri="{FF2B5EF4-FFF2-40B4-BE49-F238E27FC236}">
              <a16:creationId xmlns:a16="http://schemas.microsoft.com/office/drawing/2014/main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1" name="Text Box 21">
          <a:extLst>
            <a:ext uri="{FF2B5EF4-FFF2-40B4-BE49-F238E27FC236}">
              <a16:creationId xmlns:a16="http://schemas.microsoft.com/office/drawing/2014/main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2" name="Text Box 22">
          <a:extLst>
            <a:ext uri="{FF2B5EF4-FFF2-40B4-BE49-F238E27FC236}">
              <a16:creationId xmlns:a16="http://schemas.microsoft.com/office/drawing/2014/main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3" name="Text Box 23">
          <a:extLst>
            <a:ext uri="{FF2B5EF4-FFF2-40B4-BE49-F238E27FC236}">
              <a16:creationId xmlns:a16="http://schemas.microsoft.com/office/drawing/2014/main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5" name="Text Box 19">
          <a:extLst>
            <a:ext uri="{FF2B5EF4-FFF2-40B4-BE49-F238E27FC236}">
              <a16:creationId xmlns:a16="http://schemas.microsoft.com/office/drawing/2014/main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6" name="Text Box 20">
          <a:extLst>
            <a:ext uri="{FF2B5EF4-FFF2-40B4-BE49-F238E27FC236}">
              <a16:creationId xmlns:a16="http://schemas.microsoft.com/office/drawing/2014/main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7" name="Text Box 21">
          <a:extLst>
            <a:ext uri="{FF2B5EF4-FFF2-40B4-BE49-F238E27FC236}">
              <a16:creationId xmlns:a16="http://schemas.microsoft.com/office/drawing/2014/main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8" name="Text Box 22">
          <a:extLst>
            <a:ext uri="{FF2B5EF4-FFF2-40B4-BE49-F238E27FC236}">
              <a16:creationId xmlns:a16="http://schemas.microsoft.com/office/drawing/2014/main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799" name="Text Box 23">
          <a:extLst>
            <a:ext uri="{FF2B5EF4-FFF2-40B4-BE49-F238E27FC236}">
              <a16:creationId xmlns:a16="http://schemas.microsoft.com/office/drawing/2014/main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00" name="Text Box 24">
          <a:extLst>
            <a:ext uri="{FF2B5EF4-FFF2-40B4-BE49-F238E27FC236}">
              <a16:creationId xmlns:a16="http://schemas.microsoft.com/office/drawing/2014/main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1" name="Text Box 19">
          <a:extLst>
            <a:ext uri="{FF2B5EF4-FFF2-40B4-BE49-F238E27FC236}">
              <a16:creationId xmlns:a16="http://schemas.microsoft.com/office/drawing/2014/main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2" name="Text Box 20">
          <a:extLst>
            <a:ext uri="{FF2B5EF4-FFF2-40B4-BE49-F238E27FC236}">
              <a16:creationId xmlns:a16="http://schemas.microsoft.com/office/drawing/2014/main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3" name="Text Box 21">
          <a:extLst>
            <a:ext uri="{FF2B5EF4-FFF2-40B4-BE49-F238E27FC236}">
              <a16:creationId xmlns:a16="http://schemas.microsoft.com/office/drawing/2014/main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4" name="Text Box 22">
          <a:extLst>
            <a:ext uri="{FF2B5EF4-FFF2-40B4-BE49-F238E27FC236}">
              <a16:creationId xmlns:a16="http://schemas.microsoft.com/office/drawing/2014/main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5" name="Text Box 23">
          <a:extLst>
            <a:ext uri="{FF2B5EF4-FFF2-40B4-BE49-F238E27FC236}">
              <a16:creationId xmlns:a16="http://schemas.microsoft.com/office/drawing/2014/main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6" name="Text Box 24">
          <a:extLst>
            <a:ext uri="{FF2B5EF4-FFF2-40B4-BE49-F238E27FC236}">
              <a16:creationId xmlns:a16="http://schemas.microsoft.com/office/drawing/2014/main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7" name="Text Box 19">
          <a:extLst>
            <a:ext uri="{FF2B5EF4-FFF2-40B4-BE49-F238E27FC236}">
              <a16:creationId xmlns:a16="http://schemas.microsoft.com/office/drawing/2014/main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8" name="Text Box 20">
          <a:extLst>
            <a:ext uri="{FF2B5EF4-FFF2-40B4-BE49-F238E27FC236}">
              <a16:creationId xmlns:a16="http://schemas.microsoft.com/office/drawing/2014/main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09" name="Text Box 21">
          <a:extLst>
            <a:ext uri="{FF2B5EF4-FFF2-40B4-BE49-F238E27FC236}">
              <a16:creationId xmlns:a16="http://schemas.microsoft.com/office/drawing/2014/main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10" name="Text Box 22">
          <a:extLst>
            <a:ext uri="{FF2B5EF4-FFF2-40B4-BE49-F238E27FC236}">
              <a16:creationId xmlns:a16="http://schemas.microsoft.com/office/drawing/2014/main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11" name="Text Box 23">
          <a:extLst>
            <a:ext uri="{FF2B5EF4-FFF2-40B4-BE49-F238E27FC236}">
              <a16:creationId xmlns:a16="http://schemas.microsoft.com/office/drawing/2014/main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12" name="Text Box 24">
          <a:extLst>
            <a:ext uri="{FF2B5EF4-FFF2-40B4-BE49-F238E27FC236}">
              <a16:creationId xmlns:a16="http://schemas.microsoft.com/office/drawing/2014/main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4" name="Text Box 20">
          <a:extLst>
            <a:ext uri="{FF2B5EF4-FFF2-40B4-BE49-F238E27FC236}">
              <a16:creationId xmlns:a16="http://schemas.microsoft.com/office/drawing/2014/main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5" name="Text Box 21">
          <a:extLst>
            <a:ext uri="{FF2B5EF4-FFF2-40B4-BE49-F238E27FC236}">
              <a16:creationId xmlns:a16="http://schemas.microsoft.com/office/drawing/2014/main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6" name="Text Box 22">
          <a:extLst>
            <a:ext uri="{FF2B5EF4-FFF2-40B4-BE49-F238E27FC236}">
              <a16:creationId xmlns:a16="http://schemas.microsoft.com/office/drawing/2014/main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7" name="Text Box 23">
          <a:extLst>
            <a:ext uri="{FF2B5EF4-FFF2-40B4-BE49-F238E27FC236}">
              <a16:creationId xmlns:a16="http://schemas.microsoft.com/office/drawing/2014/main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8" name="Text Box 24">
          <a:extLst>
            <a:ext uri="{FF2B5EF4-FFF2-40B4-BE49-F238E27FC236}">
              <a16:creationId xmlns:a16="http://schemas.microsoft.com/office/drawing/2014/main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20" name="Text Box 20">
          <a:extLst>
            <a:ext uri="{FF2B5EF4-FFF2-40B4-BE49-F238E27FC236}">
              <a16:creationId xmlns:a16="http://schemas.microsoft.com/office/drawing/2014/main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21" name="Text Box 21">
          <a:extLst>
            <a:ext uri="{FF2B5EF4-FFF2-40B4-BE49-F238E27FC236}">
              <a16:creationId xmlns:a16="http://schemas.microsoft.com/office/drawing/2014/main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22" name="Text Box 22">
          <a:extLst>
            <a:ext uri="{FF2B5EF4-FFF2-40B4-BE49-F238E27FC236}">
              <a16:creationId xmlns:a16="http://schemas.microsoft.com/office/drawing/2014/main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23" name="Text Box 23">
          <a:extLst>
            <a:ext uri="{FF2B5EF4-FFF2-40B4-BE49-F238E27FC236}">
              <a16:creationId xmlns:a16="http://schemas.microsoft.com/office/drawing/2014/main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24" name="Text Box 24">
          <a:extLst>
            <a:ext uri="{FF2B5EF4-FFF2-40B4-BE49-F238E27FC236}">
              <a16:creationId xmlns:a16="http://schemas.microsoft.com/office/drawing/2014/main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25" name="Text Box 19">
          <a:extLst>
            <a:ext uri="{FF2B5EF4-FFF2-40B4-BE49-F238E27FC236}">
              <a16:creationId xmlns:a16="http://schemas.microsoft.com/office/drawing/2014/main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26" name="Text Box 20">
          <a:extLst>
            <a:ext uri="{FF2B5EF4-FFF2-40B4-BE49-F238E27FC236}">
              <a16:creationId xmlns:a16="http://schemas.microsoft.com/office/drawing/2014/main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27" name="Text Box 21">
          <a:extLst>
            <a:ext uri="{FF2B5EF4-FFF2-40B4-BE49-F238E27FC236}">
              <a16:creationId xmlns:a16="http://schemas.microsoft.com/office/drawing/2014/main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28" name="Text Box 22">
          <a:extLst>
            <a:ext uri="{FF2B5EF4-FFF2-40B4-BE49-F238E27FC236}">
              <a16:creationId xmlns:a16="http://schemas.microsoft.com/office/drawing/2014/main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29" name="Text Box 23">
          <a:extLst>
            <a:ext uri="{FF2B5EF4-FFF2-40B4-BE49-F238E27FC236}">
              <a16:creationId xmlns:a16="http://schemas.microsoft.com/office/drawing/2014/main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1" name="Text Box 19">
          <a:extLst>
            <a:ext uri="{FF2B5EF4-FFF2-40B4-BE49-F238E27FC236}">
              <a16:creationId xmlns:a16="http://schemas.microsoft.com/office/drawing/2014/main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2" name="Text Box 20">
          <a:extLst>
            <a:ext uri="{FF2B5EF4-FFF2-40B4-BE49-F238E27FC236}">
              <a16:creationId xmlns:a16="http://schemas.microsoft.com/office/drawing/2014/main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3" name="Text Box 21">
          <a:extLst>
            <a:ext uri="{FF2B5EF4-FFF2-40B4-BE49-F238E27FC236}">
              <a16:creationId xmlns:a16="http://schemas.microsoft.com/office/drawing/2014/main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4" name="Text Box 22">
          <a:extLst>
            <a:ext uri="{FF2B5EF4-FFF2-40B4-BE49-F238E27FC236}">
              <a16:creationId xmlns:a16="http://schemas.microsoft.com/office/drawing/2014/main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5" name="Text Box 23">
          <a:extLst>
            <a:ext uri="{FF2B5EF4-FFF2-40B4-BE49-F238E27FC236}">
              <a16:creationId xmlns:a16="http://schemas.microsoft.com/office/drawing/2014/main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180975</xdr:rowOff>
    </xdr:to>
    <xdr:sp macro="" textlink="">
      <xdr:nvSpPr>
        <xdr:cNvPr id="836" name="Text Box 24">
          <a:extLst>
            <a:ext uri="{FF2B5EF4-FFF2-40B4-BE49-F238E27FC236}">
              <a16:creationId xmlns:a16="http://schemas.microsoft.com/office/drawing/2014/main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37" name="Text Box 19">
          <a:extLst>
            <a:ext uri="{FF2B5EF4-FFF2-40B4-BE49-F238E27FC236}">
              <a16:creationId xmlns:a16="http://schemas.microsoft.com/office/drawing/2014/main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38" name="Text Box 20">
          <a:extLst>
            <a:ext uri="{FF2B5EF4-FFF2-40B4-BE49-F238E27FC236}">
              <a16:creationId xmlns:a16="http://schemas.microsoft.com/office/drawing/2014/main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39" name="Text Box 21">
          <a:extLst>
            <a:ext uri="{FF2B5EF4-FFF2-40B4-BE49-F238E27FC236}">
              <a16:creationId xmlns:a16="http://schemas.microsoft.com/office/drawing/2014/main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1" name="Text Box 23">
          <a:extLst>
            <a:ext uri="{FF2B5EF4-FFF2-40B4-BE49-F238E27FC236}">
              <a16:creationId xmlns:a16="http://schemas.microsoft.com/office/drawing/2014/main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2" name="Text Box 24">
          <a:extLst>
            <a:ext uri="{FF2B5EF4-FFF2-40B4-BE49-F238E27FC236}">
              <a16:creationId xmlns:a16="http://schemas.microsoft.com/office/drawing/2014/main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3" name="Text Box 19">
          <a:extLst>
            <a:ext uri="{FF2B5EF4-FFF2-40B4-BE49-F238E27FC236}">
              <a16:creationId xmlns:a16="http://schemas.microsoft.com/office/drawing/2014/main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4" name="Text Box 20">
          <a:extLst>
            <a:ext uri="{FF2B5EF4-FFF2-40B4-BE49-F238E27FC236}">
              <a16:creationId xmlns:a16="http://schemas.microsoft.com/office/drawing/2014/main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5" name="Text Box 21">
          <a:extLst>
            <a:ext uri="{FF2B5EF4-FFF2-40B4-BE49-F238E27FC236}">
              <a16:creationId xmlns:a16="http://schemas.microsoft.com/office/drawing/2014/main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6" name="Text Box 22">
          <a:extLst>
            <a:ext uri="{FF2B5EF4-FFF2-40B4-BE49-F238E27FC236}">
              <a16:creationId xmlns:a16="http://schemas.microsoft.com/office/drawing/2014/main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7" name="Text Box 23">
          <a:extLst>
            <a:ext uri="{FF2B5EF4-FFF2-40B4-BE49-F238E27FC236}">
              <a16:creationId xmlns:a16="http://schemas.microsoft.com/office/drawing/2014/main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76200</xdr:colOff>
      <xdr:row>97</xdr:row>
      <xdr:rowOff>171450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3" name="Text Box 23">
          <a:extLst>
            <a:ext uri="{FF2B5EF4-FFF2-40B4-BE49-F238E27FC236}">
              <a16:creationId xmlns:a16="http://schemas.microsoft.com/office/drawing/2014/main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4" name="Text Box 24">
          <a:extLst>
            <a:ext uri="{FF2B5EF4-FFF2-40B4-BE49-F238E27FC236}">
              <a16:creationId xmlns:a16="http://schemas.microsoft.com/office/drawing/2014/main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6" name="Text Box 20">
          <a:extLst>
            <a:ext uri="{FF2B5EF4-FFF2-40B4-BE49-F238E27FC236}">
              <a16:creationId xmlns:a16="http://schemas.microsoft.com/office/drawing/2014/main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7" name="Text Box 21">
          <a:extLst>
            <a:ext uri="{FF2B5EF4-FFF2-40B4-BE49-F238E27FC236}">
              <a16:creationId xmlns:a16="http://schemas.microsoft.com/office/drawing/2014/main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8" name="Text Box 22">
          <a:extLst>
            <a:ext uri="{FF2B5EF4-FFF2-40B4-BE49-F238E27FC236}">
              <a16:creationId xmlns:a16="http://schemas.microsoft.com/office/drawing/2014/main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59" name="Text Box 23">
          <a:extLst>
            <a:ext uri="{FF2B5EF4-FFF2-40B4-BE49-F238E27FC236}">
              <a16:creationId xmlns:a16="http://schemas.microsoft.com/office/drawing/2014/main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60" name="Text Box 24">
          <a:extLst>
            <a:ext uri="{FF2B5EF4-FFF2-40B4-BE49-F238E27FC236}">
              <a16:creationId xmlns:a16="http://schemas.microsoft.com/office/drawing/2014/main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1" name="Text Box 19">
          <a:extLst>
            <a:ext uri="{FF2B5EF4-FFF2-40B4-BE49-F238E27FC236}">
              <a16:creationId xmlns:a16="http://schemas.microsoft.com/office/drawing/2014/main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2" name="Text Box 20">
          <a:extLst>
            <a:ext uri="{FF2B5EF4-FFF2-40B4-BE49-F238E27FC236}">
              <a16:creationId xmlns:a16="http://schemas.microsoft.com/office/drawing/2014/main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3" name="Text Box 21">
          <a:extLst>
            <a:ext uri="{FF2B5EF4-FFF2-40B4-BE49-F238E27FC236}">
              <a16:creationId xmlns:a16="http://schemas.microsoft.com/office/drawing/2014/main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4" name="Text Box 22">
          <a:extLst>
            <a:ext uri="{FF2B5EF4-FFF2-40B4-BE49-F238E27FC236}">
              <a16:creationId xmlns:a16="http://schemas.microsoft.com/office/drawing/2014/main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5" name="Text Box 23">
          <a:extLst>
            <a:ext uri="{FF2B5EF4-FFF2-40B4-BE49-F238E27FC236}">
              <a16:creationId xmlns:a16="http://schemas.microsoft.com/office/drawing/2014/main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7" name="Text Box 19">
          <a:extLst>
            <a:ext uri="{FF2B5EF4-FFF2-40B4-BE49-F238E27FC236}">
              <a16:creationId xmlns:a16="http://schemas.microsoft.com/office/drawing/2014/main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8" name="Text Box 20">
          <a:extLst>
            <a:ext uri="{FF2B5EF4-FFF2-40B4-BE49-F238E27FC236}">
              <a16:creationId xmlns:a16="http://schemas.microsoft.com/office/drawing/2014/main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69" name="Text Box 21">
          <a:extLst>
            <a:ext uri="{FF2B5EF4-FFF2-40B4-BE49-F238E27FC236}">
              <a16:creationId xmlns:a16="http://schemas.microsoft.com/office/drawing/2014/main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70" name="Text Box 22">
          <a:extLst>
            <a:ext uri="{FF2B5EF4-FFF2-40B4-BE49-F238E27FC236}">
              <a16:creationId xmlns:a16="http://schemas.microsoft.com/office/drawing/2014/main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71" name="Text Box 23">
          <a:extLst>
            <a:ext uri="{FF2B5EF4-FFF2-40B4-BE49-F238E27FC236}">
              <a16:creationId xmlns:a16="http://schemas.microsoft.com/office/drawing/2014/main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72" name="Text Box 24">
          <a:extLst>
            <a:ext uri="{FF2B5EF4-FFF2-40B4-BE49-F238E27FC236}">
              <a16:creationId xmlns:a16="http://schemas.microsoft.com/office/drawing/2014/main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3" name="Text Box 19">
          <a:extLst>
            <a:ext uri="{FF2B5EF4-FFF2-40B4-BE49-F238E27FC236}">
              <a16:creationId xmlns:a16="http://schemas.microsoft.com/office/drawing/2014/main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4" name="Text Box 20">
          <a:extLst>
            <a:ext uri="{FF2B5EF4-FFF2-40B4-BE49-F238E27FC236}">
              <a16:creationId xmlns:a16="http://schemas.microsoft.com/office/drawing/2014/main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5" name="Text Box 21">
          <a:extLst>
            <a:ext uri="{FF2B5EF4-FFF2-40B4-BE49-F238E27FC236}">
              <a16:creationId xmlns:a16="http://schemas.microsoft.com/office/drawing/2014/main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6" name="Text Box 22">
          <a:extLst>
            <a:ext uri="{FF2B5EF4-FFF2-40B4-BE49-F238E27FC236}">
              <a16:creationId xmlns:a16="http://schemas.microsoft.com/office/drawing/2014/main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7" name="Text Box 23">
          <a:extLst>
            <a:ext uri="{FF2B5EF4-FFF2-40B4-BE49-F238E27FC236}">
              <a16:creationId xmlns:a16="http://schemas.microsoft.com/office/drawing/2014/main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8" name="Text Box 24">
          <a:extLst>
            <a:ext uri="{FF2B5EF4-FFF2-40B4-BE49-F238E27FC236}">
              <a16:creationId xmlns:a16="http://schemas.microsoft.com/office/drawing/2014/main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79" name="Text Box 19">
          <a:extLst>
            <a:ext uri="{FF2B5EF4-FFF2-40B4-BE49-F238E27FC236}">
              <a16:creationId xmlns:a16="http://schemas.microsoft.com/office/drawing/2014/main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80" name="Text Box 20">
          <a:extLst>
            <a:ext uri="{FF2B5EF4-FFF2-40B4-BE49-F238E27FC236}">
              <a16:creationId xmlns:a16="http://schemas.microsoft.com/office/drawing/2014/main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81" name="Text Box 21">
          <a:extLst>
            <a:ext uri="{FF2B5EF4-FFF2-40B4-BE49-F238E27FC236}">
              <a16:creationId xmlns:a16="http://schemas.microsoft.com/office/drawing/2014/main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82" name="Text Box 22">
          <a:extLst>
            <a:ext uri="{FF2B5EF4-FFF2-40B4-BE49-F238E27FC236}">
              <a16:creationId xmlns:a16="http://schemas.microsoft.com/office/drawing/2014/main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83" name="Text Box 23">
          <a:extLst>
            <a:ext uri="{FF2B5EF4-FFF2-40B4-BE49-F238E27FC236}">
              <a16:creationId xmlns:a16="http://schemas.microsoft.com/office/drawing/2014/main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85" name="Text Box 19">
          <a:extLst>
            <a:ext uri="{FF2B5EF4-FFF2-40B4-BE49-F238E27FC236}">
              <a16:creationId xmlns:a16="http://schemas.microsoft.com/office/drawing/2014/main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86" name="Text Box 20">
          <a:extLst>
            <a:ext uri="{FF2B5EF4-FFF2-40B4-BE49-F238E27FC236}">
              <a16:creationId xmlns:a16="http://schemas.microsoft.com/office/drawing/2014/main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87" name="Text Box 21">
          <a:extLst>
            <a:ext uri="{FF2B5EF4-FFF2-40B4-BE49-F238E27FC236}">
              <a16:creationId xmlns:a16="http://schemas.microsoft.com/office/drawing/2014/main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88" name="Text Box 22">
          <a:extLst>
            <a:ext uri="{FF2B5EF4-FFF2-40B4-BE49-F238E27FC236}">
              <a16:creationId xmlns:a16="http://schemas.microsoft.com/office/drawing/2014/main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89" name="Text Box 23">
          <a:extLst>
            <a:ext uri="{FF2B5EF4-FFF2-40B4-BE49-F238E27FC236}">
              <a16:creationId xmlns:a16="http://schemas.microsoft.com/office/drawing/2014/main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0" name="Text Box 24">
          <a:extLst>
            <a:ext uri="{FF2B5EF4-FFF2-40B4-BE49-F238E27FC236}">
              <a16:creationId xmlns:a16="http://schemas.microsoft.com/office/drawing/2014/main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2" name="Text Box 20">
          <a:extLst>
            <a:ext uri="{FF2B5EF4-FFF2-40B4-BE49-F238E27FC236}">
              <a16:creationId xmlns:a16="http://schemas.microsoft.com/office/drawing/2014/main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3" name="Text Box 21">
          <a:extLst>
            <a:ext uri="{FF2B5EF4-FFF2-40B4-BE49-F238E27FC236}">
              <a16:creationId xmlns:a16="http://schemas.microsoft.com/office/drawing/2014/main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4" name="Text Box 22">
          <a:extLst>
            <a:ext uri="{FF2B5EF4-FFF2-40B4-BE49-F238E27FC236}">
              <a16:creationId xmlns:a16="http://schemas.microsoft.com/office/drawing/2014/main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5" name="Text Box 23">
          <a:extLst>
            <a:ext uri="{FF2B5EF4-FFF2-40B4-BE49-F238E27FC236}">
              <a16:creationId xmlns:a16="http://schemas.microsoft.com/office/drawing/2014/main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896" name="Text Box 24">
          <a:extLst>
            <a:ext uri="{FF2B5EF4-FFF2-40B4-BE49-F238E27FC236}">
              <a16:creationId xmlns:a16="http://schemas.microsoft.com/office/drawing/2014/main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897" name="Text Box 19">
          <a:extLst>
            <a:ext uri="{FF2B5EF4-FFF2-40B4-BE49-F238E27FC236}">
              <a16:creationId xmlns:a16="http://schemas.microsoft.com/office/drawing/2014/main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898" name="Text Box 20">
          <a:extLst>
            <a:ext uri="{FF2B5EF4-FFF2-40B4-BE49-F238E27FC236}">
              <a16:creationId xmlns:a16="http://schemas.microsoft.com/office/drawing/2014/main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899" name="Text Box 21">
          <a:extLst>
            <a:ext uri="{FF2B5EF4-FFF2-40B4-BE49-F238E27FC236}">
              <a16:creationId xmlns:a16="http://schemas.microsoft.com/office/drawing/2014/main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0" name="Text Box 22">
          <a:extLst>
            <a:ext uri="{FF2B5EF4-FFF2-40B4-BE49-F238E27FC236}">
              <a16:creationId xmlns:a16="http://schemas.microsoft.com/office/drawing/2014/main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1" name="Text Box 23">
          <a:extLst>
            <a:ext uri="{FF2B5EF4-FFF2-40B4-BE49-F238E27FC236}">
              <a16:creationId xmlns:a16="http://schemas.microsoft.com/office/drawing/2014/main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2" name="Text Box 24">
          <a:extLst>
            <a:ext uri="{FF2B5EF4-FFF2-40B4-BE49-F238E27FC236}">
              <a16:creationId xmlns:a16="http://schemas.microsoft.com/office/drawing/2014/main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3" name="Text Box 19">
          <a:extLst>
            <a:ext uri="{FF2B5EF4-FFF2-40B4-BE49-F238E27FC236}">
              <a16:creationId xmlns:a16="http://schemas.microsoft.com/office/drawing/2014/main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4" name="Text Box 20">
          <a:extLst>
            <a:ext uri="{FF2B5EF4-FFF2-40B4-BE49-F238E27FC236}">
              <a16:creationId xmlns:a16="http://schemas.microsoft.com/office/drawing/2014/main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5" name="Text Box 21">
          <a:extLst>
            <a:ext uri="{FF2B5EF4-FFF2-40B4-BE49-F238E27FC236}">
              <a16:creationId xmlns:a16="http://schemas.microsoft.com/office/drawing/2014/main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6" name="Text Box 22">
          <a:extLst>
            <a:ext uri="{FF2B5EF4-FFF2-40B4-BE49-F238E27FC236}">
              <a16:creationId xmlns:a16="http://schemas.microsoft.com/office/drawing/2014/main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7" name="Text Box 23">
          <a:extLst>
            <a:ext uri="{FF2B5EF4-FFF2-40B4-BE49-F238E27FC236}">
              <a16:creationId xmlns:a16="http://schemas.microsoft.com/office/drawing/2014/main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08" name="Text Box 24">
          <a:extLst>
            <a:ext uri="{FF2B5EF4-FFF2-40B4-BE49-F238E27FC236}">
              <a16:creationId xmlns:a16="http://schemas.microsoft.com/office/drawing/2014/main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09" name="Text Box 19">
          <a:extLst>
            <a:ext uri="{FF2B5EF4-FFF2-40B4-BE49-F238E27FC236}">
              <a16:creationId xmlns:a16="http://schemas.microsoft.com/office/drawing/2014/main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0" name="Text Box 20">
          <a:extLst>
            <a:ext uri="{FF2B5EF4-FFF2-40B4-BE49-F238E27FC236}">
              <a16:creationId xmlns:a16="http://schemas.microsoft.com/office/drawing/2014/main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1" name="Text Box 21">
          <a:extLst>
            <a:ext uri="{FF2B5EF4-FFF2-40B4-BE49-F238E27FC236}">
              <a16:creationId xmlns:a16="http://schemas.microsoft.com/office/drawing/2014/main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2" name="Text Box 22">
          <a:extLst>
            <a:ext uri="{FF2B5EF4-FFF2-40B4-BE49-F238E27FC236}">
              <a16:creationId xmlns:a16="http://schemas.microsoft.com/office/drawing/2014/main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3" name="Text Box 23">
          <a:extLst>
            <a:ext uri="{FF2B5EF4-FFF2-40B4-BE49-F238E27FC236}">
              <a16:creationId xmlns:a16="http://schemas.microsoft.com/office/drawing/2014/main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4" name="Text Box 24">
          <a:extLst>
            <a:ext uri="{FF2B5EF4-FFF2-40B4-BE49-F238E27FC236}">
              <a16:creationId xmlns:a16="http://schemas.microsoft.com/office/drawing/2014/main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6" name="Text Box 20">
          <a:extLst>
            <a:ext uri="{FF2B5EF4-FFF2-40B4-BE49-F238E27FC236}">
              <a16:creationId xmlns:a16="http://schemas.microsoft.com/office/drawing/2014/main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7" name="Text Box 21">
          <a:extLst>
            <a:ext uri="{FF2B5EF4-FFF2-40B4-BE49-F238E27FC236}">
              <a16:creationId xmlns:a16="http://schemas.microsoft.com/office/drawing/2014/main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8" name="Text Box 22">
          <a:extLst>
            <a:ext uri="{FF2B5EF4-FFF2-40B4-BE49-F238E27FC236}">
              <a16:creationId xmlns:a16="http://schemas.microsoft.com/office/drawing/2014/main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19" name="Text Box 23">
          <a:extLst>
            <a:ext uri="{FF2B5EF4-FFF2-40B4-BE49-F238E27FC236}">
              <a16:creationId xmlns:a16="http://schemas.microsoft.com/office/drawing/2014/main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20" name="Text Box 24">
          <a:extLst>
            <a:ext uri="{FF2B5EF4-FFF2-40B4-BE49-F238E27FC236}">
              <a16:creationId xmlns:a16="http://schemas.microsoft.com/office/drawing/2014/main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3" name="Text Box 21">
          <a:extLst>
            <a:ext uri="{FF2B5EF4-FFF2-40B4-BE49-F238E27FC236}">
              <a16:creationId xmlns:a16="http://schemas.microsoft.com/office/drawing/2014/main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4" name="Text Box 22">
          <a:extLst>
            <a:ext uri="{FF2B5EF4-FFF2-40B4-BE49-F238E27FC236}">
              <a16:creationId xmlns:a16="http://schemas.microsoft.com/office/drawing/2014/main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5" name="Text Box 23">
          <a:extLst>
            <a:ext uri="{FF2B5EF4-FFF2-40B4-BE49-F238E27FC236}">
              <a16:creationId xmlns:a16="http://schemas.microsoft.com/office/drawing/2014/main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6" name="Text Box 24">
          <a:extLst>
            <a:ext uri="{FF2B5EF4-FFF2-40B4-BE49-F238E27FC236}">
              <a16:creationId xmlns:a16="http://schemas.microsoft.com/office/drawing/2014/main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7" name="Text Box 19">
          <a:extLst>
            <a:ext uri="{FF2B5EF4-FFF2-40B4-BE49-F238E27FC236}">
              <a16:creationId xmlns:a16="http://schemas.microsoft.com/office/drawing/2014/main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8" name="Text Box 20">
          <a:extLst>
            <a:ext uri="{FF2B5EF4-FFF2-40B4-BE49-F238E27FC236}">
              <a16:creationId xmlns:a16="http://schemas.microsoft.com/office/drawing/2014/main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29" name="Text Box 21">
          <a:extLst>
            <a:ext uri="{FF2B5EF4-FFF2-40B4-BE49-F238E27FC236}">
              <a16:creationId xmlns:a16="http://schemas.microsoft.com/office/drawing/2014/main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30" name="Text Box 22">
          <a:extLst>
            <a:ext uri="{FF2B5EF4-FFF2-40B4-BE49-F238E27FC236}">
              <a16:creationId xmlns:a16="http://schemas.microsoft.com/office/drawing/2014/main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31" name="Text Box 23">
          <a:extLst>
            <a:ext uri="{FF2B5EF4-FFF2-40B4-BE49-F238E27FC236}">
              <a16:creationId xmlns:a16="http://schemas.microsoft.com/office/drawing/2014/main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32" name="Text Box 24">
          <a:extLst>
            <a:ext uri="{FF2B5EF4-FFF2-40B4-BE49-F238E27FC236}">
              <a16:creationId xmlns:a16="http://schemas.microsoft.com/office/drawing/2014/main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3" name="Text Box 19">
          <a:extLst>
            <a:ext uri="{FF2B5EF4-FFF2-40B4-BE49-F238E27FC236}">
              <a16:creationId xmlns:a16="http://schemas.microsoft.com/office/drawing/2014/main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4" name="Text Box 20">
          <a:extLst>
            <a:ext uri="{FF2B5EF4-FFF2-40B4-BE49-F238E27FC236}">
              <a16:creationId xmlns:a16="http://schemas.microsoft.com/office/drawing/2014/main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5" name="Text Box 21">
          <a:extLst>
            <a:ext uri="{FF2B5EF4-FFF2-40B4-BE49-F238E27FC236}">
              <a16:creationId xmlns:a16="http://schemas.microsoft.com/office/drawing/2014/main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6" name="Text Box 22">
          <a:extLst>
            <a:ext uri="{FF2B5EF4-FFF2-40B4-BE49-F238E27FC236}">
              <a16:creationId xmlns:a16="http://schemas.microsoft.com/office/drawing/2014/main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7" name="Text Box 23">
          <a:extLst>
            <a:ext uri="{FF2B5EF4-FFF2-40B4-BE49-F238E27FC236}">
              <a16:creationId xmlns:a16="http://schemas.microsoft.com/office/drawing/2014/main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39" name="Text Box 19">
          <a:extLst>
            <a:ext uri="{FF2B5EF4-FFF2-40B4-BE49-F238E27FC236}">
              <a16:creationId xmlns:a16="http://schemas.microsoft.com/office/drawing/2014/main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40" name="Text Box 20">
          <a:extLst>
            <a:ext uri="{FF2B5EF4-FFF2-40B4-BE49-F238E27FC236}">
              <a16:creationId xmlns:a16="http://schemas.microsoft.com/office/drawing/2014/main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41" name="Text Box 21">
          <a:extLst>
            <a:ext uri="{FF2B5EF4-FFF2-40B4-BE49-F238E27FC236}">
              <a16:creationId xmlns:a16="http://schemas.microsoft.com/office/drawing/2014/main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42" name="Text Box 22">
          <a:extLst>
            <a:ext uri="{FF2B5EF4-FFF2-40B4-BE49-F238E27FC236}">
              <a16:creationId xmlns:a16="http://schemas.microsoft.com/office/drawing/2014/main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43" name="Text Box 23">
          <a:extLst>
            <a:ext uri="{FF2B5EF4-FFF2-40B4-BE49-F238E27FC236}">
              <a16:creationId xmlns:a16="http://schemas.microsoft.com/office/drawing/2014/main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944" name="Text Box 24">
          <a:extLst>
            <a:ext uri="{FF2B5EF4-FFF2-40B4-BE49-F238E27FC236}">
              <a16:creationId xmlns:a16="http://schemas.microsoft.com/office/drawing/2014/main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45" name="Text Box 19">
          <a:extLst>
            <a:ext uri="{FF2B5EF4-FFF2-40B4-BE49-F238E27FC236}">
              <a16:creationId xmlns:a16="http://schemas.microsoft.com/office/drawing/2014/main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46" name="Text Box 20">
          <a:extLst>
            <a:ext uri="{FF2B5EF4-FFF2-40B4-BE49-F238E27FC236}">
              <a16:creationId xmlns:a16="http://schemas.microsoft.com/office/drawing/2014/main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47" name="Text Box 21">
          <a:extLst>
            <a:ext uri="{FF2B5EF4-FFF2-40B4-BE49-F238E27FC236}">
              <a16:creationId xmlns:a16="http://schemas.microsoft.com/office/drawing/2014/main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49" name="Text Box 23">
          <a:extLst>
            <a:ext uri="{FF2B5EF4-FFF2-40B4-BE49-F238E27FC236}">
              <a16:creationId xmlns:a16="http://schemas.microsoft.com/office/drawing/2014/main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0" name="Text Box 24">
          <a:extLst>
            <a:ext uri="{FF2B5EF4-FFF2-40B4-BE49-F238E27FC236}">
              <a16:creationId xmlns:a16="http://schemas.microsoft.com/office/drawing/2014/main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2" name="Text Box 20">
          <a:extLst>
            <a:ext uri="{FF2B5EF4-FFF2-40B4-BE49-F238E27FC236}">
              <a16:creationId xmlns:a16="http://schemas.microsoft.com/office/drawing/2014/main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3" name="Text Box 21">
          <a:extLst>
            <a:ext uri="{FF2B5EF4-FFF2-40B4-BE49-F238E27FC236}">
              <a16:creationId xmlns:a16="http://schemas.microsoft.com/office/drawing/2014/main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4" name="Text Box 22">
          <a:extLst>
            <a:ext uri="{FF2B5EF4-FFF2-40B4-BE49-F238E27FC236}">
              <a16:creationId xmlns:a16="http://schemas.microsoft.com/office/drawing/2014/main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5" name="Text Box 23">
          <a:extLst>
            <a:ext uri="{FF2B5EF4-FFF2-40B4-BE49-F238E27FC236}">
              <a16:creationId xmlns:a16="http://schemas.microsoft.com/office/drawing/2014/main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57" name="Text Box 19">
          <a:extLst>
            <a:ext uri="{FF2B5EF4-FFF2-40B4-BE49-F238E27FC236}">
              <a16:creationId xmlns:a16="http://schemas.microsoft.com/office/drawing/2014/main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58" name="Text Box 20">
          <a:extLst>
            <a:ext uri="{FF2B5EF4-FFF2-40B4-BE49-F238E27FC236}">
              <a16:creationId xmlns:a16="http://schemas.microsoft.com/office/drawing/2014/main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59" name="Text Box 21">
          <a:extLst>
            <a:ext uri="{FF2B5EF4-FFF2-40B4-BE49-F238E27FC236}">
              <a16:creationId xmlns:a16="http://schemas.microsoft.com/office/drawing/2014/main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0" name="Text Box 22">
          <a:extLst>
            <a:ext uri="{FF2B5EF4-FFF2-40B4-BE49-F238E27FC236}">
              <a16:creationId xmlns:a16="http://schemas.microsoft.com/office/drawing/2014/main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1" name="Text Box 23">
          <a:extLst>
            <a:ext uri="{FF2B5EF4-FFF2-40B4-BE49-F238E27FC236}">
              <a16:creationId xmlns:a16="http://schemas.microsoft.com/office/drawing/2014/main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2" name="Text Box 24">
          <a:extLst>
            <a:ext uri="{FF2B5EF4-FFF2-40B4-BE49-F238E27FC236}">
              <a16:creationId xmlns:a16="http://schemas.microsoft.com/office/drawing/2014/main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3" name="Text Box 19">
          <a:extLst>
            <a:ext uri="{FF2B5EF4-FFF2-40B4-BE49-F238E27FC236}">
              <a16:creationId xmlns:a16="http://schemas.microsoft.com/office/drawing/2014/main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4" name="Text Box 20">
          <a:extLst>
            <a:ext uri="{FF2B5EF4-FFF2-40B4-BE49-F238E27FC236}">
              <a16:creationId xmlns:a16="http://schemas.microsoft.com/office/drawing/2014/main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5" name="Text Box 21">
          <a:extLst>
            <a:ext uri="{FF2B5EF4-FFF2-40B4-BE49-F238E27FC236}">
              <a16:creationId xmlns:a16="http://schemas.microsoft.com/office/drawing/2014/main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6" name="Text Box 22">
          <a:extLst>
            <a:ext uri="{FF2B5EF4-FFF2-40B4-BE49-F238E27FC236}">
              <a16:creationId xmlns:a16="http://schemas.microsoft.com/office/drawing/2014/main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7" name="Text Box 23">
          <a:extLst>
            <a:ext uri="{FF2B5EF4-FFF2-40B4-BE49-F238E27FC236}">
              <a16:creationId xmlns:a16="http://schemas.microsoft.com/office/drawing/2014/main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68" name="Text Box 24">
          <a:extLst>
            <a:ext uri="{FF2B5EF4-FFF2-40B4-BE49-F238E27FC236}">
              <a16:creationId xmlns:a16="http://schemas.microsoft.com/office/drawing/2014/main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69" name="Text Box 19">
          <a:extLst>
            <a:ext uri="{FF2B5EF4-FFF2-40B4-BE49-F238E27FC236}">
              <a16:creationId xmlns:a16="http://schemas.microsoft.com/office/drawing/2014/main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0" name="Text Box 20">
          <a:extLst>
            <a:ext uri="{FF2B5EF4-FFF2-40B4-BE49-F238E27FC236}">
              <a16:creationId xmlns:a16="http://schemas.microsoft.com/office/drawing/2014/main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1" name="Text Box 21">
          <a:extLst>
            <a:ext uri="{FF2B5EF4-FFF2-40B4-BE49-F238E27FC236}">
              <a16:creationId xmlns:a16="http://schemas.microsoft.com/office/drawing/2014/main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2" name="Text Box 22">
          <a:extLst>
            <a:ext uri="{FF2B5EF4-FFF2-40B4-BE49-F238E27FC236}">
              <a16:creationId xmlns:a16="http://schemas.microsoft.com/office/drawing/2014/main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3" name="Text Box 23">
          <a:extLst>
            <a:ext uri="{FF2B5EF4-FFF2-40B4-BE49-F238E27FC236}">
              <a16:creationId xmlns:a16="http://schemas.microsoft.com/office/drawing/2014/main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6" name="Text Box 20">
          <a:extLst>
            <a:ext uri="{FF2B5EF4-FFF2-40B4-BE49-F238E27FC236}">
              <a16:creationId xmlns:a16="http://schemas.microsoft.com/office/drawing/2014/main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7" name="Text Box 21">
          <a:extLst>
            <a:ext uri="{FF2B5EF4-FFF2-40B4-BE49-F238E27FC236}">
              <a16:creationId xmlns:a16="http://schemas.microsoft.com/office/drawing/2014/main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8" name="Text Box 22">
          <a:extLst>
            <a:ext uri="{FF2B5EF4-FFF2-40B4-BE49-F238E27FC236}">
              <a16:creationId xmlns:a16="http://schemas.microsoft.com/office/drawing/2014/main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79" name="Text Box 23">
          <a:extLst>
            <a:ext uri="{FF2B5EF4-FFF2-40B4-BE49-F238E27FC236}">
              <a16:creationId xmlns:a16="http://schemas.microsoft.com/office/drawing/2014/main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980" name="Text Box 24">
          <a:extLst>
            <a:ext uri="{FF2B5EF4-FFF2-40B4-BE49-F238E27FC236}">
              <a16:creationId xmlns:a16="http://schemas.microsoft.com/office/drawing/2014/main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5" name="Text Box 23">
          <a:extLst>
            <a:ext uri="{FF2B5EF4-FFF2-40B4-BE49-F238E27FC236}">
              <a16:creationId xmlns:a16="http://schemas.microsoft.com/office/drawing/2014/main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6" name="Text Box 24">
          <a:extLst>
            <a:ext uri="{FF2B5EF4-FFF2-40B4-BE49-F238E27FC236}">
              <a16:creationId xmlns:a16="http://schemas.microsoft.com/office/drawing/2014/main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7" name="Text Box 19">
          <a:extLst>
            <a:ext uri="{FF2B5EF4-FFF2-40B4-BE49-F238E27FC236}">
              <a16:creationId xmlns:a16="http://schemas.microsoft.com/office/drawing/2014/main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8" name="Text Box 20">
          <a:extLst>
            <a:ext uri="{FF2B5EF4-FFF2-40B4-BE49-F238E27FC236}">
              <a16:creationId xmlns:a16="http://schemas.microsoft.com/office/drawing/2014/main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89" name="Text Box 21">
          <a:extLst>
            <a:ext uri="{FF2B5EF4-FFF2-40B4-BE49-F238E27FC236}">
              <a16:creationId xmlns:a16="http://schemas.microsoft.com/office/drawing/2014/main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90" name="Text Box 22">
          <a:extLst>
            <a:ext uri="{FF2B5EF4-FFF2-40B4-BE49-F238E27FC236}">
              <a16:creationId xmlns:a16="http://schemas.microsoft.com/office/drawing/2014/main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91" name="Text Box 23">
          <a:extLst>
            <a:ext uri="{FF2B5EF4-FFF2-40B4-BE49-F238E27FC236}">
              <a16:creationId xmlns:a16="http://schemas.microsoft.com/office/drawing/2014/main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3" name="Text Box 19">
          <a:extLst>
            <a:ext uri="{FF2B5EF4-FFF2-40B4-BE49-F238E27FC236}">
              <a16:creationId xmlns:a16="http://schemas.microsoft.com/office/drawing/2014/main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4" name="Text Box 20">
          <a:extLst>
            <a:ext uri="{FF2B5EF4-FFF2-40B4-BE49-F238E27FC236}">
              <a16:creationId xmlns:a16="http://schemas.microsoft.com/office/drawing/2014/main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5" name="Text Box 21">
          <a:extLst>
            <a:ext uri="{FF2B5EF4-FFF2-40B4-BE49-F238E27FC236}">
              <a16:creationId xmlns:a16="http://schemas.microsoft.com/office/drawing/2014/main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6" name="Text Box 22">
          <a:extLst>
            <a:ext uri="{FF2B5EF4-FFF2-40B4-BE49-F238E27FC236}">
              <a16:creationId xmlns:a16="http://schemas.microsoft.com/office/drawing/2014/main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7" name="Text Box 23">
          <a:extLst>
            <a:ext uri="{FF2B5EF4-FFF2-40B4-BE49-F238E27FC236}">
              <a16:creationId xmlns:a16="http://schemas.microsoft.com/office/drawing/2014/main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8" name="Text Box 24">
          <a:extLst>
            <a:ext uri="{FF2B5EF4-FFF2-40B4-BE49-F238E27FC236}">
              <a16:creationId xmlns:a16="http://schemas.microsoft.com/office/drawing/2014/main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999" name="Text Box 19">
          <a:extLst>
            <a:ext uri="{FF2B5EF4-FFF2-40B4-BE49-F238E27FC236}">
              <a16:creationId xmlns:a16="http://schemas.microsoft.com/office/drawing/2014/main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00" name="Text Box 20">
          <a:extLst>
            <a:ext uri="{FF2B5EF4-FFF2-40B4-BE49-F238E27FC236}">
              <a16:creationId xmlns:a16="http://schemas.microsoft.com/office/drawing/2014/main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01" name="Text Box 21">
          <a:extLst>
            <a:ext uri="{FF2B5EF4-FFF2-40B4-BE49-F238E27FC236}">
              <a16:creationId xmlns:a16="http://schemas.microsoft.com/office/drawing/2014/main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03" name="Text Box 23">
          <a:extLst>
            <a:ext uri="{FF2B5EF4-FFF2-40B4-BE49-F238E27FC236}">
              <a16:creationId xmlns:a16="http://schemas.microsoft.com/office/drawing/2014/main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04" name="Text Box 24">
          <a:extLst>
            <a:ext uri="{FF2B5EF4-FFF2-40B4-BE49-F238E27FC236}">
              <a16:creationId xmlns:a16="http://schemas.microsoft.com/office/drawing/2014/main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05" name="Text Box 19">
          <a:extLst>
            <a:ext uri="{FF2B5EF4-FFF2-40B4-BE49-F238E27FC236}">
              <a16:creationId xmlns:a16="http://schemas.microsoft.com/office/drawing/2014/main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06" name="Text Box 20">
          <a:extLst>
            <a:ext uri="{FF2B5EF4-FFF2-40B4-BE49-F238E27FC236}">
              <a16:creationId xmlns:a16="http://schemas.microsoft.com/office/drawing/2014/main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07" name="Text Box 21">
          <a:extLst>
            <a:ext uri="{FF2B5EF4-FFF2-40B4-BE49-F238E27FC236}">
              <a16:creationId xmlns:a16="http://schemas.microsoft.com/office/drawing/2014/main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08" name="Text Box 22">
          <a:extLst>
            <a:ext uri="{FF2B5EF4-FFF2-40B4-BE49-F238E27FC236}">
              <a16:creationId xmlns:a16="http://schemas.microsoft.com/office/drawing/2014/main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09" name="Text Box 23">
          <a:extLst>
            <a:ext uri="{FF2B5EF4-FFF2-40B4-BE49-F238E27FC236}">
              <a16:creationId xmlns:a16="http://schemas.microsoft.com/office/drawing/2014/main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2" name="Text Box 20">
          <a:extLst>
            <a:ext uri="{FF2B5EF4-FFF2-40B4-BE49-F238E27FC236}">
              <a16:creationId xmlns:a16="http://schemas.microsoft.com/office/drawing/2014/main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3" name="Text Box 21">
          <a:extLst>
            <a:ext uri="{FF2B5EF4-FFF2-40B4-BE49-F238E27FC236}">
              <a16:creationId xmlns:a16="http://schemas.microsoft.com/office/drawing/2014/main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4" name="Text Box 22">
          <a:extLst>
            <a:ext uri="{FF2B5EF4-FFF2-40B4-BE49-F238E27FC236}">
              <a16:creationId xmlns:a16="http://schemas.microsoft.com/office/drawing/2014/main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5" name="Text Box 23">
          <a:extLst>
            <a:ext uri="{FF2B5EF4-FFF2-40B4-BE49-F238E27FC236}">
              <a16:creationId xmlns:a16="http://schemas.microsoft.com/office/drawing/2014/main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16" name="Text Box 24">
          <a:extLst>
            <a:ext uri="{FF2B5EF4-FFF2-40B4-BE49-F238E27FC236}">
              <a16:creationId xmlns:a16="http://schemas.microsoft.com/office/drawing/2014/main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17" name="Text Box 19">
          <a:extLst>
            <a:ext uri="{FF2B5EF4-FFF2-40B4-BE49-F238E27FC236}">
              <a16:creationId xmlns:a16="http://schemas.microsoft.com/office/drawing/2014/main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18" name="Text Box 20">
          <a:extLst>
            <a:ext uri="{FF2B5EF4-FFF2-40B4-BE49-F238E27FC236}">
              <a16:creationId xmlns:a16="http://schemas.microsoft.com/office/drawing/2014/main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19" name="Text Box 21">
          <a:extLst>
            <a:ext uri="{FF2B5EF4-FFF2-40B4-BE49-F238E27FC236}">
              <a16:creationId xmlns:a16="http://schemas.microsoft.com/office/drawing/2014/main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1" name="Text Box 23">
          <a:extLst>
            <a:ext uri="{FF2B5EF4-FFF2-40B4-BE49-F238E27FC236}">
              <a16:creationId xmlns:a16="http://schemas.microsoft.com/office/drawing/2014/main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2" name="Text Box 24">
          <a:extLst>
            <a:ext uri="{FF2B5EF4-FFF2-40B4-BE49-F238E27FC236}">
              <a16:creationId xmlns:a16="http://schemas.microsoft.com/office/drawing/2014/main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3" name="Text Box 19">
          <a:extLst>
            <a:ext uri="{FF2B5EF4-FFF2-40B4-BE49-F238E27FC236}">
              <a16:creationId xmlns:a16="http://schemas.microsoft.com/office/drawing/2014/main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4" name="Text Box 20">
          <a:extLst>
            <a:ext uri="{FF2B5EF4-FFF2-40B4-BE49-F238E27FC236}">
              <a16:creationId xmlns:a16="http://schemas.microsoft.com/office/drawing/2014/main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5" name="Text Box 2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6" name="Text Box 22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7" name="Text Box 23">
          <a:extLst>
            <a:ext uri="{FF2B5EF4-FFF2-40B4-BE49-F238E27FC236}">
              <a16:creationId xmlns:a16="http://schemas.microsoft.com/office/drawing/2014/main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942975" y="416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29" name="Text Box 19">
          <a:extLst>
            <a:ext uri="{FF2B5EF4-FFF2-40B4-BE49-F238E27FC236}">
              <a16:creationId xmlns:a16="http://schemas.microsoft.com/office/drawing/2014/main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0" name="Text Box 20">
          <a:extLst>
            <a:ext uri="{FF2B5EF4-FFF2-40B4-BE49-F238E27FC236}">
              <a16:creationId xmlns:a16="http://schemas.microsoft.com/office/drawing/2014/main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1" name="Text Box 21">
          <a:extLst>
            <a:ext uri="{FF2B5EF4-FFF2-40B4-BE49-F238E27FC236}">
              <a16:creationId xmlns:a16="http://schemas.microsoft.com/office/drawing/2014/main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2" name="Text Box 22">
          <a:extLst>
            <a:ext uri="{FF2B5EF4-FFF2-40B4-BE49-F238E27FC236}">
              <a16:creationId xmlns:a16="http://schemas.microsoft.com/office/drawing/2014/main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3" name="Text Box 23">
          <a:extLst>
            <a:ext uri="{FF2B5EF4-FFF2-40B4-BE49-F238E27FC236}">
              <a16:creationId xmlns:a16="http://schemas.microsoft.com/office/drawing/2014/main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4" name="Text Box 24">
          <a:extLst>
            <a:ext uri="{FF2B5EF4-FFF2-40B4-BE49-F238E27FC236}">
              <a16:creationId xmlns:a16="http://schemas.microsoft.com/office/drawing/2014/main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6" name="Text Box 20">
          <a:extLst>
            <a:ext uri="{FF2B5EF4-FFF2-40B4-BE49-F238E27FC236}">
              <a16:creationId xmlns:a16="http://schemas.microsoft.com/office/drawing/2014/main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7" name="Text Box 21">
          <a:extLst>
            <a:ext uri="{FF2B5EF4-FFF2-40B4-BE49-F238E27FC236}">
              <a16:creationId xmlns:a16="http://schemas.microsoft.com/office/drawing/2014/main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8" name="Text Box 22">
          <a:extLst>
            <a:ext uri="{FF2B5EF4-FFF2-40B4-BE49-F238E27FC236}">
              <a16:creationId xmlns:a16="http://schemas.microsoft.com/office/drawing/2014/main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39" name="Text Box 23">
          <a:extLst>
            <a:ext uri="{FF2B5EF4-FFF2-40B4-BE49-F238E27FC236}">
              <a16:creationId xmlns:a16="http://schemas.microsoft.com/office/drawing/2014/main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040" name="Text Box 24">
          <a:extLst>
            <a:ext uri="{FF2B5EF4-FFF2-40B4-BE49-F238E27FC236}">
              <a16:creationId xmlns:a16="http://schemas.microsoft.com/office/drawing/2014/main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1" name="Text Box 19">
          <a:extLst>
            <a:ext uri="{FF2B5EF4-FFF2-40B4-BE49-F238E27FC236}">
              <a16:creationId xmlns:a16="http://schemas.microsoft.com/office/drawing/2014/main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2" name="Text Box 20">
          <a:extLst>
            <a:ext uri="{FF2B5EF4-FFF2-40B4-BE49-F238E27FC236}">
              <a16:creationId xmlns:a16="http://schemas.microsoft.com/office/drawing/2014/main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3" name="Text Box 21">
          <a:extLst>
            <a:ext uri="{FF2B5EF4-FFF2-40B4-BE49-F238E27FC236}">
              <a16:creationId xmlns:a16="http://schemas.microsoft.com/office/drawing/2014/main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4" name="Text Box 22">
          <a:extLst>
            <a:ext uri="{FF2B5EF4-FFF2-40B4-BE49-F238E27FC236}">
              <a16:creationId xmlns:a16="http://schemas.microsoft.com/office/drawing/2014/main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5" name="Text Box 23">
          <a:extLst>
            <a:ext uri="{FF2B5EF4-FFF2-40B4-BE49-F238E27FC236}">
              <a16:creationId xmlns:a16="http://schemas.microsoft.com/office/drawing/2014/main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51" name="Text Box 23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052" name="Text Box 24">
          <a:extLst>
            <a:ext uri="{FF2B5EF4-FFF2-40B4-BE49-F238E27FC236}">
              <a16:creationId xmlns:a16="http://schemas.microsoft.com/office/drawing/2014/main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3" name="Text Box 19">
          <a:extLst>
            <a:ext uri="{FF2B5EF4-FFF2-40B4-BE49-F238E27FC236}">
              <a16:creationId xmlns:a16="http://schemas.microsoft.com/office/drawing/2014/main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4" name="Text Box 20">
          <a:extLst>
            <a:ext uri="{FF2B5EF4-FFF2-40B4-BE49-F238E27FC236}">
              <a16:creationId xmlns:a16="http://schemas.microsoft.com/office/drawing/2014/main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5" name="Text Box 21">
          <a:extLst>
            <a:ext uri="{FF2B5EF4-FFF2-40B4-BE49-F238E27FC236}">
              <a16:creationId xmlns:a16="http://schemas.microsoft.com/office/drawing/2014/main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6" name="Text Box 22">
          <a:extLst>
            <a:ext uri="{FF2B5EF4-FFF2-40B4-BE49-F238E27FC236}">
              <a16:creationId xmlns:a16="http://schemas.microsoft.com/office/drawing/2014/main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7" name="Text Box 23">
          <a:extLst>
            <a:ext uri="{FF2B5EF4-FFF2-40B4-BE49-F238E27FC236}">
              <a16:creationId xmlns:a16="http://schemas.microsoft.com/office/drawing/2014/main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59" name="Text Box 19">
          <a:extLst>
            <a:ext uri="{FF2B5EF4-FFF2-40B4-BE49-F238E27FC236}">
              <a16:creationId xmlns:a16="http://schemas.microsoft.com/office/drawing/2014/main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0" name="Text Box 20">
          <a:extLst>
            <a:ext uri="{FF2B5EF4-FFF2-40B4-BE49-F238E27FC236}">
              <a16:creationId xmlns:a16="http://schemas.microsoft.com/office/drawing/2014/main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1" name="Text Box 21">
          <a:extLst>
            <a:ext uri="{FF2B5EF4-FFF2-40B4-BE49-F238E27FC236}">
              <a16:creationId xmlns:a16="http://schemas.microsoft.com/office/drawing/2014/main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2" name="Text Box 22">
          <a:extLst>
            <a:ext uri="{FF2B5EF4-FFF2-40B4-BE49-F238E27FC236}">
              <a16:creationId xmlns:a16="http://schemas.microsoft.com/office/drawing/2014/main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3" name="Text Box 23">
          <a:extLst>
            <a:ext uri="{FF2B5EF4-FFF2-40B4-BE49-F238E27FC236}">
              <a16:creationId xmlns:a16="http://schemas.microsoft.com/office/drawing/2014/main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5" name="Text Box 19">
          <a:extLst>
            <a:ext uri="{FF2B5EF4-FFF2-40B4-BE49-F238E27FC236}">
              <a16:creationId xmlns:a16="http://schemas.microsoft.com/office/drawing/2014/main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6" name="Text Box 20">
          <a:extLst>
            <a:ext uri="{FF2B5EF4-FFF2-40B4-BE49-F238E27FC236}">
              <a16:creationId xmlns:a16="http://schemas.microsoft.com/office/drawing/2014/main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7" name="Text Box 21">
          <a:extLst>
            <a:ext uri="{FF2B5EF4-FFF2-40B4-BE49-F238E27FC236}">
              <a16:creationId xmlns:a16="http://schemas.microsoft.com/office/drawing/2014/main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8" name="Text Box 22">
          <a:extLst>
            <a:ext uri="{FF2B5EF4-FFF2-40B4-BE49-F238E27FC236}">
              <a16:creationId xmlns:a16="http://schemas.microsoft.com/office/drawing/2014/main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69" name="Text Box 23">
          <a:extLst>
            <a:ext uri="{FF2B5EF4-FFF2-40B4-BE49-F238E27FC236}">
              <a16:creationId xmlns:a16="http://schemas.microsoft.com/office/drawing/2014/main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70" name="Text Box 24">
          <a:extLst>
            <a:ext uri="{FF2B5EF4-FFF2-40B4-BE49-F238E27FC236}">
              <a16:creationId xmlns:a16="http://schemas.microsoft.com/office/drawing/2014/main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72" name="Text Box 20">
          <a:extLst>
            <a:ext uri="{FF2B5EF4-FFF2-40B4-BE49-F238E27FC236}">
              <a16:creationId xmlns:a16="http://schemas.microsoft.com/office/drawing/2014/main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73" name="Text Box 21">
          <a:extLst>
            <a:ext uri="{FF2B5EF4-FFF2-40B4-BE49-F238E27FC236}">
              <a16:creationId xmlns:a16="http://schemas.microsoft.com/office/drawing/2014/main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75" name="Text Box 19">
          <a:extLst>
            <a:ext uri="{FF2B5EF4-FFF2-40B4-BE49-F238E27FC236}">
              <a16:creationId xmlns:a16="http://schemas.microsoft.com/office/drawing/2014/main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76" name="Text Box 20">
          <a:extLst>
            <a:ext uri="{FF2B5EF4-FFF2-40B4-BE49-F238E27FC236}">
              <a16:creationId xmlns:a16="http://schemas.microsoft.com/office/drawing/2014/main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77" name="Text Box 21">
          <a:extLst>
            <a:ext uri="{FF2B5EF4-FFF2-40B4-BE49-F238E27FC236}">
              <a16:creationId xmlns:a16="http://schemas.microsoft.com/office/drawing/2014/main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78" name="Text Box 22">
          <a:extLst>
            <a:ext uri="{FF2B5EF4-FFF2-40B4-BE49-F238E27FC236}">
              <a16:creationId xmlns:a16="http://schemas.microsoft.com/office/drawing/2014/main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79" name="Text Box 23">
          <a:extLst>
            <a:ext uri="{FF2B5EF4-FFF2-40B4-BE49-F238E27FC236}">
              <a16:creationId xmlns:a16="http://schemas.microsoft.com/office/drawing/2014/main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0" name="Text Box 24">
          <a:extLst>
            <a:ext uri="{FF2B5EF4-FFF2-40B4-BE49-F238E27FC236}">
              <a16:creationId xmlns:a16="http://schemas.microsoft.com/office/drawing/2014/main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2" name="Text Box 20">
          <a:extLst>
            <a:ext uri="{FF2B5EF4-FFF2-40B4-BE49-F238E27FC236}">
              <a16:creationId xmlns:a16="http://schemas.microsoft.com/office/drawing/2014/main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3" name="Text Box 21">
          <a:extLst>
            <a:ext uri="{FF2B5EF4-FFF2-40B4-BE49-F238E27FC236}">
              <a16:creationId xmlns:a16="http://schemas.microsoft.com/office/drawing/2014/main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4" name="Text Box 22">
          <a:extLst>
            <a:ext uri="{FF2B5EF4-FFF2-40B4-BE49-F238E27FC236}">
              <a16:creationId xmlns:a16="http://schemas.microsoft.com/office/drawing/2014/main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5" name="Text Box 23">
          <a:extLst>
            <a:ext uri="{FF2B5EF4-FFF2-40B4-BE49-F238E27FC236}">
              <a16:creationId xmlns:a16="http://schemas.microsoft.com/office/drawing/2014/main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086" name="Text Box 24">
          <a:extLst>
            <a:ext uri="{FF2B5EF4-FFF2-40B4-BE49-F238E27FC236}">
              <a16:creationId xmlns:a16="http://schemas.microsoft.com/office/drawing/2014/main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87" name="Text Box 19">
          <a:extLst>
            <a:ext uri="{FF2B5EF4-FFF2-40B4-BE49-F238E27FC236}">
              <a16:creationId xmlns:a16="http://schemas.microsoft.com/office/drawing/2014/main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88" name="Text Box 20">
          <a:extLst>
            <a:ext uri="{FF2B5EF4-FFF2-40B4-BE49-F238E27FC236}">
              <a16:creationId xmlns:a16="http://schemas.microsoft.com/office/drawing/2014/main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89" name="Text Box 21">
          <a:extLst>
            <a:ext uri="{FF2B5EF4-FFF2-40B4-BE49-F238E27FC236}">
              <a16:creationId xmlns:a16="http://schemas.microsoft.com/office/drawing/2014/main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0" name="Text Box 22">
          <a:extLst>
            <a:ext uri="{FF2B5EF4-FFF2-40B4-BE49-F238E27FC236}">
              <a16:creationId xmlns:a16="http://schemas.microsoft.com/office/drawing/2014/main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1" name="Text Box 23">
          <a:extLst>
            <a:ext uri="{FF2B5EF4-FFF2-40B4-BE49-F238E27FC236}">
              <a16:creationId xmlns:a16="http://schemas.microsoft.com/office/drawing/2014/main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2" name="Text Box 24">
          <a:extLst>
            <a:ext uri="{FF2B5EF4-FFF2-40B4-BE49-F238E27FC236}">
              <a16:creationId xmlns:a16="http://schemas.microsoft.com/office/drawing/2014/main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4" name="Text Box 20">
          <a:extLst>
            <a:ext uri="{FF2B5EF4-FFF2-40B4-BE49-F238E27FC236}">
              <a16:creationId xmlns:a16="http://schemas.microsoft.com/office/drawing/2014/main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5" name="Text Box 21">
          <a:extLst>
            <a:ext uri="{FF2B5EF4-FFF2-40B4-BE49-F238E27FC236}">
              <a16:creationId xmlns:a16="http://schemas.microsoft.com/office/drawing/2014/main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6" name="Text Box 22">
          <a:extLst>
            <a:ext uri="{FF2B5EF4-FFF2-40B4-BE49-F238E27FC236}">
              <a16:creationId xmlns:a16="http://schemas.microsoft.com/office/drawing/2014/main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7" name="Text Box 23">
          <a:extLst>
            <a:ext uri="{FF2B5EF4-FFF2-40B4-BE49-F238E27FC236}">
              <a16:creationId xmlns:a16="http://schemas.microsoft.com/office/drawing/2014/main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098" name="Text Box 24">
          <a:extLst>
            <a:ext uri="{FF2B5EF4-FFF2-40B4-BE49-F238E27FC236}">
              <a16:creationId xmlns:a16="http://schemas.microsoft.com/office/drawing/2014/main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099" name="Text Box 19">
          <a:extLst>
            <a:ext uri="{FF2B5EF4-FFF2-40B4-BE49-F238E27FC236}">
              <a16:creationId xmlns:a16="http://schemas.microsoft.com/office/drawing/2014/main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1" name="Text Box 21">
          <a:extLst>
            <a:ext uri="{FF2B5EF4-FFF2-40B4-BE49-F238E27FC236}">
              <a16:creationId xmlns:a16="http://schemas.microsoft.com/office/drawing/2014/main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2" name="Text Box 22">
          <a:extLst>
            <a:ext uri="{FF2B5EF4-FFF2-40B4-BE49-F238E27FC236}">
              <a16:creationId xmlns:a16="http://schemas.microsoft.com/office/drawing/2014/main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3" name="Text Box 23">
          <a:extLst>
            <a:ext uri="{FF2B5EF4-FFF2-40B4-BE49-F238E27FC236}">
              <a16:creationId xmlns:a16="http://schemas.microsoft.com/office/drawing/2014/main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4" name="Text Box 24">
          <a:extLst>
            <a:ext uri="{FF2B5EF4-FFF2-40B4-BE49-F238E27FC236}">
              <a16:creationId xmlns:a16="http://schemas.microsoft.com/office/drawing/2014/main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5" name="Text Box 19">
          <a:extLst>
            <a:ext uri="{FF2B5EF4-FFF2-40B4-BE49-F238E27FC236}">
              <a16:creationId xmlns:a16="http://schemas.microsoft.com/office/drawing/2014/main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6" name="Text Box 20">
          <a:extLst>
            <a:ext uri="{FF2B5EF4-FFF2-40B4-BE49-F238E27FC236}">
              <a16:creationId xmlns:a16="http://schemas.microsoft.com/office/drawing/2014/main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7" name="Text Box 21">
          <a:extLst>
            <a:ext uri="{FF2B5EF4-FFF2-40B4-BE49-F238E27FC236}">
              <a16:creationId xmlns:a16="http://schemas.microsoft.com/office/drawing/2014/main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1108" name="Text Box 22">
          <a:extLst>
            <a:ext uri="{FF2B5EF4-FFF2-40B4-BE49-F238E27FC236}">
              <a16:creationId xmlns:a16="http://schemas.microsoft.com/office/drawing/2014/main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351472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09" name="Text Box 19">
          <a:extLst>
            <a:ext uri="{FF2B5EF4-FFF2-40B4-BE49-F238E27FC236}">
              <a16:creationId xmlns:a16="http://schemas.microsoft.com/office/drawing/2014/main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2" name="Text Box 22">
          <a:extLst>
            <a:ext uri="{FF2B5EF4-FFF2-40B4-BE49-F238E27FC236}">
              <a16:creationId xmlns:a16="http://schemas.microsoft.com/office/drawing/2014/main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3" name="Text Box 23">
          <a:extLst>
            <a:ext uri="{FF2B5EF4-FFF2-40B4-BE49-F238E27FC236}">
              <a16:creationId xmlns:a16="http://schemas.microsoft.com/office/drawing/2014/main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5" name="Text Box 19">
          <a:extLst>
            <a:ext uri="{FF2B5EF4-FFF2-40B4-BE49-F238E27FC236}">
              <a16:creationId xmlns:a16="http://schemas.microsoft.com/office/drawing/2014/main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6" name="Text Box 20">
          <a:extLst>
            <a:ext uri="{FF2B5EF4-FFF2-40B4-BE49-F238E27FC236}">
              <a16:creationId xmlns:a16="http://schemas.microsoft.com/office/drawing/2014/main" id="{00000000-0008-0000-0700-00005C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7" name="Text Box 21">
          <a:extLst>
            <a:ext uri="{FF2B5EF4-FFF2-40B4-BE49-F238E27FC236}">
              <a16:creationId xmlns:a16="http://schemas.microsoft.com/office/drawing/2014/main" id="{00000000-0008-0000-0700-00005D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8" name="Text Box 22">
          <a:extLst>
            <a:ext uri="{FF2B5EF4-FFF2-40B4-BE49-F238E27FC236}">
              <a16:creationId xmlns:a16="http://schemas.microsoft.com/office/drawing/2014/main" id="{00000000-0008-0000-0700-00005E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19" name="Text Box 23">
          <a:extLst>
            <a:ext uri="{FF2B5EF4-FFF2-40B4-BE49-F238E27FC236}">
              <a16:creationId xmlns:a16="http://schemas.microsoft.com/office/drawing/2014/main" id="{00000000-0008-0000-0700-00005F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0975"/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700-000060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1" name="Text Box 19">
          <a:extLst>
            <a:ext uri="{FF2B5EF4-FFF2-40B4-BE49-F238E27FC236}">
              <a16:creationId xmlns:a16="http://schemas.microsoft.com/office/drawing/2014/main" id="{00000000-0008-0000-0700-000061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2" name="Text Box 20">
          <a:extLst>
            <a:ext uri="{FF2B5EF4-FFF2-40B4-BE49-F238E27FC236}">
              <a16:creationId xmlns:a16="http://schemas.microsoft.com/office/drawing/2014/main" id="{00000000-0008-0000-0700-000062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3" name="Text Box 21">
          <a:extLst>
            <a:ext uri="{FF2B5EF4-FFF2-40B4-BE49-F238E27FC236}">
              <a16:creationId xmlns:a16="http://schemas.microsoft.com/office/drawing/2014/main" id="{00000000-0008-0000-0700-000063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4" name="Text Box 22">
          <a:extLst>
            <a:ext uri="{FF2B5EF4-FFF2-40B4-BE49-F238E27FC236}">
              <a16:creationId xmlns:a16="http://schemas.microsoft.com/office/drawing/2014/main" id="{00000000-0008-0000-0700-000064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5" name="Text Box 23">
          <a:extLst>
            <a:ext uri="{FF2B5EF4-FFF2-40B4-BE49-F238E27FC236}">
              <a16:creationId xmlns:a16="http://schemas.microsoft.com/office/drawing/2014/main" id="{00000000-0008-0000-0700-000065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700-000066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7" name="Text Box 19">
          <a:extLst>
            <a:ext uri="{FF2B5EF4-FFF2-40B4-BE49-F238E27FC236}">
              <a16:creationId xmlns:a16="http://schemas.microsoft.com/office/drawing/2014/main" id="{00000000-0008-0000-0700-000067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8" name="Text Box 20">
          <a:extLst>
            <a:ext uri="{FF2B5EF4-FFF2-40B4-BE49-F238E27FC236}">
              <a16:creationId xmlns:a16="http://schemas.microsoft.com/office/drawing/2014/main" id="{00000000-0008-0000-0700-000068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29" name="Text Box 21">
          <a:extLst>
            <a:ext uri="{FF2B5EF4-FFF2-40B4-BE49-F238E27FC236}">
              <a16:creationId xmlns:a16="http://schemas.microsoft.com/office/drawing/2014/main" id="{00000000-0008-0000-0700-000069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30" name="Text Box 22">
          <a:extLst>
            <a:ext uri="{FF2B5EF4-FFF2-40B4-BE49-F238E27FC236}">
              <a16:creationId xmlns:a16="http://schemas.microsoft.com/office/drawing/2014/main" id="{00000000-0008-0000-0700-00006A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31" name="Text Box 23">
          <a:extLst>
            <a:ext uri="{FF2B5EF4-FFF2-40B4-BE49-F238E27FC236}">
              <a16:creationId xmlns:a16="http://schemas.microsoft.com/office/drawing/2014/main" id="{00000000-0008-0000-0700-00006B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132" name="Text Box 24">
          <a:extLst>
            <a:ext uri="{FF2B5EF4-FFF2-40B4-BE49-F238E27FC236}">
              <a16:creationId xmlns:a16="http://schemas.microsoft.com/office/drawing/2014/main" id="{00000000-0008-0000-0700-00006C040000}"/>
            </a:ext>
          </a:extLst>
        </xdr:cNvPr>
        <xdr:cNvSpPr txBox="1">
          <a:spLocks noChangeArrowheads="1"/>
        </xdr:cNvSpPr>
      </xdr:nvSpPr>
      <xdr:spPr bwMode="auto">
        <a:xfrm>
          <a:off x="942975" y="367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4" name="Text Box 19">
          <a:extLst>
            <a:ext uri="{FF2B5EF4-FFF2-40B4-BE49-F238E27FC236}">
              <a16:creationId xmlns:a16="http://schemas.microsoft.com/office/drawing/2014/main" id="{00000000-0008-0000-0700-00006E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5" name="Text Box 20">
          <a:extLst>
            <a:ext uri="{FF2B5EF4-FFF2-40B4-BE49-F238E27FC236}">
              <a16:creationId xmlns:a16="http://schemas.microsoft.com/office/drawing/2014/main" id="{00000000-0008-0000-0700-00006F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6" name="Text Box 21">
          <a:extLst>
            <a:ext uri="{FF2B5EF4-FFF2-40B4-BE49-F238E27FC236}">
              <a16:creationId xmlns:a16="http://schemas.microsoft.com/office/drawing/2014/main" id="{00000000-0008-0000-0700-000070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7" name="Text Box 22">
          <a:extLst>
            <a:ext uri="{FF2B5EF4-FFF2-40B4-BE49-F238E27FC236}">
              <a16:creationId xmlns:a16="http://schemas.microsoft.com/office/drawing/2014/main" id="{00000000-0008-0000-0700-000071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8" name="Text Box 23">
          <a:extLst>
            <a:ext uri="{FF2B5EF4-FFF2-40B4-BE49-F238E27FC236}">
              <a16:creationId xmlns:a16="http://schemas.microsoft.com/office/drawing/2014/main" id="{00000000-0008-0000-0700-000072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39" name="Text Box 24">
          <a:extLst>
            <a:ext uri="{FF2B5EF4-FFF2-40B4-BE49-F238E27FC236}">
              <a16:creationId xmlns:a16="http://schemas.microsoft.com/office/drawing/2014/main" id="{00000000-0008-0000-0700-000073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700-000074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700-000075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700-000076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700-00007704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00000000-0008-0000-0700-000078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700-000079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00000000-0008-0000-0700-00007A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00000000-0008-0000-0700-00007B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00000000-0008-0000-0700-00007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00000000-0008-0000-0700-00007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0" name="Text Box 19">
          <a:extLst>
            <a:ext uri="{FF2B5EF4-FFF2-40B4-BE49-F238E27FC236}">
              <a16:creationId xmlns:a16="http://schemas.microsoft.com/office/drawing/2014/main" id="{00000000-0008-0000-0700-00007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1" name="Text Box 20">
          <a:extLst>
            <a:ext uri="{FF2B5EF4-FFF2-40B4-BE49-F238E27FC236}">
              <a16:creationId xmlns:a16="http://schemas.microsoft.com/office/drawing/2014/main" id="{00000000-0008-0000-0700-00007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2" name="Text Box 21">
          <a:extLst>
            <a:ext uri="{FF2B5EF4-FFF2-40B4-BE49-F238E27FC236}">
              <a16:creationId xmlns:a16="http://schemas.microsoft.com/office/drawing/2014/main" id="{00000000-0008-0000-0700-00008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3" name="Text Box 22">
          <a:extLst>
            <a:ext uri="{FF2B5EF4-FFF2-40B4-BE49-F238E27FC236}">
              <a16:creationId xmlns:a16="http://schemas.microsoft.com/office/drawing/2014/main" id="{00000000-0008-0000-0700-00008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4" name="Text Box 23">
          <a:extLst>
            <a:ext uri="{FF2B5EF4-FFF2-40B4-BE49-F238E27FC236}">
              <a16:creationId xmlns:a16="http://schemas.microsoft.com/office/drawing/2014/main" id="{00000000-0008-0000-0700-00008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55" name="Text Box 24">
          <a:extLst>
            <a:ext uri="{FF2B5EF4-FFF2-40B4-BE49-F238E27FC236}">
              <a16:creationId xmlns:a16="http://schemas.microsoft.com/office/drawing/2014/main" id="{00000000-0008-0000-0700-00008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56" name="Text Box 19">
          <a:extLst>
            <a:ext uri="{FF2B5EF4-FFF2-40B4-BE49-F238E27FC236}">
              <a16:creationId xmlns:a16="http://schemas.microsoft.com/office/drawing/2014/main" id="{00000000-0008-0000-0700-00008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57" name="Text Box 20">
          <a:extLst>
            <a:ext uri="{FF2B5EF4-FFF2-40B4-BE49-F238E27FC236}">
              <a16:creationId xmlns:a16="http://schemas.microsoft.com/office/drawing/2014/main" id="{00000000-0008-0000-0700-00008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58" name="Text Box 21">
          <a:extLst>
            <a:ext uri="{FF2B5EF4-FFF2-40B4-BE49-F238E27FC236}">
              <a16:creationId xmlns:a16="http://schemas.microsoft.com/office/drawing/2014/main" id="{00000000-0008-0000-0700-00008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59" name="Text Box 22">
          <a:extLst>
            <a:ext uri="{FF2B5EF4-FFF2-40B4-BE49-F238E27FC236}">
              <a16:creationId xmlns:a16="http://schemas.microsoft.com/office/drawing/2014/main" id="{00000000-0008-0000-0700-00008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0" name="Text Box 23">
          <a:extLst>
            <a:ext uri="{FF2B5EF4-FFF2-40B4-BE49-F238E27FC236}">
              <a16:creationId xmlns:a16="http://schemas.microsoft.com/office/drawing/2014/main" id="{00000000-0008-0000-0700-000088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1" name="Text Box 24">
          <a:extLst>
            <a:ext uri="{FF2B5EF4-FFF2-40B4-BE49-F238E27FC236}">
              <a16:creationId xmlns:a16="http://schemas.microsoft.com/office/drawing/2014/main" id="{00000000-0008-0000-0700-000089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000000-0008-0000-0700-00008A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700-00008B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00000000-0008-0000-0700-00008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5" name="Text Box 22">
          <a:extLst>
            <a:ext uri="{FF2B5EF4-FFF2-40B4-BE49-F238E27FC236}">
              <a16:creationId xmlns:a16="http://schemas.microsoft.com/office/drawing/2014/main" id="{00000000-0008-0000-0700-00008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00000000-0008-0000-0700-00008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67" name="Text Box 24">
          <a:extLst>
            <a:ext uri="{FF2B5EF4-FFF2-40B4-BE49-F238E27FC236}">
              <a16:creationId xmlns:a16="http://schemas.microsoft.com/office/drawing/2014/main" id="{00000000-0008-0000-0700-00008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00000000-0008-0000-0700-00009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00000000-0008-0000-0700-00009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00000000-0008-0000-0700-00009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00000000-0008-0000-0700-00009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00000000-0008-0000-0700-00009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00000000-0008-0000-0700-00009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4" name="Text Box 19">
          <a:extLst>
            <a:ext uri="{FF2B5EF4-FFF2-40B4-BE49-F238E27FC236}">
              <a16:creationId xmlns:a16="http://schemas.microsoft.com/office/drawing/2014/main" id="{00000000-0008-0000-0700-00009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5" name="Text Box 20">
          <a:extLst>
            <a:ext uri="{FF2B5EF4-FFF2-40B4-BE49-F238E27FC236}">
              <a16:creationId xmlns:a16="http://schemas.microsoft.com/office/drawing/2014/main" id="{00000000-0008-0000-0700-00009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6" name="Text Box 21">
          <a:extLst>
            <a:ext uri="{FF2B5EF4-FFF2-40B4-BE49-F238E27FC236}">
              <a16:creationId xmlns:a16="http://schemas.microsoft.com/office/drawing/2014/main" id="{00000000-0008-0000-0700-000098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7" name="Text Box 22">
          <a:extLst>
            <a:ext uri="{FF2B5EF4-FFF2-40B4-BE49-F238E27FC236}">
              <a16:creationId xmlns:a16="http://schemas.microsoft.com/office/drawing/2014/main" id="{00000000-0008-0000-0700-000099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00000000-0008-0000-0700-00009A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80975"/>
    <xdr:sp macro="" textlink="">
      <xdr:nvSpPr>
        <xdr:cNvPr id="1179" name="Text Box 24">
          <a:extLst>
            <a:ext uri="{FF2B5EF4-FFF2-40B4-BE49-F238E27FC236}">
              <a16:creationId xmlns:a16="http://schemas.microsoft.com/office/drawing/2014/main" id="{00000000-0008-0000-0700-00009B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700-00009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700-00009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700-00009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700-00009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700-0000A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700-0000A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6" name="Text Box 19">
          <a:extLst>
            <a:ext uri="{FF2B5EF4-FFF2-40B4-BE49-F238E27FC236}">
              <a16:creationId xmlns:a16="http://schemas.microsoft.com/office/drawing/2014/main" id="{00000000-0008-0000-0700-0000A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7" name="Text Box 20">
          <a:extLst>
            <a:ext uri="{FF2B5EF4-FFF2-40B4-BE49-F238E27FC236}">
              <a16:creationId xmlns:a16="http://schemas.microsoft.com/office/drawing/2014/main" id="{00000000-0008-0000-0700-0000A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8" name="Text Box 21">
          <a:extLst>
            <a:ext uri="{FF2B5EF4-FFF2-40B4-BE49-F238E27FC236}">
              <a16:creationId xmlns:a16="http://schemas.microsoft.com/office/drawing/2014/main" id="{00000000-0008-0000-0700-0000A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89" name="Text Box 22">
          <a:extLst>
            <a:ext uri="{FF2B5EF4-FFF2-40B4-BE49-F238E27FC236}">
              <a16:creationId xmlns:a16="http://schemas.microsoft.com/office/drawing/2014/main" id="{00000000-0008-0000-0700-0000A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90" name="Text Box 23">
          <a:extLst>
            <a:ext uri="{FF2B5EF4-FFF2-40B4-BE49-F238E27FC236}">
              <a16:creationId xmlns:a16="http://schemas.microsoft.com/office/drawing/2014/main" id="{00000000-0008-0000-0700-0000A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191" name="Text Box 24">
          <a:extLst>
            <a:ext uri="{FF2B5EF4-FFF2-40B4-BE49-F238E27FC236}">
              <a16:creationId xmlns:a16="http://schemas.microsoft.com/office/drawing/2014/main" id="{00000000-0008-0000-0700-0000A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00000000-0008-0000-0700-0000A8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00000000-0008-0000-0700-0000A9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00000000-0008-0000-0700-0000AA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00000000-0008-0000-0700-0000AB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00000000-0008-0000-0700-0000AC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00000000-0008-0000-0700-0000AD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8" name="Text Box 19">
          <a:extLst>
            <a:ext uri="{FF2B5EF4-FFF2-40B4-BE49-F238E27FC236}">
              <a16:creationId xmlns:a16="http://schemas.microsoft.com/office/drawing/2014/main" id="{00000000-0008-0000-0700-0000AE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199" name="Text Box 20">
          <a:extLst>
            <a:ext uri="{FF2B5EF4-FFF2-40B4-BE49-F238E27FC236}">
              <a16:creationId xmlns:a16="http://schemas.microsoft.com/office/drawing/2014/main" id="{00000000-0008-0000-0700-0000AF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200" name="Text Box 21">
          <a:extLst>
            <a:ext uri="{FF2B5EF4-FFF2-40B4-BE49-F238E27FC236}">
              <a16:creationId xmlns:a16="http://schemas.microsoft.com/office/drawing/2014/main" id="{00000000-0008-0000-0700-0000B0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71450"/>
    <xdr:sp macro="" textlink="">
      <xdr:nvSpPr>
        <xdr:cNvPr id="1201" name="Text Box 22">
          <a:extLst>
            <a:ext uri="{FF2B5EF4-FFF2-40B4-BE49-F238E27FC236}">
              <a16:creationId xmlns:a16="http://schemas.microsoft.com/office/drawing/2014/main" id="{00000000-0008-0000-0700-0000B1040000}"/>
            </a:ext>
          </a:extLst>
        </xdr:cNvPr>
        <xdr:cNvSpPr txBox="1">
          <a:spLocks noChangeArrowheads="1"/>
        </xdr:cNvSpPr>
      </xdr:nvSpPr>
      <xdr:spPr bwMode="auto">
        <a:xfrm>
          <a:off x="3514725" y="850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2" name="Text Box 19">
          <a:extLst>
            <a:ext uri="{FF2B5EF4-FFF2-40B4-BE49-F238E27FC236}">
              <a16:creationId xmlns:a16="http://schemas.microsoft.com/office/drawing/2014/main" id="{00000000-0008-0000-0700-0000B2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3" name="Text Box 20">
          <a:extLst>
            <a:ext uri="{FF2B5EF4-FFF2-40B4-BE49-F238E27FC236}">
              <a16:creationId xmlns:a16="http://schemas.microsoft.com/office/drawing/2014/main" id="{00000000-0008-0000-0700-0000B3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4" name="Text Box 21">
          <a:extLst>
            <a:ext uri="{FF2B5EF4-FFF2-40B4-BE49-F238E27FC236}">
              <a16:creationId xmlns:a16="http://schemas.microsoft.com/office/drawing/2014/main" id="{00000000-0008-0000-0700-0000B4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5" name="Text Box 22">
          <a:extLst>
            <a:ext uri="{FF2B5EF4-FFF2-40B4-BE49-F238E27FC236}">
              <a16:creationId xmlns:a16="http://schemas.microsoft.com/office/drawing/2014/main" id="{00000000-0008-0000-0700-0000B5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6" name="Text Box 23">
          <a:extLst>
            <a:ext uri="{FF2B5EF4-FFF2-40B4-BE49-F238E27FC236}">
              <a16:creationId xmlns:a16="http://schemas.microsoft.com/office/drawing/2014/main" id="{00000000-0008-0000-0700-0000B6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700-0000B7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8" name="Text Box 19">
          <a:extLst>
            <a:ext uri="{FF2B5EF4-FFF2-40B4-BE49-F238E27FC236}">
              <a16:creationId xmlns:a16="http://schemas.microsoft.com/office/drawing/2014/main" id="{00000000-0008-0000-0700-0000B8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09" name="Text Box 20">
          <a:extLst>
            <a:ext uri="{FF2B5EF4-FFF2-40B4-BE49-F238E27FC236}">
              <a16:creationId xmlns:a16="http://schemas.microsoft.com/office/drawing/2014/main" id="{00000000-0008-0000-0700-0000B9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10" name="Text Box 21">
          <a:extLst>
            <a:ext uri="{FF2B5EF4-FFF2-40B4-BE49-F238E27FC236}">
              <a16:creationId xmlns:a16="http://schemas.microsoft.com/office/drawing/2014/main" id="{00000000-0008-0000-0700-0000BA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76200" cy="171450"/>
    <xdr:sp macro="" textlink="">
      <xdr:nvSpPr>
        <xdr:cNvPr id="1211" name="Text Box 22">
          <a:extLst>
            <a:ext uri="{FF2B5EF4-FFF2-40B4-BE49-F238E27FC236}">
              <a16:creationId xmlns:a16="http://schemas.microsoft.com/office/drawing/2014/main" id="{00000000-0008-0000-0700-0000BB040000}"/>
            </a:ext>
          </a:extLst>
        </xdr:cNvPr>
        <xdr:cNvSpPr txBox="1">
          <a:spLocks noChangeArrowheads="1"/>
        </xdr:cNvSpPr>
      </xdr:nvSpPr>
      <xdr:spPr bwMode="auto">
        <a:xfrm>
          <a:off x="3514725" y="10553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00000000-0008-0000-0700-0000BC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00000000-0008-0000-0700-0000BD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00000000-0008-0000-0700-0000B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5" name="Text Box 22">
          <a:extLst>
            <a:ext uri="{FF2B5EF4-FFF2-40B4-BE49-F238E27FC236}">
              <a16:creationId xmlns:a16="http://schemas.microsoft.com/office/drawing/2014/main" id="{00000000-0008-0000-0700-0000B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6" name="Text Box 23">
          <a:extLst>
            <a:ext uri="{FF2B5EF4-FFF2-40B4-BE49-F238E27FC236}">
              <a16:creationId xmlns:a16="http://schemas.microsoft.com/office/drawing/2014/main" id="{00000000-0008-0000-0700-0000C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00000000-0008-0000-0700-0000C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8" name="Text Box 19">
          <a:extLst>
            <a:ext uri="{FF2B5EF4-FFF2-40B4-BE49-F238E27FC236}">
              <a16:creationId xmlns:a16="http://schemas.microsoft.com/office/drawing/2014/main" id="{00000000-0008-0000-0700-0000C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19" name="Text Box 20">
          <a:extLst>
            <a:ext uri="{FF2B5EF4-FFF2-40B4-BE49-F238E27FC236}">
              <a16:creationId xmlns:a16="http://schemas.microsoft.com/office/drawing/2014/main" id="{00000000-0008-0000-0700-0000C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20" name="Text Box 21">
          <a:extLst>
            <a:ext uri="{FF2B5EF4-FFF2-40B4-BE49-F238E27FC236}">
              <a16:creationId xmlns:a16="http://schemas.microsoft.com/office/drawing/2014/main" id="{00000000-0008-0000-0700-0000C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21" name="Text Box 22">
          <a:extLst>
            <a:ext uri="{FF2B5EF4-FFF2-40B4-BE49-F238E27FC236}">
              <a16:creationId xmlns:a16="http://schemas.microsoft.com/office/drawing/2014/main" id="{00000000-0008-0000-0700-0000C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2" name="Text Box 19">
          <a:extLst>
            <a:ext uri="{FF2B5EF4-FFF2-40B4-BE49-F238E27FC236}">
              <a16:creationId xmlns:a16="http://schemas.microsoft.com/office/drawing/2014/main" id="{00000000-0008-0000-0700-0000C6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3" name="Text Box 20">
          <a:extLst>
            <a:ext uri="{FF2B5EF4-FFF2-40B4-BE49-F238E27FC236}">
              <a16:creationId xmlns:a16="http://schemas.microsoft.com/office/drawing/2014/main" id="{00000000-0008-0000-0700-0000C7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4" name="Text Box 21">
          <a:extLst>
            <a:ext uri="{FF2B5EF4-FFF2-40B4-BE49-F238E27FC236}">
              <a16:creationId xmlns:a16="http://schemas.microsoft.com/office/drawing/2014/main" id="{00000000-0008-0000-0700-0000C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5" name="Text Box 22">
          <a:extLst>
            <a:ext uri="{FF2B5EF4-FFF2-40B4-BE49-F238E27FC236}">
              <a16:creationId xmlns:a16="http://schemas.microsoft.com/office/drawing/2014/main" id="{00000000-0008-0000-0700-0000C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6" name="Text Box 23">
          <a:extLst>
            <a:ext uri="{FF2B5EF4-FFF2-40B4-BE49-F238E27FC236}">
              <a16:creationId xmlns:a16="http://schemas.microsoft.com/office/drawing/2014/main" id="{00000000-0008-0000-0700-0000C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7" name="Text Box 24">
          <a:extLst>
            <a:ext uri="{FF2B5EF4-FFF2-40B4-BE49-F238E27FC236}">
              <a16:creationId xmlns:a16="http://schemas.microsoft.com/office/drawing/2014/main" id="{00000000-0008-0000-0700-0000CB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8" name="Text Box 19">
          <a:extLst>
            <a:ext uri="{FF2B5EF4-FFF2-40B4-BE49-F238E27FC236}">
              <a16:creationId xmlns:a16="http://schemas.microsoft.com/office/drawing/2014/main" id="{00000000-0008-0000-0700-0000CC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29" name="Text Box 20">
          <a:extLst>
            <a:ext uri="{FF2B5EF4-FFF2-40B4-BE49-F238E27FC236}">
              <a16:creationId xmlns:a16="http://schemas.microsoft.com/office/drawing/2014/main" id="{00000000-0008-0000-0700-0000CD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30" name="Text Box 21">
          <a:extLst>
            <a:ext uri="{FF2B5EF4-FFF2-40B4-BE49-F238E27FC236}">
              <a16:creationId xmlns:a16="http://schemas.microsoft.com/office/drawing/2014/main" id="{00000000-0008-0000-0700-0000CE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31" name="Text Box 22">
          <a:extLst>
            <a:ext uri="{FF2B5EF4-FFF2-40B4-BE49-F238E27FC236}">
              <a16:creationId xmlns:a16="http://schemas.microsoft.com/office/drawing/2014/main" id="{00000000-0008-0000-0700-0000CF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32" name="Text Box 23">
          <a:extLst>
            <a:ext uri="{FF2B5EF4-FFF2-40B4-BE49-F238E27FC236}">
              <a16:creationId xmlns:a16="http://schemas.microsoft.com/office/drawing/2014/main" id="{00000000-0008-0000-0700-0000D0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33" name="Text Box 24">
          <a:extLst>
            <a:ext uri="{FF2B5EF4-FFF2-40B4-BE49-F238E27FC236}">
              <a16:creationId xmlns:a16="http://schemas.microsoft.com/office/drawing/2014/main" id="{00000000-0008-0000-0700-0000D1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4" name="Text Box 19">
          <a:extLst>
            <a:ext uri="{FF2B5EF4-FFF2-40B4-BE49-F238E27FC236}">
              <a16:creationId xmlns:a16="http://schemas.microsoft.com/office/drawing/2014/main" id="{00000000-0008-0000-0700-0000D2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700-0000D3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6" name="Text Box 21">
          <a:extLst>
            <a:ext uri="{FF2B5EF4-FFF2-40B4-BE49-F238E27FC236}">
              <a16:creationId xmlns:a16="http://schemas.microsoft.com/office/drawing/2014/main" id="{00000000-0008-0000-0700-0000D4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7" name="Text Box 22">
          <a:extLst>
            <a:ext uri="{FF2B5EF4-FFF2-40B4-BE49-F238E27FC236}">
              <a16:creationId xmlns:a16="http://schemas.microsoft.com/office/drawing/2014/main" id="{00000000-0008-0000-0700-0000D5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00000000-0008-0000-0700-0000D6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39" name="Text Box 24">
          <a:extLst>
            <a:ext uri="{FF2B5EF4-FFF2-40B4-BE49-F238E27FC236}">
              <a16:creationId xmlns:a16="http://schemas.microsoft.com/office/drawing/2014/main" id="{00000000-0008-0000-0700-0000D7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00000000-0008-0000-0700-0000D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1" name="Text Box 20">
          <a:extLst>
            <a:ext uri="{FF2B5EF4-FFF2-40B4-BE49-F238E27FC236}">
              <a16:creationId xmlns:a16="http://schemas.microsoft.com/office/drawing/2014/main" id="{00000000-0008-0000-0700-0000D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2" name="Text Box 21">
          <a:extLst>
            <a:ext uri="{FF2B5EF4-FFF2-40B4-BE49-F238E27FC236}">
              <a16:creationId xmlns:a16="http://schemas.microsoft.com/office/drawing/2014/main" id="{00000000-0008-0000-0700-0000D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3" name="Text Box 22">
          <a:extLst>
            <a:ext uri="{FF2B5EF4-FFF2-40B4-BE49-F238E27FC236}">
              <a16:creationId xmlns:a16="http://schemas.microsoft.com/office/drawing/2014/main" id="{00000000-0008-0000-0700-0000DB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4" name="Text Box 23">
          <a:extLst>
            <a:ext uri="{FF2B5EF4-FFF2-40B4-BE49-F238E27FC236}">
              <a16:creationId xmlns:a16="http://schemas.microsoft.com/office/drawing/2014/main" id="{00000000-0008-0000-0700-0000DC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45" name="Text Box 24">
          <a:extLst>
            <a:ext uri="{FF2B5EF4-FFF2-40B4-BE49-F238E27FC236}">
              <a16:creationId xmlns:a16="http://schemas.microsoft.com/office/drawing/2014/main" id="{00000000-0008-0000-0700-0000DD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46" name="Text Box 19">
          <a:extLst>
            <a:ext uri="{FF2B5EF4-FFF2-40B4-BE49-F238E27FC236}">
              <a16:creationId xmlns:a16="http://schemas.microsoft.com/office/drawing/2014/main" id="{00000000-0008-0000-0700-0000DE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47" name="Text Box 20">
          <a:extLst>
            <a:ext uri="{FF2B5EF4-FFF2-40B4-BE49-F238E27FC236}">
              <a16:creationId xmlns:a16="http://schemas.microsoft.com/office/drawing/2014/main" id="{00000000-0008-0000-0700-0000DF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48" name="Text Box 21">
          <a:extLst>
            <a:ext uri="{FF2B5EF4-FFF2-40B4-BE49-F238E27FC236}">
              <a16:creationId xmlns:a16="http://schemas.microsoft.com/office/drawing/2014/main" id="{00000000-0008-0000-0700-0000E0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49" name="Text Box 22">
          <a:extLst>
            <a:ext uri="{FF2B5EF4-FFF2-40B4-BE49-F238E27FC236}">
              <a16:creationId xmlns:a16="http://schemas.microsoft.com/office/drawing/2014/main" id="{00000000-0008-0000-0700-0000E1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0" name="Text Box 23">
          <a:extLst>
            <a:ext uri="{FF2B5EF4-FFF2-40B4-BE49-F238E27FC236}">
              <a16:creationId xmlns:a16="http://schemas.microsoft.com/office/drawing/2014/main" id="{00000000-0008-0000-0700-0000E2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1" name="Text Box 24">
          <a:extLst>
            <a:ext uri="{FF2B5EF4-FFF2-40B4-BE49-F238E27FC236}">
              <a16:creationId xmlns:a16="http://schemas.microsoft.com/office/drawing/2014/main" id="{00000000-0008-0000-0700-0000E3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00000000-0008-0000-0700-0000E4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700-0000E5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4" name="Text Box 21">
          <a:extLst>
            <a:ext uri="{FF2B5EF4-FFF2-40B4-BE49-F238E27FC236}">
              <a16:creationId xmlns:a16="http://schemas.microsoft.com/office/drawing/2014/main" id="{00000000-0008-0000-0700-0000E6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55" name="Text Box 22">
          <a:extLst>
            <a:ext uri="{FF2B5EF4-FFF2-40B4-BE49-F238E27FC236}">
              <a16:creationId xmlns:a16="http://schemas.microsoft.com/office/drawing/2014/main" id="{00000000-0008-0000-0700-0000E704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56" name="Text Box 19">
          <a:extLst>
            <a:ext uri="{FF2B5EF4-FFF2-40B4-BE49-F238E27FC236}">
              <a16:creationId xmlns:a16="http://schemas.microsoft.com/office/drawing/2014/main" id="{00000000-0008-0000-0700-0000E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57" name="Text Box 20">
          <a:extLst>
            <a:ext uri="{FF2B5EF4-FFF2-40B4-BE49-F238E27FC236}">
              <a16:creationId xmlns:a16="http://schemas.microsoft.com/office/drawing/2014/main" id="{00000000-0008-0000-0700-0000E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58" name="Text Box 21">
          <a:extLst>
            <a:ext uri="{FF2B5EF4-FFF2-40B4-BE49-F238E27FC236}">
              <a16:creationId xmlns:a16="http://schemas.microsoft.com/office/drawing/2014/main" id="{00000000-0008-0000-0700-0000E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59" name="Text Box 22">
          <a:extLst>
            <a:ext uri="{FF2B5EF4-FFF2-40B4-BE49-F238E27FC236}">
              <a16:creationId xmlns:a16="http://schemas.microsoft.com/office/drawing/2014/main" id="{00000000-0008-0000-0700-0000EB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0" name="Text Box 23">
          <a:extLst>
            <a:ext uri="{FF2B5EF4-FFF2-40B4-BE49-F238E27FC236}">
              <a16:creationId xmlns:a16="http://schemas.microsoft.com/office/drawing/2014/main" id="{00000000-0008-0000-0700-0000EC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1" name="Text Box 24">
          <a:extLst>
            <a:ext uri="{FF2B5EF4-FFF2-40B4-BE49-F238E27FC236}">
              <a16:creationId xmlns:a16="http://schemas.microsoft.com/office/drawing/2014/main" id="{00000000-0008-0000-0700-0000ED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2" name="Text Box 19">
          <a:extLst>
            <a:ext uri="{FF2B5EF4-FFF2-40B4-BE49-F238E27FC236}">
              <a16:creationId xmlns:a16="http://schemas.microsoft.com/office/drawing/2014/main" id="{00000000-0008-0000-0700-0000EE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3" name="Text Box 20">
          <a:extLst>
            <a:ext uri="{FF2B5EF4-FFF2-40B4-BE49-F238E27FC236}">
              <a16:creationId xmlns:a16="http://schemas.microsoft.com/office/drawing/2014/main" id="{00000000-0008-0000-0700-0000EF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4" name="Text Box 21">
          <a:extLst>
            <a:ext uri="{FF2B5EF4-FFF2-40B4-BE49-F238E27FC236}">
              <a16:creationId xmlns:a16="http://schemas.microsoft.com/office/drawing/2014/main" id="{00000000-0008-0000-0700-0000F0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5" name="Text Box 22">
          <a:extLst>
            <a:ext uri="{FF2B5EF4-FFF2-40B4-BE49-F238E27FC236}">
              <a16:creationId xmlns:a16="http://schemas.microsoft.com/office/drawing/2014/main" id="{00000000-0008-0000-0700-0000F1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6" name="Text Box 23">
          <a:extLst>
            <a:ext uri="{FF2B5EF4-FFF2-40B4-BE49-F238E27FC236}">
              <a16:creationId xmlns:a16="http://schemas.microsoft.com/office/drawing/2014/main" id="{00000000-0008-0000-0700-0000F2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00000000-0008-0000-0700-0000F3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68" name="Text Box 19">
          <a:extLst>
            <a:ext uri="{FF2B5EF4-FFF2-40B4-BE49-F238E27FC236}">
              <a16:creationId xmlns:a16="http://schemas.microsoft.com/office/drawing/2014/main" id="{00000000-0008-0000-0700-0000F4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69" name="Text Box 20">
          <a:extLst>
            <a:ext uri="{FF2B5EF4-FFF2-40B4-BE49-F238E27FC236}">
              <a16:creationId xmlns:a16="http://schemas.microsoft.com/office/drawing/2014/main" id="{00000000-0008-0000-0700-0000F5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0" name="Text Box 21">
          <a:extLst>
            <a:ext uri="{FF2B5EF4-FFF2-40B4-BE49-F238E27FC236}">
              <a16:creationId xmlns:a16="http://schemas.microsoft.com/office/drawing/2014/main" id="{00000000-0008-0000-0700-0000F6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1" name="Text Box 22">
          <a:extLst>
            <a:ext uri="{FF2B5EF4-FFF2-40B4-BE49-F238E27FC236}">
              <a16:creationId xmlns:a16="http://schemas.microsoft.com/office/drawing/2014/main" id="{00000000-0008-0000-0700-0000F7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2" name="Text Box 23">
          <a:extLst>
            <a:ext uri="{FF2B5EF4-FFF2-40B4-BE49-F238E27FC236}">
              <a16:creationId xmlns:a16="http://schemas.microsoft.com/office/drawing/2014/main" id="{00000000-0008-0000-0700-0000F8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3" name="Text Box 24">
          <a:extLst>
            <a:ext uri="{FF2B5EF4-FFF2-40B4-BE49-F238E27FC236}">
              <a16:creationId xmlns:a16="http://schemas.microsoft.com/office/drawing/2014/main" id="{00000000-0008-0000-0700-0000F9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4" name="Text Box 19">
          <a:extLst>
            <a:ext uri="{FF2B5EF4-FFF2-40B4-BE49-F238E27FC236}">
              <a16:creationId xmlns:a16="http://schemas.microsoft.com/office/drawing/2014/main" id="{00000000-0008-0000-0700-0000FA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5" name="Text Box 20">
          <a:extLst>
            <a:ext uri="{FF2B5EF4-FFF2-40B4-BE49-F238E27FC236}">
              <a16:creationId xmlns:a16="http://schemas.microsoft.com/office/drawing/2014/main" id="{00000000-0008-0000-0700-0000FB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6" name="Text Box 21">
          <a:extLst>
            <a:ext uri="{FF2B5EF4-FFF2-40B4-BE49-F238E27FC236}">
              <a16:creationId xmlns:a16="http://schemas.microsoft.com/office/drawing/2014/main" id="{00000000-0008-0000-0700-0000FC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7" name="Text Box 22">
          <a:extLst>
            <a:ext uri="{FF2B5EF4-FFF2-40B4-BE49-F238E27FC236}">
              <a16:creationId xmlns:a16="http://schemas.microsoft.com/office/drawing/2014/main" id="{00000000-0008-0000-0700-0000FD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00000000-0008-0000-0700-0000FE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700-0000FF04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00000000-0008-0000-0700-000000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1" name="Text Box 20">
          <a:extLst>
            <a:ext uri="{FF2B5EF4-FFF2-40B4-BE49-F238E27FC236}">
              <a16:creationId xmlns:a16="http://schemas.microsoft.com/office/drawing/2014/main" id="{00000000-0008-0000-0700-000001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2" name="Text Box 21">
          <a:extLst>
            <a:ext uri="{FF2B5EF4-FFF2-40B4-BE49-F238E27FC236}">
              <a16:creationId xmlns:a16="http://schemas.microsoft.com/office/drawing/2014/main" id="{00000000-0008-0000-0700-000002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3" name="Text Box 22">
          <a:extLst>
            <a:ext uri="{FF2B5EF4-FFF2-40B4-BE49-F238E27FC236}">
              <a16:creationId xmlns:a16="http://schemas.microsoft.com/office/drawing/2014/main" id="{00000000-0008-0000-0700-000003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4" name="Text Box 23">
          <a:extLst>
            <a:ext uri="{FF2B5EF4-FFF2-40B4-BE49-F238E27FC236}">
              <a16:creationId xmlns:a16="http://schemas.microsoft.com/office/drawing/2014/main" id="{00000000-0008-0000-0700-000004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00000000-0008-0000-0700-000005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6" name="Text Box 19">
          <a:extLst>
            <a:ext uri="{FF2B5EF4-FFF2-40B4-BE49-F238E27FC236}">
              <a16:creationId xmlns:a16="http://schemas.microsoft.com/office/drawing/2014/main" id="{00000000-0008-0000-0700-000006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7" name="Text Box 20">
          <a:extLst>
            <a:ext uri="{FF2B5EF4-FFF2-40B4-BE49-F238E27FC236}">
              <a16:creationId xmlns:a16="http://schemas.microsoft.com/office/drawing/2014/main" id="{00000000-0008-0000-0700-000007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8" name="Text Box 21">
          <a:extLst>
            <a:ext uri="{FF2B5EF4-FFF2-40B4-BE49-F238E27FC236}">
              <a16:creationId xmlns:a16="http://schemas.microsoft.com/office/drawing/2014/main" id="{00000000-0008-0000-0700-000008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89" name="Text Box 22">
          <a:extLst>
            <a:ext uri="{FF2B5EF4-FFF2-40B4-BE49-F238E27FC236}">
              <a16:creationId xmlns:a16="http://schemas.microsoft.com/office/drawing/2014/main" id="{00000000-0008-0000-0700-000009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0" name="Text Box 19">
          <a:extLst>
            <a:ext uri="{FF2B5EF4-FFF2-40B4-BE49-F238E27FC236}">
              <a16:creationId xmlns:a16="http://schemas.microsoft.com/office/drawing/2014/main" id="{00000000-0008-0000-0700-00000A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1" name="Text Box 20">
          <a:extLst>
            <a:ext uri="{FF2B5EF4-FFF2-40B4-BE49-F238E27FC236}">
              <a16:creationId xmlns:a16="http://schemas.microsoft.com/office/drawing/2014/main" id="{00000000-0008-0000-0700-00000B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2" name="Text Box 21">
          <a:extLst>
            <a:ext uri="{FF2B5EF4-FFF2-40B4-BE49-F238E27FC236}">
              <a16:creationId xmlns:a16="http://schemas.microsoft.com/office/drawing/2014/main" id="{00000000-0008-0000-0700-00000C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3" name="Text Box 22">
          <a:extLst>
            <a:ext uri="{FF2B5EF4-FFF2-40B4-BE49-F238E27FC236}">
              <a16:creationId xmlns:a16="http://schemas.microsoft.com/office/drawing/2014/main" id="{00000000-0008-0000-0700-00000D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4" name="Text Box 23">
          <a:extLst>
            <a:ext uri="{FF2B5EF4-FFF2-40B4-BE49-F238E27FC236}">
              <a16:creationId xmlns:a16="http://schemas.microsoft.com/office/drawing/2014/main" id="{00000000-0008-0000-0700-00000E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5" name="Text Box 24">
          <a:extLst>
            <a:ext uri="{FF2B5EF4-FFF2-40B4-BE49-F238E27FC236}">
              <a16:creationId xmlns:a16="http://schemas.microsoft.com/office/drawing/2014/main" id="{00000000-0008-0000-0700-00000F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6" name="Text Box 19">
          <a:extLst>
            <a:ext uri="{FF2B5EF4-FFF2-40B4-BE49-F238E27FC236}">
              <a16:creationId xmlns:a16="http://schemas.microsoft.com/office/drawing/2014/main" id="{00000000-0008-0000-0700-000010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7" name="Text Box 20">
          <a:extLst>
            <a:ext uri="{FF2B5EF4-FFF2-40B4-BE49-F238E27FC236}">
              <a16:creationId xmlns:a16="http://schemas.microsoft.com/office/drawing/2014/main" id="{00000000-0008-0000-0700-000011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8" name="Text Box 21">
          <a:extLst>
            <a:ext uri="{FF2B5EF4-FFF2-40B4-BE49-F238E27FC236}">
              <a16:creationId xmlns:a16="http://schemas.microsoft.com/office/drawing/2014/main" id="{00000000-0008-0000-0700-000012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299" name="Text Box 22">
          <a:extLst>
            <a:ext uri="{FF2B5EF4-FFF2-40B4-BE49-F238E27FC236}">
              <a16:creationId xmlns:a16="http://schemas.microsoft.com/office/drawing/2014/main" id="{00000000-0008-0000-0700-000013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700-000014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700-000015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700-000016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700-000017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700-000018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700-000019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6" name="Text Box 19">
          <a:extLst>
            <a:ext uri="{FF2B5EF4-FFF2-40B4-BE49-F238E27FC236}">
              <a16:creationId xmlns:a16="http://schemas.microsoft.com/office/drawing/2014/main" id="{00000000-0008-0000-0700-00001A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700-00001B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8" name="Text Box 21">
          <a:extLst>
            <a:ext uri="{FF2B5EF4-FFF2-40B4-BE49-F238E27FC236}">
              <a16:creationId xmlns:a16="http://schemas.microsoft.com/office/drawing/2014/main" id="{00000000-0008-0000-0700-00001C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09" name="Text Box 22">
          <a:extLst>
            <a:ext uri="{FF2B5EF4-FFF2-40B4-BE49-F238E27FC236}">
              <a16:creationId xmlns:a16="http://schemas.microsoft.com/office/drawing/2014/main" id="{00000000-0008-0000-0700-00001D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0" name="Text Box 19">
          <a:extLst>
            <a:ext uri="{FF2B5EF4-FFF2-40B4-BE49-F238E27FC236}">
              <a16:creationId xmlns:a16="http://schemas.microsoft.com/office/drawing/2014/main" id="{00000000-0008-0000-0700-00001E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1" name="Text Box 20">
          <a:extLst>
            <a:ext uri="{FF2B5EF4-FFF2-40B4-BE49-F238E27FC236}">
              <a16:creationId xmlns:a16="http://schemas.microsoft.com/office/drawing/2014/main" id="{00000000-0008-0000-0700-00001F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2" name="Text Box 21">
          <a:extLst>
            <a:ext uri="{FF2B5EF4-FFF2-40B4-BE49-F238E27FC236}">
              <a16:creationId xmlns:a16="http://schemas.microsoft.com/office/drawing/2014/main" id="{00000000-0008-0000-0700-000020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3" name="Text Box 22">
          <a:extLst>
            <a:ext uri="{FF2B5EF4-FFF2-40B4-BE49-F238E27FC236}">
              <a16:creationId xmlns:a16="http://schemas.microsoft.com/office/drawing/2014/main" id="{00000000-0008-0000-0700-000021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4" name="Text Box 23">
          <a:extLst>
            <a:ext uri="{FF2B5EF4-FFF2-40B4-BE49-F238E27FC236}">
              <a16:creationId xmlns:a16="http://schemas.microsoft.com/office/drawing/2014/main" id="{00000000-0008-0000-0700-000022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5" name="Text Box 24">
          <a:extLst>
            <a:ext uri="{FF2B5EF4-FFF2-40B4-BE49-F238E27FC236}">
              <a16:creationId xmlns:a16="http://schemas.microsoft.com/office/drawing/2014/main" id="{00000000-0008-0000-0700-000023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6" name="Text Box 19">
          <a:extLst>
            <a:ext uri="{FF2B5EF4-FFF2-40B4-BE49-F238E27FC236}">
              <a16:creationId xmlns:a16="http://schemas.microsoft.com/office/drawing/2014/main" id="{00000000-0008-0000-0700-000024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7" name="Text Box 20">
          <a:extLst>
            <a:ext uri="{FF2B5EF4-FFF2-40B4-BE49-F238E27FC236}">
              <a16:creationId xmlns:a16="http://schemas.microsoft.com/office/drawing/2014/main" id="{00000000-0008-0000-0700-000025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8" name="Text Box 21">
          <a:extLst>
            <a:ext uri="{FF2B5EF4-FFF2-40B4-BE49-F238E27FC236}">
              <a16:creationId xmlns:a16="http://schemas.microsoft.com/office/drawing/2014/main" id="{00000000-0008-0000-0700-000026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19" name="Text Box 22">
          <a:extLst>
            <a:ext uri="{FF2B5EF4-FFF2-40B4-BE49-F238E27FC236}">
              <a16:creationId xmlns:a16="http://schemas.microsoft.com/office/drawing/2014/main" id="{00000000-0008-0000-0700-000027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20" name="Text Box 23">
          <a:extLst>
            <a:ext uri="{FF2B5EF4-FFF2-40B4-BE49-F238E27FC236}">
              <a16:creationId xmlns:a16="http://schemas.microsoft.com/office/drawing/2014/main" id="{00000000-0008-0000-0700-000028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21" name="Text Box 24">
          <a:extLst>
            <a:ext uri="{FF2B5EF4-FFF2-40B4-BE49-F238E27FC236}">
              <a16:creationId xmlns:a16="http://schemas.microsoft.com/office/drawing/2014/main" id="{00000000-0008-0000-0700-000029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2" name="Text Box 19">
          <a:extLst>
            <a:ext uri="{FF2B5EF4-FFF2-40B4-BE49-F238E27FC236}">
              <a16:creationId xmlns:a16="http://schemas.microsoft.com/office/drawing/2014/main" id="{00000000-0008-0000-0700-00002A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3" name="Text Box 20">
          <a:extLst>
            <a:ext uri="{FF2B5EF4-FFF2-40B4-BE49-F238E27FC236}">
              <a16:creationId xmlns:a16="http://schemas.microsoft.com/office/drawing/2014/main" id="{00000000-0008-0000-0700-00002B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4" name="Text Box 21">
          <a:extLst>
            <a:ext uri="{FF2B5EF4-FFF2-40B4-BE49-F238E27FC236}">
              <a16:creationId xmlns:a16="http://schemas.microsoft.com/office/drawing/2014/main" id="{00000000-0008-0000-0700-00002C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5" name="Text Box 22">
          <a:extLst>
            <a:ext uri="{FF2B5EF4-FFF2-40B4-BE49-F238E27FC236}">
              <a16:creationId xmlns:a16="http://schemas.microsoft.com/office/drawing/2014/main" id="{00000000-0008-0000-0700-00002D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6" name="Text Box 23">
          <a:extLst>
            <a:ext uri="{FF2B5EF4-FFF2-40B4-BE49-F238E27FC236}">
              <a16:creationId xmlns:a16="http://schemas.microsoft.com/office/drawing/2014/main" id="{00000000-0008-0000-0700-00002E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7" name="Text Box 24">
          <a:extLst>
            <a:ext uri="{FF2B5EF4-FFF2-40B4-BE49-F238E27FC236}">
              <a16:creationId xmlns:a16="http://schemas.microsoft.com/office/drawing/2014/main" id="{00000000-0008-0000-0700-00002F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00000000-0008-0000-0700-000030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00000000-0008-0000-0700-000031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30" name="Text Box 21">
          <a:extLst>
            <a:ext uri="{FF2B5EF4-FFF2-40B4-BE49-F238E27FC236}">
              <a16:creationId xmlns:a16="http://schemas.microsoft.com/office/drawing/2014/main" id="{00000000-0008-0000-0700-000032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31" name="Text Box 22">
          <a:extLst>
            <a:ext uri="{FF2B5EF4-FFF2-40B4-BE49-F238E27FC236}">
              <a16:creationId xmlns:a16="http://schemas.microsoft.com/office/drawing/2014/main" id="{00000000-0008-0000-0700-000033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32" name="Text Box 23">
          <a:extLst>
            <a:ext uri="{FF2B5EF4-FFF2-40B4-BE49-F238E27FC236}">
              <a16:creationId xmlns:a16="http://schemas.microsoft.com/office/drawing/2014/main" id="{00000000-0008-0000-0700-000034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00000000-0008-0000-0700-000035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4" name="Text Box 19">
          <a:extLst>
            <a:ext uri="{FF2B5EF4-FFF2-40B4-BE49-F238E27FC236}">
              <a16:creationId xmlns:a16="http://schemas.microsoft.com/office/drawing/2014/main" id="{00000000-0008-0000-0700-000036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5" name="Text Box 20">
          <a:extLst>
            <a:ext uri="{FF2B5EF4-FFF2-40B4-BE49-F238E27FC236}">
              <a16:creationId xmlns:a16="http://schemas.microsoft.com/office/drawing/2014/main" id="{00000000-0008-0000-0700-000037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6" name="Text Box 21">
          <a:extLst>
            <a:ext uri="{FF2B5EF4-FFF2-40B4-BE49-F238E27FC236}">
              <a16:creationId xmlns:a16="http://schemas.microsoft.com/office/drawing/2014/main" id="{00000000-0008-0000-0700-000038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7" name="Text Box 22">
          <a:extLst>
            <a:ext uri="{FF2B5EF4-FFF2-40B4-BE49-F238E27FC236}">
              <a16:creationId xmlns:a16="http://schemas.microsoft.com/office/drawing/2014/main" id="{00000000-0008-0000-0700-000039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8" name="Text Box 23">
          <a:extLst>
            <a:ext uri="{FF2B5EF4-FFF2-40B4-BE49-F238E27FC236}">
              <a16:creationId xmlns:a16="http://schemas.microsoft.com/office/drawing/2014/main" id="{00000000-0008-0000-0700-00003A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39" name="Text Box 24">
          <a:extLst>
            <a:ext uri="{FF2B5EF4-FFF2-40B4-BE49-F238E27FC236}">
              <a16:creationId xmlns:a16="http://schemas.microsoft.com/office/drawing/2014/main" id="{00000000-0008-0000-0700-00003B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700-00003C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700-00003D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700-00003E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700-00003F050000}"/>
            </a:ext>
          </a:extLst>
        </xdr:cNvPr>
        <xdr:cNvSpPr txBox="1">
          <a:spLocks noChangeArrowheads="1"/>
        </xdr:cNvSpPr>
      </xdr:nvSpPr>
      <xdr:spPr bwMode="auto">
        <a:xfrm>
          <a:off x="351472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4" name="Text Box 19">
          <a:extLst>
            <a:ext uri="{FF2B5EF4-FFF2-40B4-BE49-F238E27FC236}">
              <a16:creationId xmlns:a16="http://schemas.microsoft.com/office/drawing/2014/main" id="{00000000-0008-0000-0700-000040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5" name="Text Box 20">
          <a:extLst>
            <a:ext uri="{FF2B5EF4-FFF2-40B4-BE49-F238E27FC236}">
              <a16:creationId xmlns:a16="http://schemas.microsoft.com/office/drawing/2014/main" id="{00000000-0008-0000-0700-000041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6" name="Text Box 21">
          <a:extLst>
            <a:ext uri="{FF2B5EF4-FFF2-40B4-BE49-F238E27FC236}">
              <a16:creationId xmlns:a16="http://schemas.microsoft.com/office/drawing/2014/main" id="{00000000-0008-0000-0700-000042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7" name="Text Box 22">
          <a:extLst>
            <a:ext uri="{FF2B5EF4-FFF2-40B4-BE49-F238E27FC236}">
              <a16:creationId xmlns:a16="http://schemas.microsoft.com/office/drawing/2014/main" id="{00000000-0008-0000-0700-000043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8" name="Text Box 23">
          <a:extLst>
            <a:ext uri="{FF2B5EF4-FFF2-40B4-BE49-F238E27FC236}">
              <a16:creationId xmlns:a16="http://schemas.microsoft.com/office/drawing/2014/main" id="{00000000-0008-0000-0700-000044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00000000-0008-0000-0700-000045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0" name="Text Box 19">
          <a:extLst>
            <a:ext uri="{FF2B5EF4-FFF2-40B4-BE49-F238E27FC236}">
              <a16:creationId xmlns:a16="http://schemas.microsoft.com/office/drawing/2014/main" id="{00000000-0008-0000-0700-000046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1" name="Text Box 20">
          <a:extLst>
            <a:ext uri="{FF2B5EF4-FFF2-40B4-BE49-F238E27FC236}">
              <a16:creationId xmlns:a16="http://schemas.microsoft.com/office/drawing/2014/main" id="{00000000-0008-0000-0700-000047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2" name="Text Box 21">
          <a:extLst>
            <a:ext uri="{FF2B5EF4-FFF2-40B4-BE49-F238E27FC236}">
              <a16:creationId xmlns:a16="http://schemas.microsoft.com/office/drawing/2014/main" id="{00000000-0008-0000-0700-000048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700-000049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4" name="Text Box 23">
          <a:extLst>
            <a:ext uri="{FF2B5EF4-FFF2-40B4-BE49-F238E27FC236}">
              <a16:creationId xmlns:a16="http://schemas.microsoft.com/office/drawing/2014/main" id="{00000000-0008-0000-0700-00004A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355" name="Text Box 24">
          <a:extLst>
            <a:ext uri="{FF2B5EF4-FFF2-40B4-BE49-F238E27FC236}">
              <a16:creationId xmlns:a16="http://schemas.microsoft.com/office/drawing/2014/main" id="{00000000-0008-0000-0700-00004B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56" name="Text Box 19">
          <a:extLst>
            <a:ext uri="{FF2B5EF4-FFF2-40B4-BE49-F238E27FC236}">
              <a16:creationId xmlns:a16="http://schemas.microsoft.com/office/drawing/2014/main" id="{00000000-0008-0000-0700-00004C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57" name="Text Box 20">
          <a:extLst>
            <a:ext uri="{FF2B5EF4-FFF2-40B4-BE49-F238E27FC236}">
              <a16:creationId xmlns:a16="http://schemas.microsoft.com/office/drawing/2014/main" id="{00000000-0008-0000-0700-00004D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58" name="Text Box 21">
          <a:extLst>
            <a:ext uri="{FF2B5EF4-FFF2-40B4-BE49-F238E27FC236}">
              <a16:creationId xmlns:a16="http://schemas.microsoft.com/office/drawing/2014/main" id="{00000000-0008-0000-0700-00004E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59" name="Text Box 22">
          <a:extLst>
            <a:ext uri="{FF2B5EF4-FFF2-40B4-BE49-F238E27FC236}">
              <a16:creationId xmlns:a16="http://schemas.microsoft.com/office/drawing/2014/main" id="{00000000-0008-0000-0700-00004F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0" name="Text Box 23">
          <a:extLst>
            <a:ext uri="{FF2B5EF4-FFF2-40B4-BE49-F238E27FC236}">
              <a16:creationId xmlns:a16="http://schemas.microsoft.com/office/drawing/2014/main" id="{00000000-0008-0000-0700-000050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00000000-0008-0000-0700-000051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2" name="Text Box 19">
          <a:extLst>
            <a:ext uri="{FF2B5EF4-FFF2-40B4-BE49-F238E27FC236}">
              <a16:creationId xmlns:a16="http://schemas.microsoft.com/office/drawing/2014/main" id="{00000000-0008-0000-0700-000052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3" name="Text Box 20">
          <a:extLst>
            <a:ext uri="{FF2B5EF4-FFF2-40B4-BE49-F238E27FC236}">
              <a16:creationId xmlns:a16="http://schemas.microsoft.com/office/drawing/2014/main" id="{00000000-0008-0000-0700-000053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4" name="Text Box 21">
          <a:extLst>
            <a:ext uri="{FF2B5EF4-FFF2-40B4-BE49-F238E27FC236}">
              <a16:creationId xmlns:a16="http://schemas.microsoft.com/office/drawing/2014/main" id="{00000000-0008-0000-0700-000054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5" name="Text Box 22">
          <a:extLst>
            <a:ext uri="{FF2B5EF4-FFF2-40B4-BE49-F238E27FC236}">
              <a16:creationId xmlns:a16="http://schemas.microsoft.com/office/drawing/2014/main" id="{00000000-0008-0000-0700-000055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6" name="Text Box 23">
          <a:extLst>
            <a:ext uri="{FF2B5EF4-FFF2-40B4-BE49-F238E27FC236}">
              <a16:creationId xmlns:a16="http://schemas.microsoft.com/office/drawing/2014/main" id="{00000000-0008-0000-0700-000056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367" name="Text Box 24">
          <a:extLst>
            <a:ext uri="{FF2B5EF4-FFF2-40B4-BE49-F238E27FC236}">
              <a16:creationId xmlns:a16="http://schemas.microsoft.com/office/drawing/2014/main" id="{00000000-0008-0000-0700-000057050000}"/>
            </a:ext>
          </a:extLst>
        </xdr:cNvPr>
        <xdr:cNvSpPr txBox="1">
          <a:spLocks noChangeArrowheads="1"/>
        </xdr:cNvSpPr>
      </xdr:nvSpPr>
      <xdr:spPr bwMode="auto">
        <a:xfrm>
          <a:off x="942975" y="40271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68" name="Text Box 19">
          <a:extLst>
            <a:ext uri="{FF2B5EF4-FFF2-40B4-BE49-F238E27FC236}">
              <a16:creationId xmlns:a16="http://schemas.microsoft.com/office/drawing/2014/main" id="{00000000-0008-0000-0700-000058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69" name="Text Box 20">
          <a:extLst>
            <a:ext uri="{FF2B5EF4-FFF2-40B4-BE49-F238E27FC236}">
              <a16:creationId xmlns:a16="http://schemas.microsoft.com/office/drawing/2014/main" id="{00000000-0008-0000-0700-000059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0" name="Text Box 21">
          <a:extLst>
            <a:ext uri="{FF2B5EF4-FFF2-40B4-BE49-F238E27FC236}">
              <a16:creationId xmlns:a16="http://schemas.microsoft.com/office/drawing/2014/main" id="{00000000-0008-0000-0700-00005A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1" name="Text Box 22">
          <a:extLst>
            <a:ext uri="{FF2B5EF4-FFF2-40B4-BE49-F238E27FC236}">
              <a16:creationId xmlns:a16="http://schemas.microsoft.com/office/drawing/2014/main" id="{00000000-0008-0000-0700-00005B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2" name="Text Box 23">
          <a:extLst>
            <a:ext uri="{FF2B5EF4-FFF2-40B4-BE49-F238E27FC236}">
              <a16:creationId xmlns:a16="http://schemas.microsoft.com/office/drawing/2014/main" id="{00000000-0008-0000-0700-00005C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3" name="Text Box 24">
          <a:extLst>
            <a:ext uri="{FF2B5EF4-FFF2-40B4-BE49-F238E27FC236}">
              <a16:creationId xmlns:a16="http://schemas.microsoft.com/office/drawing/2014/main" id="{00000000-0008-0000-0700-00005D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4" name="Text Box 19">
          <a:extLst>
            <a:ext uri="{FF2B5EF4-FFF2-40B4-BE49-F238E27FC236}">
              <a16:creationId xmlns:a16="http://schemas.microsoft.com/office/drawing/2014/main" id="{00000000-0008-0000-0700-00005E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5" name="Text Box 20">
          <a:extLst>
            <a:ext uri="{FF2B5EF4-FFF2-40B4-BE49-F238E27FC236}">
              <a16:creationId xmlns:a16="http://schemas.microsoft.com/office/drawing/2014/main" id="{00000000-0008-0000-0700-00005F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6" name="Text Box 21">
          <a:extLst>
            <a:ext uri="{FF2B5EF4-FFF2-40B4-BE49-F238E27FC236}">
              <a16:creationId xmlns:a16="http://schemas.microsoft.com/office/drawing/2014/main" id="{00000000-0008-0000-0700-000060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377" name="Text Box 22">
          <a:extLst>
            <a:ext uri="{FF2B5EF4-FFF2-40B4-BE49-F238E27FC236}">
              <a16:creationId xmlns:a16="http://schemas.microsoft.com/office/drawing/2014/main" id="{00000000-0008-0000-0700-000061050000}"/>
            </a:ext>
          </a:extLst>
        </xdr:cNvPr>
        <xdr:cNvSpPr txBox="1">
          <a:spLocks noChangeArrowheads="1"/>
        </xdr:cNvSpPr>
      </xdr:nvSpPr>
      <xdr:spPr bwMode="auto">
        <a:xfrm>
          <a:off x="3514725" y="5505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78" name="Text Box 19">
          <a:extLst>
            <a:ext uri="{FF2B5EF4-FFF2-40B4-BE49-F238E27FC236}">
              <a16:creationId xmlns:a16="http://schemas.microsoft.com/office/drawing/2014/main" id="{00000000-0008-0000-0700-000062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79" name="Text Box 20">
          <a:extLst>
            <a:ext uri="{FF2B5EF4-FFF2-40B4-BE49-F238E27FC236}">
              <a16:creationId xmlns:a16="http://schemas.microsoft.com/office/drawing/2014/main" id="{00000000-0008-0000-0700-000063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0" name="Text Box 21">
          <a:extLst>
            <a:ext uri="{FF2B5EF4-FFF2-40B4-BE49-F238E27FC236}">
              <a16:creationId xmlns:a16="http://schemas.microsoft.com/office/drawing/2014/main" id="{00000000-0008-0000-0700-000064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1" name="Text Box 22">
          <a:extLst>
            <a:ext uri="{FF2B5EF4-FFF2-40B4-BE49-F238E27FC236}">
              <a16:creationId xmlns:a16="http://schemas.microsoft.com/office/drawing/2014/main" id="{00000000-0008-0000-0700-000065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00000000-0008-0000-0700-000066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3" name="Text Box 24">
          <a:extLst>
            <a:ext uri="{FF2B5EF4-FFF2-40B4-BE49-F238E27FC236}">
              <a16:creationId xmlns:a16="http://schemas.microsoft.com/office/drawing/2014/main" id="{00000000-0008-0000-0700-000067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4" name="Text Box 19">
          <a:extLst>
            <a:ext uri="{FF2B5EF4-FFF2-40B4-BE49-F238E27FC236}">
              <a16:creationId xmlns:a16="http://schemas.microsoft.com/office/drawing/2014/main" id="{00000000-0008-0000-0700-000068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5" name="Text Box 20">
          <a:extLst>
            <a:ext uri="{FF2B5EF4-FFF2-40B4-BE49-F238E27FC236}">
              <a16:creationId xmlns:a16="http://schemas.microsoft.com/office/drawing/2014/main" id="{00000000-0008-0000-0700-000069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6" name="Text Box 21">
          <a:extLst>
            <a:ext uri="{FF2B5EF4-FFF2-40B4-BE49-F238E27FC236}">
              <a16:creationId xmlns:a16="http://schemas.microsoft.com/office/drawing/2014/main" id="{00000000-0008-0000-0700-00006A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387" name="Text Box 22">
          <a:extLst>
            <a:ext uri="{FF2B5EF4-FFF2-40B4-BE49-F238E27FC236}">
              <a16:creationId xmlns:a16="http://schemas.microsoft.com/office/drawing/2014/main" id="{00000000-0008-0000-0700-00006B050000}"/>
            </a:ext>
          </a:extLst>
        </xdr:cNvPr>
        <xdr:cNvSpPr txBox="1">
          <a:spLocks noChangeArrowheads="1"/>
        </xdr:cNvSpPr>
      </xdr:nvSpPr>
      <xdr:spPr bwMode="auto">
        <a:xfrm>
          <a:off x="35147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700-00006C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700-00006D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700-00006E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700-00006F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700-000070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700-000071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4" name="Text Box 19">
          <a:extLst>
            <a:ext uri="{FF2B5EF4-FFF2-40B4-BE49-F238E27FC236}">
              <a16:creationId xmlns:a16="http://schemas.microsoft.com/office/drawing/2014/main" id="{00000000-0008-0000-0700-000072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5" name="Text Box 20">
          <a:extLst>
            <a:ext uri="{FF2B5EF4-FFF2-40B4-BE49-F238E27FC236}">
              <a16:creationId xmlns:a16="http://schemas.microsoft.com/office/drawing/2014/main" id="{00000000-0008-0000-0700-000073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6" name="Text Box 21">
          <a:extLst>
            <a:ext uri="{FF2B5EF4-FFF2-40B4-BE49-F238E27FC236}">
              <a16:creationId xmlns:a16="http://schemas.microsoft.com/office/drawing/2014/main" id="{00000000-0008-0000-0700-000074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7" name="Text Box 22">
          <a:extLst>
            <a:ext uri="{FF2B5EF4-FFF2-40B4-BE49-F238E27FC236}">
              <a16:creationId xmlns:a16="http://schemas.microsoft.com/office/drawing/2014/main" id="{00000000-0008-0000-0700-000075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00000000-0008-0000-0700-000076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399" name="Text Box 24">
          <a:extLst>
            <a:ext uri="{FF2B5EF4-FFF2-40B4-BE49-F238E27FC236}">
              <a16:creationId xmlns:a16="http://schemas.microsoft.com/office/drawing/2014/main" id="{00000000-0008-0000-0700-000077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0" name="Text Box 19">
          <a:extLst>
            <a:ext uri="{FF2B5EF4-FFF2-40B4-BE49-F238E27FC236}">
              <a16:creationId xmlns:a16="http://schemas.microsoft.com/office/drawing/2014/main" id="{00000000-0008-0000-0700-000078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1" name="Text Box 20">
          <a:extLst>
            <a:ext uri="{FF2B5EF4-FFF2-40B4-BE49-F238E27FC236}">
              <a16:creationId xmlns:a16="http://schemas.microsoft.com/office/drawing/2014/main" id="{00000000-0008-0000-0700-000079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2" name="Text Box 21">
          <a:extLst>
            <a:ext uri="{FF2B5EF4-FFF2-40B4-BE49-F238E27FC236}">
              <a16:creationId xmlns:a16="http://schemas.microsoft.com/office/drawing/2014/main" id="{00000000-0008-0000-0700-00007A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3" name="Text Box 22">
          <a:extLst>
            <a:ext uri="{FF2B5EF4-FFF2-40B4-BE49-F238E27FC236}">
              <a16:creationId xmlns:a16="http://schemas.microsoft.com/office/drawing/2014/main" id="{00000000-0008-0000-0700-00007B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4" name="Text Box 23">
          <a:extLst>
            <a:ext uri="{FF2B5EF4-FFF2-40B4-BE49-F238E27FC236}">
              <a16:creationId xmlns:a16="http://schemas.microsoft.com/office/drawing/2014/main" id="{00000000-0008-0000-0700-00007C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00000000-0008-0000-0700-00007D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6" name="Text Box 19">
          <a:extLst>
            <a:ext uri="{FF2B5EF4-FFF2-40B4-BE49-F238E27FC236}">
              <a16:creationId xmlns:a16="http://schemas.microsoft.com/office/drawing/2014/main" id="{00000000-0008-0000-0700-00007E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7" name="Text Box 20">
          <a:extLst>
            <a:ext uri="{FF2B5EF4-FFF2-40B4-BE49-F238E27FC236}">
              <a16:creationId xmlns:a16="http://schemas.microsoft.com/office/drawing/2014/main" id="{00000000-0008-0000-0700-00007F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8" name="Text Box 21">
          <a:extLst>
            <a:ext uri="{FF2B5EF4-FFF2-40B4-BE49-F238E27FC236}">
              <a16:creationId xmlns:a16="http://schemas.microsoft.com/office/drawing/2014/main" id="{00000000-0008-0000-0700-000080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09" name="Text Box 22">
          <a:extLst>
            <a:ext uri="{FF2B5EF4-FFF2-40B4-BE49-F238E27FC236}">
              <a16:creationId xmlns:a16="http://schemas.microsoft.com/office/drawing/2014/main" id="{00000000-0008-0000-0700-000081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10" name="Text Box 23">
          <a:extLst>
            <a:ext uri="{FF2B5EF4-FFF2-40B4-BE49-F238E27FC236}">
              <a16:creationId xmlns:a16="http://schemas.microsoft.com/office/drawing/2014/main" id="{00000000-0008-0000-0700-000082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00000000-0008-0000-0700-000083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2" name="Text Box 19">
          <a:extLst>
            <a:ext uri="{FF2B5EF4-FFF2-40B4-BE49-F238E27FC236}">
              <a16:creationId xmlns:a16="http://schemas.microsoft.com/office/drawing/2014/main" id="{00000000-0008-0000-0700-000084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3" name="Text Box 20">
          <a:extLst>
            <a:ext uri="{FF2B5EF4-FFF2-40B4-BE49-F238E27FC236}">
              <a16:creationId xmlns:a16="http://schemas.microsoft.com/office/drawing/2014/main" id="{00000000-0008-0000-0700-000085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4" name="Text Box 21">
          <a:extLst>
            <a:ext uri="{FF2B5EF4-FFF2-40B4-BE49-F238E27FC236}">
              <a16:creationId xmlns:a16="http://schemas.microsoft.com/office/drawing/2014/main" id="{00000000-0008-0000-0700-000086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5" name="Text Box 22">
          <a:extLst>
            <a:ext uri="{FF2B5EF4-FFF2-40B4-BE49-F238E27FC236}">
              <a16:creationId xmlns:a16="http://schemas.microsoft.com/office/drawing/2014/main" id="{00000000-0008-0000-0700-000087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6" name="Text Box 23">
          <a:extLst>
            <a:ext uri="{FF2B5EF4-FFF2-40B4-BE49-F238E27FC236}">
              <a16:creationId xmlns:a16="http://schemas.microsoft.com/office/drawing/2014/main" id="{00000000-0008-0000-0700-000088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700-000089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8" name="Text Box 19">
          <a:extLst>
            <a:ext uri="{FF2B5EF4-FFF2-40B4-BE49-F238E27FC236}">
              <a16:creationId xmlns:a16="http://schemas.microsoft.com/office/drawing/2014/main" id="{00000000-0008-0000-0700-00008A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19" name="Text Box 20">
          <a:extLst>
            <a:ext uri="{FF2B5EF4-FFF2-40B4-BE49-F238E27FC236}">
              <a16:creationId xmlns:a16="http://schemas.microsoft.com/office/drawing/2014/main" id="{00000000-0008-0000-0700-00008B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20" name="Text Box 21">
          <a:extLst>
            <a:ext uri="{FF2B5EF4-FFF2-40B4-BE49-F238E27FC236}">
              <a16:creationId xmlns:a16="http://schemas.microsoft.com/office/drawing/2014/main" id="{00000000-0008-0000-0700-00008C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21" name="Text Box 22">
          <a:extLst>
            <a:ext uri="{FF2B5EF4-FFF2-40B4-BE49-F238E27FC236}">
              <a16:creationId xmlns:a16="http://schemas.microsoft.com/office/drawing/2014/main" id="{00000000-0008-0000-0700-00008D050000}"/>
            </a:ext>
          </a:extLst>
        </xdr:cNvPr>
        <xdr:cNvSpPr txBox="1">
          <a:spLocks noChangeArrowheads="1"/>
        </xdr:cNvSpPr>
      </xdr:nvSpPr>
      <xdr:spPr bwMode="auto">
        <a:xfrm>
          <a:off x="351472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2" name="Text Box 19">
          <a:extLst>
            <a:ext uri="{FF2B5EF4-FFF2-40B4-BE49-F238E27FC236}">
              <a16:creationId xmlns:a16="http://schemas.microsoft.com/office/drawing/2014/main" id="{00000000-0008-0000-0700-00008E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3" name="Text Box 20">
          <a:extLst>
            <a:ext uri="{FF2B5EF4-FFF2-40B4-BE49-F238E27FC236}">
              <a16:creationId xmlns:a16="http://schemas.microsoft.com/office/drawing/2014/main" id="{00000000-0008-0000-0700-00008F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4" name="Text Box 21">
          <a:extLst>
            <a:ext uri="{FF2B5EF4-FFF2-40B4-BE49-F238E27FC236}">
              <a16:creationId xmlns:a16="http://schemas.microsoft.com/office/drawing/2014/main" id="{00000000-0008-0000-0700-000090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5" name="Text Box 22">
          <a:extLst>
            <a:ext uri="{FF2B5EF4-FFF2-40B4-BE49-F238E27FC236}">
              <a16:creationId xmlns:a16="http://schemas.microsoft.com/office/drawing/2014/main" id="{00000000-0008-0000-0700-000091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6" name="Text Box 23">
          <a:extLst>
            <a:ext uri="{FF2B5EF4-FFF2-40B4-BE49-F238E27FC236}">
              <a16:creationId xmlns:a16="http://schemas.microsoft.com/office/drawing/2014/main" id="{00000000-0008-0000-0700-000092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7" name="Text Box 24">
          <a:extLst>
            <a:ext uri="{FF2B5EF4-FFF2-40B4-BE49-F238E27FC236}">
              <a16:creationId xmlns:a16="http://schemas.microsoft.com/office/drawing/2014/main" id="{00000000-0008-0000-0700-000093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00000000-0008-0000-0700-000094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00000000-0008-0000-0700-000095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30" name="Text Box 21">
          <a:extLst>
            <a:ext uri="{FF2B5EF4-FFF2-40B4-BE49-F238E27FC236}">
              <a16:creationId xmlns:a16="http://schemas.microsoft.com/office/drawing/2014/main" id="{00000000-0008-0000-0700-000096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31" name="Text Box 22">
          <a:extLst>
            <a:ext uri="{FF2B5EF4-FFF2-40B4-BE49-F238E27FC236}">
              <a16:creationId xmlns:a16="http://schemas.microsoft.com/office/drawing/2014/main" id="{00000000-0008-0000-0700-000097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32" name="Text Box 23">
          <a:extLst>
            <a:ext uri="{FF2B5EF4-FFF2-40B4-BE49-F238E27FC236}">
              <a16:creationId xmlns:a16="http://schemas.microsoft.com/office/drawing/2014/main" id="{00000000-0008-0000-0700-000098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00000000-0008-0000-0700-000099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00000000-0008-0000-0700-00009A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00000000-0008-0000-0700-00009B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6" name="Text Box 21">
          <a:extLst>
            <a:ext uri="{FF2B5EF4-FFF2-40B4-BE49-F238E27FC236}">
              <a16:creationId xmlns:a16="http://schemas.microsoft.com/office/drawing/2014/main" id="{00000000-0008-0000-0700-00009C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7" name="Text Box 22">
          <a:extLst>
            <a:ext uri="{FF2B5EF4-FFF2-40B4-BE49-F238E27FC236}">
              <a16:creationId xmlns:a16="http://schemas.microsoft.com/office/drawing/2014/main" id="{00000000-0008-0000-0700-00009D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00000000-0008-0000-0700-00009E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39" name="Text Box 24">
          <a:extLst>
            <a:ext uri="{FF2B5EF4-FFF2-40B4-BE49-F238E27FC236}">
              <a16:creationId xmlns:a16="http://schemas.microsoft.com/office/drawing/2014/main" id="{00000000-0008-0000-0700-00009F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00000000-0008-0000-0700-0000A0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00000000-0008-0000-0700-0000A1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2" name="Text Box 21">
          <a:extLst>
            <a:ext uri="{FF2B5EF4-FFF2-40B4-BE49-F238E27FC236}">
              <a16:creationId xmlns:a16="http://schemas.microsoft.com/office/drawing/2014/main" id="{00000000-0008-0000-0700-0000A2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700-0000A3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4" name="Text Box 23">
          <a:extLst>
            <a:ext uri="{FF2B5EF4-FFF2-40B4-BE49-F238E27FC236}">
              <a16:creationId xmlns:a16="http://schemas.microsoft.com/office/drawing/2014/main" id="{00000000-0008-0000-0700-0000A4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45" name="Text Box 24">
          <a:extLst>
            <a:ext uri="{FF2B5EF4-FFF2-40B4-BE49-F238E27FC236}">
              <a16:creationId xmlns:a16="http://schemas.microsoft.com/office/drawing/2014/main" id="{00000000-0008-0000-0700-0000A5050000}"/>
            </a:ext>
          </a:extLst>
        </xdr:cNvPr>
        <xdr:cNvSpPr txBox="1">
          <a:spLocks noChangeArrowheads="1"/>
        </xdr:cNvSpPr>
      </xdr:nvSpPr>
      <xdr:spPr bwMode="auto">
        <a:xfrm>
          <a:off x="942975" y="1910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46" name="Text Box 19">
          <a:extLst>
            <a:ext uri="{FF2B5EF4-FFF2-40B4-BE49-F238E27FC236}">
              <a16:creationId xmlns:a16="http://schemas.microsoft.com/office/drawing/2014/main" id="{00000000-0008-0000-0700-0000A6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47" name="Text Box 20">
          <a:extLst>
            <a:ext uri="{FF2B5EF4-FFF2-40B4-BE49-F238E27FC236}">
              <a16:creationId xmlns:a16="http://schemas.microsoft.com/office/drawing/2014/main" id="{00000000-0008-0000-0700-0000A7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48" name="Text Box 21">
          <a:extLst>
            <a:ext uri="{FF2B5EF4-FFF2-40B4-BE49-F238E27FC236}">
              <a16:creationId xmlns:a16="http://schemas.microsoft.com/office/drawing/2014/main" id="{00000000-0008-0000-0700-0000A8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49" name="Text Box 22">
          <a:extLst>
            <a:ext uri="{FF2B5EF4-FFF2-40B4-BE49-F238E27FC236}">
              <a16:creationId xmlns:a16="http://schemas.microsoft.com/office/drawing/2014/main" id="{00000000-0008-0000-0700-0000A9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00000000-0008-0000-0700-0000AA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700-0000AB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2" name="Text Box 19">
          <a:extLst>
            <a:ext uri="{FF2B5EF4-FFF2-40B4-BE49-F238E27FC236}">
              <a16:creationId xmlns:a16="http://schemas.microsoft.com/office/drawing/2014/main" id="{00000000-0008-0000-0700-0000AC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3" name="Text Box 20">
          <a:extLst>
            <a:ext uri="{FF2B5EF4-FFF2-40B4-BE49-F238E27FC236}">
              <a16:creationId xmlns:a16="http://schemas.microsoft.com/office/drawing/2014/main" id="{00000000-0008-0000-0700-0000AD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4" name="Text Box 21">
          <a:extLst>
            <a:ext uri="{FF2B5EF4-FFF2-40B4-BE49-F238E27FC236}">
              <a16:creationId xmlns:a16="http://schemas.microsoft.com/office/drawing/2014/main" id="{00000000-0008-0000-0700-0000AE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5" name="Text Box 22">
          <a:extLst>
            <a:ext uri="{FF2B5EF4-FFF2-40B4-BE49-F238E27FC236}">
              <a16:creationId xmlns:a16="http://schemas.microsoft.com/office/drawing/2014/main" id="{00000000-0008-0000-0700-0000AF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6" name="Text Box 23">
          <a:extLst>
            <a:ext uri="{FF2B5EF4-FFF2-40B4-BE49-F238E27FC236}">
              <a16:creationId xmlns:a16="http://schemas.microsoft.com/office/drawing/2014/main" id="{00000000-0008-0000-0700-0000B0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57" name="Text Box 24">
          <a:extLst>
            <a:ext uri="{FF2B5EF4-FFF2-40B4-BE49-F238E27FC236}">
              <a16:creationId xmlns:a16="http://schemas.microsoft.com/office/drawing/2014/main" id="{00000000-0008-0000-0700-0000B1050000}"/>
            </a:ext>
          </a:extLst>
        </xdr:cNvPr>
        <xdr:cNvSpPr txBox="1">
          <a:spLocks noChangeArrowheads="1"/>
        </xdr:cNvSpPr>
      </xdr:nvSpPr>
      <xdr:spPr bwMode="auto">
        <a:xfrm>
          <a:off x="94297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58" name="Text Box 19">
          <a:extLst>
            <a:ext uri="{FF2B5EF4-FFF2-40B4-BE49-F238E27FC236}">
              <a16:creationId xmlns:a16="http://schemas.microsoft.com/office/drawing/2014/main" id="{00000000-0008-0000-0700-0000B2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59" name="Text Box 20">
          <a:extLst>
            <a:ext uri="{FF2B5EF4-FFF2-40B4-BE49-F238E27FC236}">
              <a16:creationId xmlns:a16="http://schemas.microsoft.com/office/drawing/2014/main" id="{00000000-0008-0000-0700-0000B3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0" name="Text Box 21">
          <a:extLst>
            <a:ext uri="{FF2B5EF4-FFF2-40B4-BE49-F238E27FC236}">
              <a16:creationId xmlns:a16="http://schemas.microsoft.com/office/drawing/2014/main" id="{00000000-0008-0000-0700-0000B4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00000000-0008-0000-0700-0000B5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00000000-0008-0000-0700-0000B6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3" name="Text Box 24">
          <a:extLst>
            <a:ext uri="{FF2B5EF4-FFF2-40B4-BE49-F238E27FC236}">
              <a16:creationId xmlns:a16="http://schemas.microsoft.com/office/drawing/2014/main" id="{00000000-0008-0000-0700-0000B7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00000000-0008-0000-0700-0000B8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00000000-0008-0000-0700-0000B9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00000000-0008-0000-0700-0000BA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7" name="Text Box 22">
          <a:extLst>
            <a:ext uri="{FF2B5EF4-FFF2-40B4-BE49-F238E27FC236}">
              <a16:creationId xmlns:a16="http://schemas.microsoft.com/office/drawing/2014/main" id="{00000000-0008-0000-0700-0000BB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8" name="Text Box 23">
          <a:extLst>
            <a:ext uri="{FF2B5EF4-FFF2-40B4-BE49-F238E27FC236}">
              <a16:creationId xmlns:a16="http://schemas.microsoft.com/office/drawing/2014/main" id="{00000000-0008-0000-0700-0000BC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700-0000BD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0" name="Text Box 19">
          <a:extLst>
            <a:ext uri="{FF2B5EF4-FFF2-40B4-BE49-F238E27FC236}">
              <a16:creationId xmlns:a16="http://schemas.microsoft.com/office/drawing/2014/main" id="{00000000-0008-0000-0700-0000BE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1" name="Text Box 20">
          <a:extLst>
            <a:ext uri="{FF2B5EF4-FFF2-40B4-BE49-F238E27FC236}">
              <a16:creationId xmlns:a16="http://schemas.microsoft.com/office/drawing/2014/main" id="{00000000-0008-0000-0700-0000BF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2" name="Text Box 21">
          <a:extLst>
            <a:ext uri="{FF2B5EF4-FFF2-40B4-BE49-F238E27FC236}">
              <a16:creationId xmlns:a16="http://schemas.microsoft.com/office/drawing/2014/main" id="{00000000-0008-0000-0700-0000C0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3" name="Text Box 22">
          <a:extLst>
            <a:ext uri="{FF2B5EF4-FFF2-40B4-BE49-F238E27FC236}">
              <a16:creationId xmlns:a16="http://schemas.microsoft.com/office/drawing/2014/main" id="{00000000-0008-0000-0700-0000C1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4" name="Text Box 23">
          <a:extLst>
            <a:ext uri="{FF2B5EF4-FFF2-40B4-BE49-F238E27FC236}">
              <a16:creationId xmlns:a16="http://schemas.microsoft.com/office/drawing/2014/main" id="{00000000-0008-0000-0700-0000C2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5" name="Text Box 24">
          <a:extLst>
            <a:ext uri="{FF2B5EF4-FFF2-40B4-BE49-F238E27FC236}">
              <a16:creationId xmlns:a16="http://schemas.microsoft.com/office/drawing/2014/main" id="{00000000-0008-0000-0700-0000C3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6" name="Text Box 19">
          <a:extLst>
            <a:ext uri="{FF2B5EF4-FFF2-40B4-BE49-F238E27FC236}">
              <a16:creationId xmlns:a16="http://schemas.microsoft.com/office/drawing/2014/main" id="{00000000-0008-0000-0700-0000C4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7" name="Text Box 20">
          <a:extLst>
            <a:ext uri="{FF2B5EF4-FFF2-40B4-BE49-F238E27FC236}">
              <a16:creationId xmlns:a16="http://schemas.microsoft.com/office/drawing/2014/main" id="{00000000-0008-0000-0700-0000C5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8" name="Text Box 21">
          <a:extLst>
            <a:ext uri="{FF2B5EF4-FFF2-40B4-BE49-F238E27FC236}">
              <a16:creationId xmlns:a16="http://schemas.microsoft.com/office/drawing/2014/main" id="{00000000-0008-0000-0700-0000C6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71450"/>
    <xdr:sp macro="" textlink="">
      <xdr:nvSpPr>
        <xdr:cNvPr id="1479" name="Text Box 22">
          <a:extLst>
            <a:ext uri="{FF2B5EF4-FFF2-40B4-BE49-F238E27FC236}">
              <a16:creationId xmlns:a16="http://schemas.microsoft.com/office/drawing/2014/main" id="{00000000-0008-0000-0700-0000C7050000}"/>
            </a:ext>
          </a:extLst>
        </xdr:cNvPr>
        <xdr:cNvSpPr txBox="1">
          <a:spLocks noChangeArrowheads="1"/>
        </xdr:cNvSpPr>
      </xdr:nvSpPr>
      <xdr:spPr bwMode="auto">
        <a:xfrm>
          <a:off x="35147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0" name="Text Box 19">
          <a:extLst>
            <a:ext uri="{FF2B5EF4-FFF2-40B4-BE49-F238E27FC236}">
              <a16:creationId xmlns:a16="http://schemas.microsoft.com/office/drawing/2014/main" id="{00000000-0008-0000-0700-0000C8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1" name="Text Box 20">
          <a:extLst>
            <a:ext uri="{FF2B5EF4-FFF2-40B4-BE49-F238E27FC236}">
              <a16:creationId xmlns:a16="http://schemas.microsoft.com/office/drawing/2014/main" id="{00000000-0008-0000-0700-0000C9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2" name="Text Box 21">
          <a:extLst>
            <a:ext uri="{FF2B5EF4-FFF2-40B4-BE49-F238E27FC236}">
              <a16:creationId xmlns:a16="http://schemas.microsoft.com/office/drawing/2014/main" id="{00000000-0008-0000-0700-0000CA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3" name="Text Box 22">
          <a:extLst>
            <a:ext uri="{FF2B5EF4-FFF2-40B4-BE49-F238E27FC236}">
              <a16:creationId xmlns:a16="http://schemas.microsoft.com/office/drawing/2014/main" id="{00000000-0008-0000-0700-0000CB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4" name="Text Box 23">
          <a:extLst>
            <a:ext uri="{FF2B5EF4-FFF2-40B4-BE49-F238E27FC236}">
              <a16:creationId xmlns:a16="http://schemas.microsoft.com/office/drawing/2014/main" id="{00000000-0008-0000-0700-0000CC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5" name="Text Box 24">
          <a:extLst>
            <a:ext uri="{FF2B5EF4-FFF2-40B4-BE49-F238E27FC236}">
              <a16:creationId xmlns:a16="http://schemas.microsoft.com/office/drawing/2014/main" id="{00000000-0008-0000-0700-0000CD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6" name="Text Box 19">
          <a:extLst>
            <a:ext uri="{FF2B5EF4-FFF2-40B4-BE49-F238E27FC236}">
              <a16:creationId xmlns:a16="http://schemas.microsoft.com/office/drawing/2014/main" id="{00000000-0008-0000-0700-0000CE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700-0000CF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8" name="Text Box 21">
          <a:extLst>
            <a:ext uri="{FF2B5EF4-FFF2-40B4-BE49-F238E27FC236}">
              <a16:creationId xmlns:a16="http://schemas.microsoft.com/office/drawing/2014/main" id="{00000000-0008-0000-0700-0000D0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89" name="Text Box 22">
          <a:extLst>
            <a:ext uri="{FF2B5EF4-FFF2-40B4-BE49-F238E27FC236}">
              <a16:creationId xmlns:a16="http://schemas.microsoft.com/office/drawing/2014/main" id="{00000000-0008-0000-0700-0000D1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90" name="Text Box 23">
          <a:extLst>
            <a:ext uri="{FF2B5EF4-FFF2-40B4-BE49-F238E27FC236}">
              <a16:creationId xmlns:a16="http://schemas.microsoft.com/office/drawing/2014/main" id="{00000000-0008-0000-0700-0000D2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 macro="" textlink="">
      <xdr:nvSpPr>
        <xdr:cNvPr id="1491" name="Text Box 24">
          <a:extLst>
            <a:ext uri="{FF2B5EF4-FFF2-40B4-BE49-F238E27FC236}">
              <a16:creationId xmlns:a16="http://schemas.microsoft.com/office/drawing/2014/main" id="{00000000-0008-0000-0700-0000D3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2" name="Text Box 19">
          <a:extLst>
            <a:ext uri="{FF2B5EF4-FFF2-40B4-BE49-F238E27FC236}">
              <a16:creationId xmlns:a16="http://schemas.microsoft.com/office/drawing/2014/main" id="{00000000-0008-0000-0700-0000D4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3" name="Text Box 20">
          <a:extLst>
            <a:ext uri="{FF2B5EF4-FFF2-40B4-BE49-F238E27FC236}">
              <a16:creationId xmlns:a16="http://schemas.microsoft.com/office/drawing/2014/main" id="{00000000-0008-0000-0700-0000D5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4" name="Text Box 21">
          <a:extLst>
            <a:ext uri="{FF2B5EF4-FFF2-40B4-BE49-F238E27FC236}">
              <a16:creationId xmlns:a16="http://schemas.microsoft.com/office/drawing/2014/main" id="{00000000-0008-0000-0700-0000D6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5" name="Text Box 22">
          <a:extLst>
            <a:ext uri="{FF2B5EF4-FFF2-40B4-BE49-F238E27FC236}">
              <a16:creationId xmlns:a16="http://schemas.microsoft.com/office/drawing/2014/main" id="{00000000-0008-0000-0700-0000D7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6" name="Text Box 23">
          <a:extLst>
            <a:ext uri="{FF2B5EF4-FFF2-40B4-BE49-F238E27FC236}">
              <a16:creationId xmlns:a16="http://schemas.microsoft.com/office/drawing/2014/main" id="{00000000-0008-0000-0700-0000D8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7" name="Text Box 24">
          <a:extLst>
            <a:ext uri="{FF2B5EF4-FFF2-40B4-BE49-F238E27FC236}">
              <a16:creationId xmlns:a16="http://schemas.microsoft.com/office/drawing/2014/main" id="{00000000-0008-0000-0700-0000D9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8" name="Text Box 19">
          <a:extLst>
            <a:ext uri="{FF2B5EF4-FFF2-40B4-BE49-F238E27FC236}">
              <a16:creationId xmlns:a16="http://schemas.microsoft.com/office/drawing/2014/main" id="{00000000-0008-0000-0700-0000DA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499" name="Text Box 20">
          <a:extLst>
            <a:ext uri="{FF2B5EF4-FFF2-40B4-BE49-F238E27FC236}">
              <a16:creationId xmlns:a16="http://schemas.microsoft.com/office/drawing/2014/main" id="{00000000-0008-0000-0700-0000DB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500" name="Text Box 21">
          <a:extLst>
            <a:ext uri="{FF2B5EF4-FFF2-40B4-BE49-F238E27FC236}">
              <a16:creationId xmlns:a16="http://schemas.microsoft.com/office/drawing/2014/main" id="{00000000-0008-0000-0700-0000DC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501" name="Text Box 22">
          <a:extLst>
            <a:ext uri="{FF2B5EF4-FFF2-40B4-BE49-F238E27FC236}">
              <a16:creationId xmlns:a16="http://schemas.microsoft.com/office/drawing/2014/main" id="{00000000-0008-0000-0700-0000DD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00000000-0008-0000-0700-0000DE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503" name="Text Box 24">
          <a:extLst>
            <a:ext uri="{FF2B5EF4-FFF2-40B4-BE49-F238E27FC236}">
              <a16:creationId xmlns:a16="http://schemas.microsoft.com/office/drawing/2014/main" id="{00000000-0008-0000-0700-0000DF050000}"/>
            </a:ext>
          </a:extLst>
        </xdr:cNvPr>
        <xdr:cNvSpPr txBox="1">
          <a:spLocks noChangeArrowheads="1"/>
        </xdr:cNvSpPr>
      </xdr:nvSpPr>
      <xdr:spPr bwMode="auto">
        <a:xfrm>
          <a:off x="94297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4" name="Text Box 19">
          <a:extLst>
            <a:ext uri="{FF2B5EF4-FFF2-40B4-BE49-F238E27FC236}">
              <a16:creationId xmlns:a16="http://schemas.microsoft.com/office/drawing/2014/main" id="{00000000-0008-0000-0700-0000E0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700-0000E1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6" name="Text Box 21">
          <a:extLst>
            <a:ext uri="{FF2B5EF4-FFF2-40B4-BE49-F238E27FC236}">
              <a16:creationId xmlns:a16="http://schemas.microsoft.com/office/drawing/2014/main" id="{00000000-0008-0000-0700-0000E2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7" name="Text Box 22">
          <a:extLst>
            <a:ext uri="{FF2B5EF4-FFF2-40B4-BE49-F238E27FC236}">
              <a16:creationId xmlns:a16="http://schemas.microsoft.com/office/drawing/2014/main" id="{00000000-0008-0000-0700-0000E3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8" name="Text Box 23">
          <a:extLst>
            <a:ext uri="{FF2B5EF4-FFF2-40B4-BE49-F238E27FC236}">
              <a16:creationId xmlns:a16="http://schemas.microsoft.com/office/drawing/2014/main" id="{00000000-0008-0000-0700-0000E4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09" name="Text Box 24">
          <a:extLst>
            <a:ext uri="{FF2B5EF4-FFF2-40B4-BE49-F238E27FC236}">
              <a16:creationId xmlns:a16="http://schemas.microsoft.com/office/drawing/2014/main" id="{00000000-0008-0000-0700-0000E5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10" name="Text Box 19">
          <a:extLst>
            <a:ext uri="{FF2B5EF4-FFF2-40B4-BE49-F238E27FC236}">
              <a16:creationId xmlns:a16="http://schemas.microsoft.com/office/drawing/2014/main" id="{00000000-0008-0000-0700-0000E6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11" name="Text Box 20">
          <a:extLst>
            <a:ext uri="{FF2B5EF4-FFF2-40B4-BE49-F238E27FC236}">
              <a16:creationId xmlns:a16="http://schemas.microsoft.com/office/drawing/2014/main" id="{00000000-0008-0000-0700-0000E7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12" name="Text Box 21">
          <a:extLst>
            <a:ext uri="{FF2B5EF4-FFF2-40B4-BE49-F238E27FC236}">
              <a16:creationId xmlns:a16="http://schemas.microsoft.com/office/drawing/2014/main" id="{00000000-0008-0000-0700-0000E8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513" name="Text Box 22">
          <a:extLst>
            <a:ext uri="{FF2B5EF4-FFF2-40B4-BE49-F238E27FC236}">
              <a16:creationId xmlns:a16="http://schemas.microsoft.com/office/drawing/2014/main" id="{00000000-0008-0000-0700-0000E9050000}"/>
            </a:ext>
          </a:extLst>
        </xdr:cNvPr>
        <xdr:cNvSpPr txBox="1">
          <a:spLocks noChangeArrowheads="1"/>
        </xdr:cNvSpPr>
      </xdr:nvSpPr>
      <xdr:spPr bwMode="auto">
        <a:xfrm>
          <a:off x="3514725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4" name="Text Box 19">
          <a:extLst>
            <a:ext uri="{FF2B5EF4-FFF2-40B4-BE49-F238E27FC236}">
              <a16:creationId xmlns:a16="http://schemas.microsoft.com/office/drawing/2014/main" id="{00000000-0008-0000-0700-0000EA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5" name="Text Box 20">
          <a:extLst>
            <a:ext uri="{FF2B5EF4-FFF2-40B4-BE49-F238E27FC236}">
              <a16:creationId xmlns:a16="http://schemas.microsoft.com/office/drawing/2014/main" id="{00000000-0008-0000-0700-0000EB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6" name="Text Box 21">
          <a:extLst>
            <a:ext uri="{FF2B5EF4-FFF2-40B4-BE49-F238E27FC236}">
              <a16:creationId xmlns:a16="http://schemas.microsoft.com/office/drawing/2014/main" id="{00000000-0008-0000-0700-0000EC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7" name="Text Box 22">
          <a:extLst>
            <a:ext uri="{FF2B5EF4-FFF2-40B4-BE49-F238E27FC236}">
              <a16:creationId xmlns:a16="http://schemas.microsoft.com/office/drawing/2014/main" id="{00000000-0008-0000-0700-0000ED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00000000-0008-0000-0700-0000EE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00000000-0008-0000-0700-0000EF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20" name="Text Box 19">
          <a:extLst>
            <a:ext uri="{FF2B5EF4-FFF2-40B4-BE49-F238E27FC236}">
              <a16:creationId xmlns:a16="http://schemas.microsoft.com/office/drawing/2014/main" id="{00000000-0008-0000-0700-0000F0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21" name="Text Box 20">
          <a:extLst>
            <a:ext uri="{FF2B5EF4-FFF2-40B4-BE49-F238E27FC236}">
              <a16:creationId xmlns:a16="http://schemas.microsoft.com/office/drawing/2014/main" id="{00000000-0008-0000-0700-0000F1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22" name="Text Box 21">
          <a:extLst>
            <a:ext uri="{FF2B5EF4-FFF2-40B4-BE49-F238E27FC236}">
              <a16:creationId xmlns:a16="http://schemas.microsoft.com/office/drawing/2014/main" id="{00000000-0008-0000-0700-0000F2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523" name="Text Box 22">
          <a:extLst>
            <a:ext uri="{FF2B5EF4-FFF2-40B4-BE49-F238E27FC236}">
              <a16:creationId xmlns:a16="http://schemas.microsoft.com/office/drawing/2014/main" id="{00000000-0008-0000-0700-0000F3050000}"/>
            </a:ext>
          </a:extLst>
        </xdr:cNvPr>
        <xdr:cNvSpPr txBox="1">
          <a:spLocks noChangeArrowheads="1"/>
        </xdr:cNvSpPr>
      </xdr:nvSpPr>
      <xdr:spPr bwMode="auto">
        <a:xfrm>
          <a:off x="3514725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700-0000F4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700-0000F5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00000000-0008-0000-0700-0000F6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00000000-0008-0000-0700-0000F7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00000000-0008-0000-0700-0000F8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00000000-0008-0000-0700-0000F9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00000000-0008-0000-0700-0000FA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00000000-0008-0000-0700-0000FB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00000000-0008-0000-0700-0000FC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76200" cy="171450"/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00000000-0008-0000-0700-0000FD050000}"/>
            </a:ext>
          </a:extLst>
        </xdr:cNvPr>
        <xdr:cNvSpPr txBox="1">
          <a:spLocks noChangeArrowheads="1"/>
        </xdr:cNvSpPr>
      </xdr:nvSpPr>
      <xdr:spPr bwMode="auto">
        <a:xfrm>
          <a:off x="3514725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4" name="Text Box 19">
          <a:extLst>
            <a:ext uri="{FF2B5EF4-FFF2-40B4-BE49-F238E27FC236}">
              <a16:creationId xmlns:a16="http://schemas.microsoft.com/office/drawing/2014/main" id="{00000000-0008-0000-0700-0000FE05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5" name="Text Box 20">
          <a:extLst>
            <a:ext uri="{FF2B5EF4-FFF2-40B4-BE49-F238E27FC236}">
              <a16:creationId xmlns:a16="http://schemas.microsoft.com/office/drawing/2014/main" id="{00000000-0008-0000-0700-0000FF05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6" name="Text Box 21">
          <a:extLst>
            <a:ext uri="{FF2B5EF4-FFF2-40B4-BE49-F238E27FC236}">
              <a16:creationId xmlns:a16="http://schemas.microsoft.com/office/drawing/2014/main" id="{00000000-0008-0000-0700-000000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7" name="Text Box 22">
          <a:extLst>
            <a:ext uri="{FF2B5EF4-FFF2-40B4-BE49-F238E27FC236}">
              <a16:creationId xmlns:a16="http://schemas.microsoft.com/office/drawing/2014/main" id="{00000000-0008-0000-0700-000001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8" name="Text Box 23">
          <a:extLst>
            <a:ext uri="{FF2B5EF4-FFF2-40B4-BE49-F238E27FC236}">
              <a16:creationId xmlns:a16="http://schemas.microsoft.com/office/drawing/2014/main" id="{00000000-0008-0000-0700-000002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39" name="Text Box 24">
          <a:extLst>
            <a:ext uri="{FF2B5EF4-FFF2-40B4-BE49-F238E27FC236}">
              <a16:creationId xmlns:a16="http://schemas.microsoft.com/office/drawing/2014/main" id="{00000000-0008-0000-0700-000003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700-000004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700-000005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700-000006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700-000007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700-000008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700-000009060000}"/>
            </a:ext>
          </a:extLst>
        </xdr:cNvPr>
        <xdr:cNvSpPr txBox="1">
          <a:spLocks noChangeArrowheads="1"/>
        </xdr:cNvSpPr>
      </xdr:nvSpPr>
      <xdr:spPr bwMode="auto">
        <a:xfrm>
          <a:off x="94297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46" name="Text Box 19">
          <a:extLst>
            <a:ext uri="{FF2B5EF4-FFF2-40B4-BE49-F238E27FC236}">
              <a16:creationId xmlns:a16="http://schemas.microsoft.com/office/drawing/2014/main" id="{00000000-0008-0000-0700-00000A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47" name="Text Box 20">
          <a:extLst>
            <a:ext uri="{FF2B5EF4-FFF2-40B4-BE49-F238E27FC236}">
              <a16:creationId xmlns:a16="http://schemas.microsoft.com/office/drawing/2014/main" id="{00000000-0008-0000-0700-00000B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48" name="Text Box 21">
          <a:extLst>
            <a:ext uri="{FF2B5EF4-FFF2-40B4-BE49-F238E27FC236}">
              <a16:creationId xmlns:a16="http://schemas.microsoft.com/office/drawing/2014/main" id="{00000000-0008-0000-0700-00000C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49" name="Text Box 22">
          <a:extLst>
            <a:ext uri="{FF2B5EF4-FFF2-40B4-BE49-F238E27FC236}">
              <a16:creationId xmlns:a16="http://schemas.microsoft.com/office/drawing/2014/main" id="{00000000-0008-0000-0700-00000D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0" name="Text Box 23">
          <a:extLst>
            <a:ext uri="{FF2B5EF4-FFF2-40B4-BE49-F238E27FC236}">
              <a16:creationId xmlns:a16="http://schemas.microsoft.com/office/drawing/2014/main" id="{00000000-0008-0000-0700-00000E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1" name="Text Box 24">
          <a:extLst>
            <a:ext uri="{FF2B5EF4-FFF2-40B4-BE49-F238E27FC236}">
              <a16:creationId xmlns:a16="http://schemas.microsoft.com/office/drawing/2014/main" id="{00000000-0008-0000-0700-00000F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0000000-0008-0000-0700-000010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700-000011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00000000-0008-0000-0700-000012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00000000-0008-0000-0700-000013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6" name="Text Box 23">
          <a:extLst>
            <a:ext uri="{FF2B5EF4-FFF2-40B4-BE49-F238E27FC236}">
              <a16:creationId xmlns:a16="http://schemas.microsoft.com/office/drawing/2014/main" id="{00000000-0008-0000-0700-000014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57" name="Text Box 24">
          <a:extLst>
            <a:ext uri="{FF2B5EF4-FFF2-40B4-BE49-F238E27FC236}">
              <a16:creationId xmlns:a16="http://schemas.microsoft.com/office/drawing/2014/main" id="{00000000-0008-0000-0700-000015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58" name="Text Box 19">
          <a:extLst>
            <a:ext uri="{FF2B5EF4-FFF2-40B4-BE49-F238E27FC236}">
              <a16:creationId xmlns:a16="http://schemas.microsoft.com/office/drawing/2014/main" id="{00000000-0008-0000-0700-000016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59" name="Text Box 20">
          <a:extLst>
            <a:ext uri="{FF2B5EF4-FFF2-40B4-BE49-F238E27FC236}">
              <a16:creationId xmlns:a16="http://schemas.microsoft.com/office/drawing/2014/main" id="{00000000-0008-0000-0700-000017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0" name="Text Box 21">
          <a:extLst>
            <a:ext uri="{FF2B5EF4-FFF2-40B4-BE49-F238E27FC236}">
              <a16:creationId xmlns:a16="http://schemas.microsoft.com/office/drawing/2014/main" id="{00000000-0008-0000-0700-000018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1" name="Text Box 22">
          <a:extLst>
            <a:ext uri="{FF2B5EF4-FFF2-40B4-BE49-F238E27FC236}">
              <a16:creationId xmlns:a16="http://schemas.microsoft.com/office/drawing/2014/main" id="{00000000-0008-0000-0700-000019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2" name="Text Box 23">
          <a:extLst>
            <a:ext uri="{FF2B5EF4-FFF2-40B4-BE49-F238E27FC236}">
              <a16:creationId xmlns:a16="http://schemas.microsoft.com/office/drawing/2014/main" id="{00000000-0008-0000-0700-00001A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3" name="Text Box 24">
          <a:extLst>
            <a:ext uri="{FF2B5EF4-FFF2-40B4-BE49-F238E27FC236}">
              <a16:creationId xmlns:a16="http://schemas.microsoft.com/office/drawing/2014/main" id="{00000000-0008-0000-0700-00001B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4" name="Text Box 19">
          <a:extLst>
            <a:ext uri="{FF2B5EF4-FFF2-40B4-BE49-F238E27FC236}">
              <a16:creationId xmlns:a16="http://schemas.microsoft.com/office/drawing/2014/main" id="{00000000-0008-0000-0700-00001C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5" name="Text Box 20">
          <a:extLst>
            <a:ext uri="{FF2B5EF4-FFF2-40B4-BE49-F238E27FC236}">
              <a16:creationId xmlns:a16="http://schemas.microsoft.com/office/drawing/2014/main" id="{00000000-0008-0000-0700-00001D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6" name="Text Box 21">
          <a:extLst>
            <a:ext uri="{FF2B5EF4-FFF2-40B4-BE49-F238E27FC236}">
              <a16:creationId xmlns:a16="http://schemas.microsoft.com/office/drawing/2014/main" id="{00000000-0008-0000-0700-00001E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171450"/>
    <xdr:sp macro="" textlink="">
      <xdr:nvSpPr>
        <xdr:cNvPr id="1567" name="Text Box 22">
          <a:extLst>
            <a:ext uri="{FF2B5EF4-FFF2-40B4-BE49-F238E27FC236}">
              <a16:creationId xmlns:a16="http://schemas.microsoft.com/office/drawing/2014/main" id="{00000000-0008-0000-0700-00001F060000}"/>
            </a:ext>
          </a:extLst>
        </xdr:cNvPr>
        <xdr:cNvSpPr txBox="1">
          <a:spLocks noChangeArrowheads="1"/>
        </xdr:cNvSpPr>
      </xdr:nvSpPr>
      <xdr:spPr bwMode="auto">
        <a:xfrm>
          <a:off x="35147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00000000-0008-0000-0700-000020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00000000-0008-0000-0700-000021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0" name="Text Box 21">
          <a:extLst>
            <a:ext uri="{FF2B5EF4-FFF2-40B4-BE49-F238E27FC236}">
              <a16:creationId xmlns:a16="http://schemas.microsoft.com/office/drawing/2014/main" id="{00000000-0008-0000-0700-000022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1" name="Text Box 22">
          <a:extLst>
            <a:ext uri="{FF2B5EF4-FFF2-40B4-BE49-F238E27FC236}">
              <a16:creationId xmlns:a16="http://schemas.microsoft.com/office/drawing/2014/main" id="{00000000-0008-0000-0700-000023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2" name="Text Box 23">
          <a:extLst>
            <a:ext uri="{FF2B5EF4-FFF2-40B4-BE49-F238E27FC236}">
              <a16:creationId xmlns:a16="http://schemas.microsoft.com/office/drawing/2014/main" id="{00000000-0008-0000-0700-000024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00000000-0008-0000-0700-000025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00000000-0008-0000-0700-000026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00000000-0008-0000-0700-000027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00000000-0008-0000-0700-000028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00000000-0008-0000-0700-000029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8" name="Text Box 23">
          <a:extLst>
            <a:ext uri="{FF2B5EF4-FFF2-40B4-BE49-F238E27FC236}">
              <a16:creationId xmlns:a16="http://schemas.microsoft.com/office/drawing/2014/main" id="{00000000-0008-0000-0700-00002A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80975"/>
    <xdr:sp macro="" textlink="">
      <xdr:nvSpPr>
        <xdr:cNvPr id="1579" name="Text Box 24">
          <a:extLst>
            <a:ext uri="{FF2B5EF4-FFF2-40B4-BE49-F238E27FC236}">
              <a16:creationId xmlns:a16="http://schemas.microsoft.com/office/drawing/2014/main" id="{00000000-0008-0000-0700-00002B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700-00002C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700-00002D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700-00002E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700-00002F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700-000030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700-000031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6" name="Text Box 19">
          <a:extLst>
            <a:ext uri="{FF2B5EF4-FFF2-40B4-BE49-F238E27FC236}">
              <a16:creationId xmlns:a16="http://schemas.microsoft.com/office/drawing/2014/main" id="{00000000-0008-0000-0700-000032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7" name="Text Box 20">
          <a:extLst>
            <a:ext uri="{FF2B5EF4-FFF2-40B4-BE49-F238E27FC236}">
              <a16:creationId xmlns:a16="http://schemas.microsoft.com/office/drawing/2014/main" id="{00000000-0008-0000-0700-000033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8" name="Text Box 21">
          <a:extLst>
            <a:ext uri="{FF2B5EF4-FFF2-40B4-BE49-F238E27FC236}">
              <a16:creationId xmlns:a16="http://schemas.microsoft.com/office/drawing/2014/main" id="{00000000-0008-0000-0700-000034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89" name="Text Box 22">
          <a:extLst>
            <a:ext uri="{FF2B5EF4-FFF2-40B4-BE49-F238E27FC236}">
              <a16:creationId xmlns:a16="http://schemas.microsoft.com/office/drawing/2014/main" id="{00000000-0008-0000-0700-000035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90" name="Text Box 23">
          <a:extLst>
            <a:ext uri="{FF2B5EF4-FFF2-40B4-BE49-F238E27FC236}">
              <a16:creationId xmlns:a16="http://schemas.microsoft.com/office/drawing/2014/main" id="{00000000-0008-0000-0700-000036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171450"/>
    <xdr:sp macro="" textlink="">
      <xdr:nvSpPr>
        <xdr:cNvPr id="1591" name="Text Box 24">
          <a:extLst>
            <a:ext uri="{FF2B5EF4-FFF2-40B4-BE49-F238E27FC236}">
              <a16:creationId xmlns:a16="http://schemas.microsoft.com/office/drawing/2014/main" id="{00000000-0008-0000-0700-000037060000}"/>
            </a:ext>
          </a:extLst>
        </xdr:cNvPr>
        <xdr:cNvSpPr txBox="1">
          <a:spLocks noChangeArrowheads="1"/>
        </xdr:cNvSpPr>
      </xdr:nvSpPr>
      <xdr:spPr bwMode="auto">
        <a:xfrm>
          <a:off x="94297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workbookViewId="0">
      <selection activeCell="O22" sqref="O22"/>
    </sheetView>
  </sheetViews>
  <sheetFormatPr defaultRowHeight="15" x14ac:dyDescent="0.25"/>
  <cols>
    <col min="1" max="1" width="5.7109375" customWidth="1"/>
    <col min="2" max="2" width="10.140625" customWidth="1"/>
    <col min="3" max="3" width="42.42578125" customWidth="1"/>
    <col min="4" max="4" width="13.7109375" customWidth="1"/>
    <col min="5" max="5" width="13" customWidth="1"/>
    <col min="6" max="6" width="11.85546875" customWidth="1"/>
    <col min="7" max="7" width="13.5703125" customWidth="1"/>
    <col min="8" max="8" width="14.85546875" customWidth="1"/>
  </cols>
  <sheetData>
    <row r="1" spans="1:8" s="38" customFormat="1" ht="72.75" customHeight="1" x14ac:dyDescent="0.25">
      <c r="A1" s="494" t="s">
        <v>463</v>
      </c>
      <c r="B1" s="494"/>
      <c r="C1" s="494"/>
      <c r="D1" s="494"/>
      <c r="E1" s="494"/>
      <c r="F1" s="494"/>
      <c r="G1" s="494"/>
      <c r="H1" s="494"/>
    </row>
    <row r="2" spans="1:8" s="38" customFormat="1" x14ac:dyDescent="0.25">
      <c r="A2" s="495" t="s">
        <v>75</v>
      </c>
      <c r="B2" s="496"/>
      <c r="C2" s="496"/>
      <c r="D2" s="496"/>
      <c r="E2" s="496"/>
      <c r="F2" s="496"/>
      <c r="G2" s="496"/>
      <c r="H2" s="496"/>
    </row>
    <row r="3" spans="1:8" s="38" customFormat="1" ht="18" x14ac:dyDescent="0.25">
      <c r="A3" s="497" t="s">
        <v>76</v>
      </c>
      <c r="B3" s="497"/>
      <c r="C3" s="497"/>
      <c r="D3" s="497"/>
      <c r="E3" s="497"/>
      <c r="F3" s="497"/>
      <c r="G3" s="497"/>
      <c r="H3" s="497"/>
    </row>
    <row r="4" spans="1:8" s="38" customFormat="1" ht="19.5" x14ac:dyDescent="0.25">
      <c r="A4" s="114"/>
      <c r="B4" s="114"/>
      <c r="C4" s="115"/>
      <c r="D4" s="116"/>
      <c r="E4" s="116"/>
      <c r="F4" s="116"/>
      <c r="G4" s="116"/>
      <c r="H4" s="116"/>
    </row>
    <row r="5" spans="1:8" s="38" customFormat="1" ht="19.5" x14ac:dyDescent="0.25">
      <c r="A5" s="117"/>
      <c r="B5" s="118"/>
      <c r="C5" s="117"/>
      <c r="D5" s="498" t="s">
        <v>77</v>
      </c>
      <c r="E5" s="499"/>
      <c r="F5" s="499"/>
      <c r="G5" s="119">
        <f>H22</f>
        <v>0</v>
      </c>
      <c r="H5" s="120" t="s">
        <v>6</v>
      </c>
    </row>
    <row r="6" spans="1:8" s="38" customFormat="1" x14ac:dyDescent="0.25">
      <c r="A6" s="117"/>
      <c r="B6" s="500" t="s">
        <v>74</v>
      </c>
      <c r="C6" s="501"/>
      <c r="D6" s="117"/>
      <c r="E6" s="502"/>
      <c r="F6" s="503"/>
      <c r="G6" s="503"/>
      <c r="H6" s="121"/>
    </row>
    <row r="7" spans="1:8" s="38" customFormat="1" x14ac:dyDescent="0.25">
      <c r="A7" s="117"/>
      <c r="B7" s="117"/>
      <c r="C7" s="117"/>
      <c r="D7" s="117"/>
      <c r="E7" s="117"/>
      <c r="F7" s="117"/>
      <c r="G7" s="117"/>
      <c r="H7" s="117"/>
    </row>
    <row r="8" spans="1:8" s="38" customFormat="1" ht="30" customHeight="1" x14ac:dyDescent="0.25">
      <c r="A8" s="504" t="s">
        <v>18</v>
      </c>
      <c r="B8" s="505" t="s">
        <v>78</v>
      </c>
      <c r="C8" s="507" t="s">
        <v>79</v>
      </c>
      <c r="D8" s="508" t="s">
        <v>77</v>
      </c>
      <c r="E8" s="509"/>
      <c r="F8" s="509"/>
      <c r="G8" s="509"/>
      <c r="H8" s="510"/>
    </row>
    <row r="9" spans="1:8" s="38" customFormat="1" ht="73.5" customHeight="1" x14ac:dyDescent="0.25">
      <c r="A9" s="504"/>
      <c r="B9" s="506"/>
      <c r="C9" s="507"/>
      <c r="D9" s="122" t="s">
        <v>80</v>
      </c>
      <c r="E9" s="122" t="s">
        <v>81</v>
      </c>
      <c r="F9" s="122" t="s">
        <v>82</v>
      </c>
      <c r="G9" s="122" t="s">
        <v>83</v>
      </c>
      <c r="H9" s="122" t="s">
        <v>84</v>
      </c>
    </row>
    <row r="10" spans="1:8" s="124" customFormat="1" x14ac:dyDescent="0.25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</row>
    <row r="11" spans="1:8" s="38" customFormat="1" ht="25.5" customHeight="1" x14ac:dyDescent="0.25">
      <c r="A11" s="123">
        <v>1</v>
      </c>
      <c r="B11" s="122" t="s">
        <v>85</v>
      </c>
      <c r="C11" s="125" t="s">
        <v>88</v>
      </c>
      <c r="D11" s="126">
        <f>სანიაღვრე!M43</f>
        <v>0</v>
      </c>
      <c r="E11" s="126"/>
      <c r="F11" s="126"/>
      <c r="G11" s="126"/>
      <c r="H11" s="127">
        <f>D11+E11+F11</f>
        <v>0</v>
      </c>
    </row>
    <row r="12" spans="1:8" s="38" customFormat="1" ht="25.5" customHeight="1" x14ac:dyDescent="0.25">
      <c r="A12" s="123">
        <v>2</v>
      </c>
      <c r="B12" s="122" t="s">
        <v>86</v>
      </c>
      <c r="C12" s="125" t="s">
        <v>89</v>
      </c>
      <c r="D12" s="126">
        <f>სკვერი!M223</f>
        <v>0</v>
      </c>
      <c r="E12" s="126"/>
      <c r="F12" s="126"/>
      <c r="G12" s="126"/>
      <c r="H12" s="127">
        <f t="shared" ref="H12:H17" si="0">D12+E12+F12</f>
        <v>0</v>
      </c>
    </row>
    <row r="13" spans="1:8" s="38" customFormat="1" ht="25.5" customHeight="1" x14ac:dyDescent="0.25">
      <c r="A13" s="123">
        <v>3</v>
      </c>
      <c r="B13" s="122" t="s">
        <v>91</v>
      </c>
      <c r="C13" s="125" t="s">
        <v>90</v>
      </c>
      <c r="D13" s="126">
        <f>'სკვერის განათება'!M74</f>
        <v>0</v>
      </c>
      <c r="E13" s="126">
        <f>'სკვერის განათება'!M122</f>
        <v>0</v>
      </c>
      <c r="F13" s="126"/>
      <c r="G13" s="126"/>
      <c r="H13" s="127">
        <f t="shared" si="0"/>
        <v>0</v>
      </c>
    </row>
    <row r="14" spans="1:8" s="38" customFormat="1" ht="25.5" customHeight="1" x14ac:dyDescent="0.25">
      <c r="A14" s="123">
        <v>4</v>
      </c>
      <c r="B14" s="122" t="s">
        <v>92</v>
      </c>
      <c r="C14" s="125" t="s">
        <v>95</v>
      </c>
      <c r="D14" s="126">
        <f>სტადიონი!M165</f>
        <v>0</v>
      </c>
      <c r="E14" s="126"/>
      <c r="F14" s="126"/>
      <c r="G14" s="126"/>
      <c r="H14" s="127">
        <f t="shared" si="0"/>
        <v>0</v>
      </c>
    </row>
    <row r="15" spans="1:8" s="38" customFormat="1" ht="25.5" customHeight="1" x14ac:dyDescent="0.25">
      <c r="A15" s="123">
        <v>5</v>
      </c>
      <c r="B15" s="122" t="s">
        <v>93</v>
      </c>
      <c r="C15" s="125" t="s">
        <v>96</v>
      </c>
      <c r="D15" s="126">
        <f>'სტადიონის განათება'!M75</f>
        <v>0</v>
      </c>
      <c r="E15" s="126">
        <f>'სტადიონის განათება'!M122</f>
        <v>0</v>
      </c>
      <c r="F15" s="126"/>
      <c r="G15" s="126"/>
      <c r="H15" s="127">
        <f t="shared" si="0"/>
        <v>0</v>
      </c>
    </row>
    <row r="16" spans="1:8" s="38" customFormat="1" ht="25.5" customHeight="1" x14ac:dyDescent="0.25">
      <c r="A16" s="123">
        <v>6</v>
      </c>
      <c r="B16" s="122" t="s">
        <v>94</v>
      </c>
      <c r="C16" s="125" t="s">
        <v>97</v>
      </c>
      <c r="D16" s="126">
        <f>გზა!M105</f>
        <v>0</v>
      </c>
      <c r="E16" s="126"/>
      <c r="F16" s="126"/>
      <c r="G16" s="126"/>
      <c r="H16" s="127">
        <f t="shared" si="0"/>
        <v>0</v>
      </c>
    </row>
    <row r="17" spans="1:9" s="38" customFormat="1" ht="24" customHeight="1" x14ac:dyDescent="0.25">
      <c r="A17" s="123"/>
      <c r="B17" s="122"/>
      <c r="C17" s="125"/>
      <c r="D17" s="126"/>
      <c r="E17" s="126"/>
      <c r="F17" s="126"/>
      <c r="G17" s="126"/>
      <c r="H17" s="127">
        <f t="shared" si="0"/>
        <v>0</v>
      </c>
    </row>
    <row r="18" spans="1:9" s="38" customFormat="1" ht="25.5" customHeight="1" x14ac:dyDescent="0.25">
      <c r="A18" s="123"/>
      <c r="B18" s="128"/>
      <c r="C18" s="129" t="s">
        <v>13</v>
      </c>
      <c r="D18" s="127">
        <f>SUM(D11:D17)</f>
        <v>0</v>
      </c>
      <c r="E18" s="127">
        <f>SUM(E11:E17)</f>
        <v>0</v>
      </c>
      <c r="F18" s="127">
        <f>SUM(F11:F17)</f>
        <v>0</v>
      </c>
      <c r="G18" s="127"/>
      <c r="H18" s="127">
        <f>SUM(D18:G18)</f>
        <v>0</v>
      </c>
    </row>
    <row r="19" spans="1:9" s="134" customFormat="1" ht="25.5" customHeight="1" x14ac:dyDescent="0.3">
      <c r="A19" s="130"/>
      <c r="B19" s="130">
        <v>0.03</v>
      </c>
      <c r="C19" s="131" t="s">
        <v>87</v>
      </c>
      <c r="D19" s="132"/>
      <c r="E19" s="130"/>
      <c r="F19" s="130"/>
      <c r="G19" s="130"/>
      <c r="H19" s="133">
        <f>H18*B19</f>
        <v>0</v>
      </c>
    </row>
    <row r="20" spans="1:9" s="134" customFormat="1" ht="25.5" customHeight="1" x14ac:dyDescent="0.3">
      <c r="A20" s="135"/>
      <c r="B20" s="130"/>
      <c r="C20" s="129" t="s">
        <v>13</v>
      </c>
      <c r="D20" s="132"/>
      <c r="E20" s="135"/>
      <c r="F20" s="136"/>
      <c r="G20" s="136"/>
      <c r="H20" s="133">
        <f>H18+H19</f>
        <v>0</v>
      </c>
    </row>
    <row r="21" spans="1:9" s="137" customFormat="1" ht="25.5" customHeight="1" x14ac:dyDescent="0.3">
      <c r="A21" s="135"/>
      <c r="B21" s="130">
        <v>0.18</v>
      </c>
      <c r="C21" s="131" t="s">
        <v>16</v>
      </c>
      <c r="D21" s="132"/>
      <c r="E21" s="135"/>
      <c r="F21" s="136"/>
      <c r="G21" s="136"/>
      <c r="H21" s="133">
        <f>H20*B21</f>
        <v>0</v>
      </c>
    </row>
    <row r="22" spans="1:9" s="134" customFormat="1" ht="25.5" customHeight="1" x14ac:dyDescent="0.3">
      <c r="A22" s="138"/>
      <c r="B22" s="138"/>
      <c r="C22" s="139" t="s">
        <v>13</v>
      </c>
      <c r="D22" s="140"/>
      <c r="E22" s="141"/>
      <c r="F22" s="141"/>
      <c r="G22" s="142"/>
      <c r="H22" s="143">
        <f>H20+H21</f>
        <v>0</v>
      </c>
      <c r="I22" s="144"/>
    </row>
    <row r="23" spans="1:9" s="38" customFormat="1" x14ac:dyDescent="0.25"/>
    <row r="24" spans="1:9" s="38" customFormat="1" x14ac:dyDescent="0.25"/>
    <row r="25" spans="1:9" s="38" customFormat="1" x14ac:dyDescent="0.25"/>
    <row r="26" spans="1:9" s="38" customFormat="1" x14ac:dyDescent="0.25"/>
    <row r="27" spans="1:9" s="38" customFormat="1" x14ac:dyDescent="0.25"/>
    <row r="28" spans="1:9" s="145" customFormat="1" x14ac:dyDescent="0.25">
      <c r="A28" s="511"/>
      <c r="B28" s="511"/>
      <c r="C28" s="511"/>
      <c r="D28" s="511"/>
      <c r="E28" s="511"/>
      <c r="F28" s="511"/>
      <c r="G28" s="511"/>
      <c r="H28" s="511"/>
    </row>
    <row r="29" spans="1:9" s="149" customFormat="1" x14ac:dyDescent="0.25">
      <c r="A29" s="146"/>
      <c r="B29" s="147"/>
      <c r="C29" s="148"/>
      <c r="D29" s="148"/>
      <c r="E29" s="148"/>
    </row>
    <row r="30" spans="1:9" s="149" customFormat="1" x14ac:dyDescent="0.25">
      <c r="A30" s="146"/>
      <c r="B30" s="147"/>
      <c r="C30" s="148"/>
      <c r="D30" s="148"/>
      <c r="E30" s="148"/>
    </row>
    <row r="31" spans="1:9" s="149" customFormat="1" x14ac:dyDescent="0.25">
      <c r="A31" s="146"/>
      <c r="B31" s="147"/>
      <c r="C31" s="148"/>
      <c r="D31" s="148"/>
      <c r="E31" s="148"/>
    </row>
    <row r="32" spans="1:9" s="149" customFormat="1" x14ac:dyDescent="0.25">
      <c r="A32" s="146"/>
      <c r="B32" s="147"/>
      <c r="C32" s="148"/>
      <c r="D32" s="148"/>
      <c r="E32" s="148"/>
    </row>
    <row r="35" spans="2:8" s="1" customFormat="1" ht="20.25" customHeight="1" x14ac:dyDescent="0.25">
      <c r="B35" s="493"/>
      <c r="C35" s="493"/>
      <c r="D35" s="493"/>
      <c r="E35" s="493"/>
      <c r="F35" s="493"/>
      <c r="G35" s="493"/>
      <c r="H35" s="493"/>
    </row>
  </sheetData>
  <mergeCells count="12">
    <mergeCell ref="B35:H35"/>
    <mergeCell ref="A1:H1"/>
    <mergeCell ref="A2:H2"/>
    <mergeCell ref="A3:H3"/>
    <mergeCell ref="D5:F5"/>
    <mergeCell ref="B6:C6"/>
    <mergeCell ref="E6:G6"/>
    <mergeCell ref="A8:A9"/>
    <mergeCell ref="B8:B9"/>
    <mergeCell ref="C8:C9"/>
    <mergeCell ref="D8:H8"/>
    <mergeCell ref="A28:H28"/>
  </mergeCells>
  <conditionalFormatting sqref="D12:G16">
    <cfRule type="cellIs" dxfId="300" priority="1" stopIfTrue="1" operator="equal">
      <formula>0</formula>
    </cfRule>
  </conditionalFormatting>
  <conditionalFormatting sqref="D11:H11 D18:H18 D17:G17 H12:H17">
    <cfRule type="cellIs" dxfId="299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4"/>
  <sheetViews>
    <sheetView topLeftCell="A37" zoomScaleNormal="100" workbookViewId="0">
      <selection activeCell="A45" sqref="A45:XFD54"/>
    </sheetView>
  </sheetViews>
  <sheetFormatPr defaultRowHeight="15" x14ac:dyDescent="0.25"/>
  <cols>
    <col min="1" max="1" width="4.28515625" style="38" customWidth="1"/>
    <col min="2" max="2" width="9.85546875" style="38" customWidth="1"/>
    <col min="3" max="3" width="38.5703125" style="38" customWidth="1"/>
    <col min="4" max="4" width="8.42578125" style="38" customWidth="1"/>
    <col min="5" max="5" width="7.7109375" style="38" customWidth="1"/>
    <col min="6" max="6" width="7.85546875" style="38" customWidth="1"/>
    <col min="7" max="7" width="8.5703125" style="38" customWidth="1"/>
    <col min="8" max="8" width="10.140625" style="38" customWidth="1"/>
    <col min="9" max="9" width="8.42578125" style="38" customWidth="1"/>
    <col min="10" max="10" width="9" style="38" customWidth="1"/>
    <col min="11" max="11" width="7.85546875" style="39" customWidth="1"/>
    <col min="12" max="12" width="9.42578125" style="38" customWidth="1"/>
    <col min="13" max="13" width="11" style="38" customWidth="1"/>
  </cols>
  <sheetData>
    <row r="1" spans="1:17" s="1" customFormat="1" ht="52.5" customHeight="1" x14ac:dyDescent="0.25">
      <c r="A1" s="522" t="s">
        <v>462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7" ht="36.75" customHeight="1" x14ac:dyDescent="0.25">
      <c r="A2" s="527" t="s">
        <v>98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7" ht="29.25" customHeight="1" x14ac:dyDescent="0.25">
      <c r="A3" s="523" t="s">
        <v>226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15"/>
      <c r="O3" s="15"/>
      <c r="P3" s="15"/>
      <c r="Q3" s="15"/>
    </row>
    <row r="4" spans="1:17" x14ac:dyDescent="0.25">
      <c r="A4" s="39"/>
      <c r="B4" s="39"/>
      <c r="C4" s="40"/>
      <c r="D4" s="39"/>
      <c r="E4" s="39"/>
      <c r="F4" s="39"/>
      <c r="G4" s="39"/>
      <c r="H4" s="39"/>
      <c r="I4" s="39"/>
      <c r="J4" s="39"/>
      <c r="L4" s="39"/>
      <c r="M4" s="39"/>
      <c r="N4" s="15"/>
      <c r="O4" s="15"/>
      <c r="P4" s="15"/>
      <c r="Q4" s="15"/>
    </row>
    <row r="5" spans="1:17" ht="19.5" customHeight="1" x14ac:dyDescent="0.25">
      <c r="A5" s="524" t="s">
        <v>74</v>
      </c>
      <c r="B5" s="524"/>
      <c r="C5" s="523"/>
      <c r="D5" s="523"/>
      <c r="E5" s="525" t="s">
        <v>29</v>
      </c>
      <c r="F5" s="525"/>
      <c r="G5" s="525"/>
      <c r="H5" s="525"/>
      <c r="I5" s="525"/>
      <c r="J5" s="525"/>
      <c r="K5" s="526">
        <f>M43</f>
        <v>0</v>
      </c>
      <c r="L5" s="526"/>
      <c r="M5" s="80" t="s">
        <v>6</v>
      </c>
      <c r="N5" s="15"/>
      <c r="O5" s="15"/>
      <c r="P5" s="15"/>
      <c r="Q5" s="15"/>
    </row>
    <row r="6" spans="1:17" x14ac:dyDescent="0.25">
      <c r="A6" s="39"/>
      <c r="B6" s="39"/>
      <c r="C6" s="40"/>
      <c r="D6" s="39"/>
      <c r="E6" s="39"/>
      <c r="F6" s="39"/>
      <c r="G6" s="39"/>
      <c r="H6" s="39"/>
      <c r="I6" s="39"/>
      <c r="J6" s="39"/>
      <c r="L6" s="39"/>
      <c r="M6" s="39"/>
      <c r="N6" s="15"/>
      <c r="O6" s="15"/>
      <c r="P6" s="15"/>
      <c r="Q6" s="15"/>
    </row>
    <row r="7" spans="1:17" ht="37.5" customHeight="1" x14ac:dyDescent="0.25">
      <c r="A7" s="514" t="s">
        <v>18</v>
      </c>
      <c r="B7" s="514" t="s">
        <v>19</v>
      </c>
      <c r="C7" s="516" t="s">
        <v>20</v>
      </c>
      <c r="D7" s="518" t="s">
        <v>21</v>
      </c>
      <c r="E7" s="518" t="s">
        <v>22</v>
      </c>
      <c r="F7" s="518" t="s">
        <v>23</v>
      </c>
      <c r="G7" s="520" t="s">
        <v>24</v>
      </c>
      <c r="H7" s="521"/>
      <c r="I7" s="520" t="s">
        <v>25</v>
      </c>
      <c r="J7" s="521"/>
      <c r="K7" s="520" t="s">
        <v>26</v>
      </c>
      <c r="L7" s="521"/>
      <c r="M7" s="512" t="s">
        <v>27</v>
      </c>
      <c r="N7" s="15"/>
      <c r="O7" s="15"/>
      <c r="P7" s="15"/>
      <c r="Q7" s="15"/>
    </row>
    <row r="8" spans="1:17" ht="66" customHeight="1" x14ac:dyDescent="0.25">
      <c r="A8" s="515"/>
      <c r="B8" s="515"/>
      <c r="C8" s="517"/>
      <c r="D8" s="519"/>
      <c r="E8" s="519"/>
      <c r="F8" s="519"/>
      <c r="G8" s="41" t="s">
        <v>28</v>
      </c>
      <c r="H8" s="42" t="s">
        <v>13</v>
      </c>
      <c r="I8" s="41" t="s">
        <v>28</v>
      </c>
      <c r="J8" s="42" t="s">
        <v>13</v>
      </c>
      <c r="K8" s="41" t="s">
        <v>28</v>
      </c>
      <c r="L8" s="42" t="s">
        <v>13</v>
      </c>
      <c r="M8" s="513"/>
      <c r="N8" s="15"/>
      <c r="O8" s="15"/>
      <c r="P8" s="15"/>
      <c r="Q8" s="15"/>
    </row>
    <row r="9" spans="1:17" ht="18" customHeight="1" x14ac:dyDescent="0.25">
      <c r="A9" s="43">
        <v>1</v>
      </c>
      <c r="B9" s="43">
        <v>2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15"/>
      <c r="O9" s="15"/>
      <c r="P9" s="15"/>
      <c r="Q9" s="15"/>
    </row>
    <row r="10" spans="1:17" s="11" customFormat="1" ht="81" customHeight="1" x14ac:dyDescent="0.25">
      <c r="A10" s="50">
        <v>1</v>
      </c>
      <c r="B10" s="82" t="s">
        <v>31</v>
      </c>
      <c r="C10" s="51" t="s">
        <v>32</v>
      </c>
      <c r="D10" s="52" t="s">
        <v>33</v>
      </c>
      <c r="E10" s="50"/>
      <c r="F10" s="53">
        <v>9.5000000000000001E-2</v>
      </c>
      <c r="G10" s="54"/>
      <c r="H10" s="54"/>
      <c r="I10" s="54"/>
      <c r="J10" s="54"/>
      <c r="K10" s="54"/>
      <c r="L10" s="54"/>
      <c r="M10" s="54"/>
    </row>
    <row r="11" spans="1:17" s="11" customFormat="1" ht="24.75" customHeight="1" x14ac:dyDescent="0.25">
      <c r="A11" s="83"/>
      <c r="B11" s="84"/>
      <c r="C11" s="85" t="s">
        <v>5</v>
      </c>
      <c r="D11" s="45" t="s">
        <v>7</v>
      </c>
      <c r="E11" s="86">
        <v>93.22</v>
      </c>
      <c r="F11" s="64">
        <f>F10*E11</f>
        <v>8.8559000000000001</v>
      </c>
      <c r="G11" s="49"/>
      <c r="H11" s="56"/>
      <c r="I11" s="56"/>
      <c r="J11" s="49"/>
      <c r="K11" s="49"/>
      <c r="L11" s="56"/>
      <c r="M11" s="49"/>
    </row>
    <row r="12" spans="1:17" s="3" customFormat="1" ht="57.75" customHeight="1" x14ac:dyDescent="0.25">
      <c r="A12" s="60">
        <v>2</v>
      </c>
      <c r="B12" s="60" t="s">
        <v>37</v>
      </c>
      <c r="C12" s="152" t="s">
        <v>99</v>
      </c>
      <c r="D12" s="43" t="s">
        <v>0</v>
      </c>
      <c r="E12" s="62"/>
      <c r="F12" s="72">
        <v>95</v>
      </c>
      <c r="G12" s="72"/>
      <c r="H12" s="72"/>
      <c r="I12" s="72"/>
      <c r="J12" s="72"/>
      <c r="K12" s="72"/>
      <c r="L12" s="72"/>
      <c r="M12" s="72"/>
    </row>
    <row r="13" spans="1:17" s="8" customFormat="1" ht="21.75" customHeight="1" x14ac:dyDescent="0.3">
      <c r="A13" s="45"/>
      <c r="B13" s="45"/>
      <c r="C13" s="61" t="s">
        <v>30</v>
      </c>
      <c r="D13" s="45" t="s">
        <v>7</v>
      </c>
      <c r="E13" s="89">
        <v>0.02</v>
      </c>
      <c r="F13" s="90">
        <f>F12*E13</f>
        <v>1.9000000000000001</v>
      </c>
      <c r="G13" s="49"/>
      <c r="H13" s="49"/>
      <c r="I13" s="49"/>
      <c r="J13" s="49"/>
      <c r="K13" s="49"/>
      <c r="L13" s="49"/>
      <c r="M13" s="49"/>
    </row>
    <row r="14" spans="1:17" s="8" customFormat="1" ht="21.75" customHeight="1" x14ac:dyDescent="0.3">
      <c r="A14" s="45"/>
      <c r="B14" s="45"/>
      <c r="C14" s="61" t="s">
        <v>38</v>
      </c>
      <c r="D14" s="45" t="s">
        <v>8</v>
      </c>
      <c r="E14" s="89">
        <v>4.48E-2</v>
      </c>
      <c r="F14" s="90">
        <f>F12*E14</f>
        <v>4.2560000000000002</v>
      </c>
      <c r="G14" s="49"/>
      <c r="H14" s="49"/>
      <c r="I14" s="49"/>
      <c r="J14" s="49"/>
      <c r="K14" s="92"/>
      <c r="L14" s="88"/>
      <c r="M14" s="49"/>
    </row>
    <row r="15" spans="1:17" ht="22.5" customHeight="1" x14ac:dyDescent="0.25">
      <c r="A15" s="93"/>
      <c r="B15" s="93"/>
      <c r="C15" s="94" t="s">
        <v>9</v>
      </c>
      <c r="D15" s="43" t="s">
        <v>6</v>
      </c>
      <c r="E15" s="43">
        <v>2.0999999999999999E-3</v>
      </c>
      <c r="F15" s="95">
        <f>F12*E15</f>
        <v>0.19949999999999998</v>
      </c>
      <c r="G15" s="92"/>
      <c r="H15" s="88"/>
      <c r="I15" s="92"/>
      <c r="J15" s="88"/>
      <c r="K15" s="92"/>
      <c r="L15" s="88"/>
      <c r="M15" s="49"/>
    </row>
    <row r="16" spans="1:17" s="9" customFormat="1" ht="65.25" customHeight="1" x14ac:dyDescent="0.3">
      <c r="A16" s="47">
        <v>3</v>
      </c>
      <c r="B16" s="97" t="s">
        <v>100</v>
      </c>
      <c r="C16" s="152" t="s">
        <v>101</v>
      </c>
      <c r="D16" s="45" t="s">
        <v>0</v>
      </c>
      <c r="E16" s="47"/>
      <c r="F16" s="48">
        <v>10</v>
      </c>
      <c r="G16" s="49"/>
      <c r="H16" s="56"/>
      <c r="I16" s="56"/>
      <c r="J16" s="56"/>
      <c r="K16" s="49"/>
      <c r="L16" s="56"/>
      <c r="M16" s="49"/>
    </row>
    <row r="17" spans="1:13" s="9" customFormat="1" ht="17.25" customHeight="1" x14ac:dyDescent="0.3">
      <c r="A17" s="47"/>
      <c r="B17" s="82"/>
      <c r="C17" s="85" t="s">
        <v>5</v>
      </c>
      <c r="D17" s="45" t="s">
        <v>7</v>
      </c>
      <c r="E17" s="45">
        <v>2.06</v>
      </c>
      <c r="F17" s="49">
        <f>F16*E17</f>
        <v>20.6</v>
      </c>
      <c r="G17" s="49"/>
      <c r="H17" s="56"/>
      <c r="I17" s="56"/>
      <c r="J17" s="49"/>
      <c r="K17" s="49"/>
      <c r="L17" s="56"/>
      <c r="M17" s="49"/>
    </row>
    <row r="18" spans="1:13" s="25" customFormat="1" ht="51.75" customHeight="1" x14ac:dyDescent="0.25">
      <c r="A18" s="50">
        <v>4</v>
      </c>
      <c r="B18" s="98" t="s">
        <v>2</v>
      </c>
      <c r="C18" s="152" t="s">
        <v>102</v>
      </c>
      <c r="D18" s="52" t="s">
        <v>0</v>
      </c>
      <c r="E18" s="50"/>
      <c r="F18" s="54">
        <f>F16</f>
        <v>10</v>
      </c>
      <c r="G18" s="54"/>
      <c r="H18" s="54"/>
      <c r="I18" s="54"/>
      <c r="J18" s="54"/>
      <c r="K18" s="54"/>
      <c r="L18" s="54"/>
      <c r="M18" s="54"/>
    </row>
    <row r="19" spans="1:13" s="25" customFormat="1" ht="24.75" customHeight="1" x14ac:dyDescent="0.25">
      <c r="A19" s="83"/>
      <c r="B19" s="84"/>
      <c r="C19" s="61" t="s">
        <v>30</v>
      </c>
      <c r="D19" s="45" t="s">
        <v>7</v>
      </c>
      <c r="E19" s="86">
        <v>0.83430000000000004</v>
      </c>
      <c r="F19" s="64">
        <f>F18*E19</f>
        <v>8.343</v>
      </c>
      <c r="G19" s="49"/>
      <c r="H19" s="49"/>
      <c r="I19" s="49"/>
      <c r="J19" s="49"/>
      <c r="K19" s="49"/>
      <c r="L19" s="49"/>
      <c r="M19" s="49"/>
    </row>
    <row r="20" spans="1:13" s="11" customFormat="1" ht="31.5" customHeight="1" x14ac:dyDescent="0.25">
      <c r="A20" s="50">
        <v>5</v>
      </c>
      <c r="B20" s="96" t="s">
        <v>42</v>
      </c>
      <c r="C20" s="63" t="s">
        <v>41</v>
      </c>
      <c r="D20" s="50" t="s">
        <v>1</v>
      </c>
      <c r="E20" s="54"/>
      <c r="F20" s="64">
        <v>183.75</v>
      </c>
      <c r="G20" s="54"/>
      <c r="H20" s="54"/>
      <c r="I20" s="54"/>
      <c r="J20" s="54"/>
      <c r="K20" s="54"/>
      <c r="L20" s="54"/>
      <c r="M20" s="49"/>
    </row>
    <row r="21" spans="1:13" s="9" customFormat="1" ht="38.25" customHeight="1" x14ac:dyDescent="0.3">
      <c r="A21" s="45">
        <v>6</v>
      </c>
      <c r="B21" s="81" t="s">
        <v>72</v>
      </c>
      <c r="C21" s="69" t="s">
        <v>4</v>
      </c>
      <c r="D21" s="47" t="s">
        <v>0</v>
      </c>
      <c r="E21" s="45"/>
      <c r="F21" s="48">
        <v>10</v>
      </c>
      <c r="G21" s="49"/>
      <c r="H21" s="49"/>
      <c r="I21" s="49"/>
      <c r="J21" s="49"/>
      <c r="K21" s="49"/>
      <c r="L21" s="49"/>
      <c r="M21" s="49"/>
    </row>
    <row r="22" spans="1:13" s="10" customFormat="1" ht="20.25" customHeight="1" x14ac:dyDescent="0.25">
      <c r="A22" s="45"/>
      <c r="B22" s="60"/>
      <c r="C22" s="85" t="s">
        <v>5</v>
      </c>
      <c r="D22" s="45" t="s">
        <v>7</v>
      </c>
      <c r="E22" s="45">
        <v>1.8</v>
      </c>
      <c r="F22" s="49">
        <f>F21*E22</f>
        <v>18</v>
      </c>
      <c r="G22" s="49"/>
      <c r="H22" s="49"/>
      <c r="I22" s="49"/>
      <c r="J22" s="49"/>
      <c r="K22" s="49"/>
      <c r="L22" s="49"/>
      <c r="M22" s="49"/>
    </row>
    <row r="23" spans="1:13" s="10" customFormat="1" ht="20.25" customHeight="1" x14ac:dyDescent="0.25">
      <c r="A23" s="45"/>
      <c r="B23" s="60"/>
      <c r="C23" s="99" t="s">
        <v>10</v>
      </c>
      <c r="D23" s="47" t="s">
        <v>0</v>
      </c>
      <c r="E23" s="45">
        <v>1.1000000000000001</v>
      </c>
      <c r="F23" s="49">
        <f>F21*E23</f>
        <v>11</v>
      </c>
      <c r="G23" s="56"/>
      <c r="H23" s="56"/>
      <c r="I23" s="49"/>
      <c r="J23" s="49"/>
      <c r="K23" s="49"/>
      <c r="L23" s="49"/>
      <c r="M23" s="49"/>
    </row>
    <row r="24" spans="1:13" s="30" customFormat="1" ht="50.25" customHeight="1" x14ac:dyDescent="0.25">
      <c r="A24" s="66">
        <v>7</v>
      </c>
      <c r="B24" s="81" t="s">
        <v>59</v>
      </c>
      <c r="C24" s="51" t="s">
        <v>61</v>
      </c>
      <c r="D24" s="67" t="s">
        <v>12</v>
      </c>
      <c r="E24" s="67"/>
      <c r="F24" s="68">
        <v>95</v>
      </c>
      <c r="G24" s="68"/>
      <c r="H24" s="68"/>
      <c r="I24" s="68"/>
      <c r="J24" s="68"/>
      <c r="K24" s="68"/>
      <c r="L24" s="68"/>
      <c r="M24" s="54"/>
    </row>
    <row r="25" spans="1:13" s="30" customFormat="1" ht="22.5" customHeight="1" x14ac:dyDescent="0.25">
      <c r="A25" s="100"/>
      <c r="B25" s="100"/>
      <c r="C25" s="61" t="s">
        <v>30</v>
      </c>
      <c r="D25" s="45" t="s">
        <v>7</v>
      </c>
      <c r="E25" s="90">
        <v>1.62</v>
      </c>
      <c r="F25" s="49">
        <f>F24*E25</f>
        <v>153.9</v>
      </c>
      <c r="G25" s="49"/>
      <c r="H25" s="49"/>
      <c r="I25" s="49"/>
      <c r="J25" s="49"/>
      <c r="K25" s="49"/>
      <c r="L25" s="49"/>
      <c r="M25" s="49"/>
    </row>
    <row r="26" spans="1:13" s="30" customFormat="1" ht="22.5" customHeight="1" x14ac:dyDescent="0.25">
      <c r="A26" s="100"/>
      <c r="B26" s="101"/>
      <c r="C26" s="102" t="s">
        <v>60</v>
      </c>
      <c r="D26" s="45" t="s">
        <v>8</v>
      </c>
      <c r="E26" s="89">
        <v>0.41599999999999998</v>
      </c>
      <c r="F26" s="49">
        <f>F24*E26</f>
        <v>39.519999999999996</v>
      </c>
      <c r="G26" s="49"/>
      <c r="H26" s="49"/>
      <c r="I26" s="49"/>
      <c r="J26" s="49"/>
      <c r="K26" s="49"/>
      <c r="L26" s="49"/>
      <c r="M26" s="54"/>
    </row>
    <row r="27" spans="1:13" s="30" customFormat="1" ht="22.5" customHeight="1" x14ac:dyDescent="0.25">
      <c r="A27" s="100"/>
      <c r="B27" s="100"/>
      <c r="C27" s="102" t="s">
        <v>10</v>
      </c>
      <c r="D27" s="49" t="s">
        <v>0</v>
      </c>
      <c r="E27" s="89">
        <v>7.5999999999999998E-2</v>
      </c>
      <c r="F27" s="49">
        <f>F24*E27</f>
        <v>7.22</v>
      </c>
      <c r="G27" s="49"/>
      <c r="H27" s="49"/>
      <c r="I27" s="49"/>
      <c r="J27" s="49"/>
      <c r="K27" s="49"/>
      <c r="L27" s="49"/>
      <c r="M27" s="54"/>
    </row>
    <row r="28" spans="1:13" s="30" customFormat="1" ht="35.25" customHeight="1" x14ac:dyDescent="0.25">
      <c r="A28" s="100"/>
      <c r="B28" s="100"/>
      <c r="C28" s="102" t="s">
        <v>73</v>
      </c>
      <c r="D28" s="49" t="s">
        <v>12</v>
      </c>
      <c r="E28" s="89">
        <v>1</v>
      </c>
      <c r="F28" s="49">
        <f>F24*E28</f>
        <v>95</v>
      </c>
      <c r="G28" s="49"/>
      <c r="H28" s="49"/>
      <c r="I28" s="49"/>
      <c r="J28" s="49"/>
      <c r="K28" s="49"/>
      <c r="L28" s="54"/>
      <c r="M28" s="54"/>
    </row>
    <row r="29" spans="1:13" s="30" customFormat="1" ht="22.5" customHeight="1" x14ac:dyDescent="0.25">
      <c r="A29" s="100"/>
      <c r="B29" s="100"/>
      <c r="C29" s="102" t="s">
        <v>11</v>
      </c>
      <c r="D29" s="49" t="s">
        <v>6</v>
      </c>
      <c r="E29" s="89">
        <v>9.7999999999999997E-3</v>
      </c>
      <c r="F29" s="49">
        <f>F24*E29</f>
        <v>0.93099999999999994</v>
      </c>
      <c r="G29" s="49"/>
      <c r="H29" s="49"/>
      <c r="I29" s="49"/>
      <c r="J29" s="49"/>
      <c r="K29" s="49"/>
      <c r="L29" s="54"/>
      <c r="M29" s="54"/>
    </row>
    <row r="30" spans="1:13" s="30" customFormat="1" ht="50.25" customHeight="1" x14ac:dyDescent="0.25">
      <c r="A30" s="66">
        <v>8</v>
      </c>
      <c r="B30" s="81" t="s">
        <v>107</v>
      </c>
      <c r="C30" s="51" t="s">
        <v>106</v>
      </c>
      <c r="D30" s="67" t="s">
        <v>103</v>
      </c>
      <c r="E30" s="67"/>
      <c r="F30" s="68">
        <v>2</v>
      </c>
      <c r="G30" s="68"/>
      <c r="H30" s="68"/>
      <c r="I30" s="68"/>
      <c r="J30" s="68"/>
      <c r="K30" s="68"/>
      <c r="L30" s="68"/>
      <c r="M30" s="54"/>
    </row>
    <row r="31" spans="1:13" s="30" customFormat="1" ht="22.5" customHeight="1" x14ac:dyDescent="0.25">
      <c r="A31" s="100"/>
      <c r="B31" s="100"/>
      <c r="C31" s="61" t="s">
        <v>30</v>
      </c>
      <c r="D31" s="45" t="s">
        <v>7</v>
      </c>
      <c r="E31" s="90">
        <v>1.63</v>
      </c>
      <c r="F31" s="49">
        <f>F30*E31</f>
        <v>3.26</v>
      </c>
      <c r="G31" s="49"/>
      <c r="H31" s="49"/>
      <c r="I31" s="49"/>
      <c r="J31" s="49"/>
      <c r="K31" s="49"/>
      <c r="L31" s="49"/>
      <c r="M31" s="49"/>
    </row>
    <row r="32" spans="1:13" s="30" customFormat="1" ht="22.5" customHeight="1" x14ac:dyDescent="0.25">
      <c r="A32" s="100"/>
      <c r="B32" s="101"/>
      <c r="C32" s="102" t="s">
        <v>108</v>
      </c>
      <c r="D32" s="45" t="s">
        <v>8</v>
      </c>
      <c r="E32" s="89">
        <v>0.16900000000000001</v>
      </c>
      <c r="F32" s="49">
        <f>F30*E32</f>
        <v>0.33800000000000002</v>
      </c>
      <c r="G32" s="49"/>
      <c r="H32" s="49"/>
      <c r="I32" s="49"/>
      <c r="J32" s="49"/>
      <c r="K32" s="49"/>
      <c r="L32" s="49"/>
      <c r="M32" s="54"/>
    </row>
    <row r="33" spans="1:251" s="36" customFormat="1" ht="21" customHeight="1" x14ac:dyDescent="0.2">
      <c r="A33" s="47"/>
      <c r="B33" s="111"/>
      <c r="C33" s="109" t="s">
        <v>9</v>
      </c>
      <c r="D33" s="56" t="s">
        <v>6</v>
      </c>
      <c r="E33" s="110">
        <v>0.38</v>
      </c>
      <c r="F33" s="56">
        <f>ROUND(F30*E33,2)</f>
        <v>0.76</v>
      </c>
      <c r="G33" s="56"/>
      <c r="H33" s="49"/>
      <c r="I33" s="56"/>
      <c r="J33" s="56"/>
      <c r="K33" s="56"/>
      <c r="L33" s="56"/>
      <c r="M33" s="5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</row>
    <row r="34" spans="1:251" s="30" customFormat="1" ht="27.75" customHeight="1" thickBot="1" x14ac:dyDescent="0.3">
      <c r="A34" s="100"/>
      <c r="B34" s="100"/>
      <c r="C34" s="153" t="s">
        <v>104</v>
      </c>
      <c r="D34" s="49" t="s">
        <v>12</v>
      </c>
      <c r="E34" s="89">
        <v>1</v>
      </c>
      <c r="F34" s="49">
        <f>F30*E34</f>
        <v>2</v>
      </c>
      <c r="G34" s="49"/>
      <c r="H34" s="49"/>
      <c r="I34" s="49"/>
      <c r="J34" s="49"/>
      <c r="K34" s="49"/>
      <c r="L34" s="54"/>
      <c r="M34" s="54"/>
    </row>
    <row r="35" spans="1:251" s="30" customFormat="1" ht="22.5" customHeight="1" x14ac:dyDescent="0.25">
      <c r="A35" s="100"/>
      <c r="B35" s="100"/>
      <c r="C35" s="102" t="s">
        <v>11</v>
      </c>
      <c r="D35" s="49" t="s">
        <v>6</v>
      </c>
      <c r="E35" s="89">
        <v>0.44500000000000001</v>
      </c>
      <c r="F35" s="49">
        <f>F30*E35</f>
        <v>0.89</v>
      </c>
      <c r="G35" s="49"/>
      <c r="H35" s="49"/>
      <c r="I35" s="49"/>
      <c r="J35" s="49"/>
      <c r="K35" s="49"/>
      <c r="L35" s="54"/>
      <c r="M35" s="54"/>
    </row>
    <row r="36" spans="1:251" s="9" customFormat="1" ht="18.75" customHeight="1" x14ac:dyDescent="0.3">
      <c r="A36" s="47"/>
      <c r="B36" s="82"/>
      <c r="C36" s="74"/>
      <c r="D36" s="47"/>
      <c r="E36" s="45"/>
      <c r="F36" s="49"/>
      <c r="G36" s="49"/>
      <c r="H36" s="56"/>
      <c r="I36" s="56"/>
      <c r="J36" s="49"/>
      <c r="K36" s="49"/>
      <c r="L36" s="56"/>
      <c r="M36" s="49"/>
    </row>
    <row r="37" spans="1:251" s="10" customFormat="1" ht="22.5" customHeight="1" x14ac:dyDescent="0.25">
      <c r="A37" s="75"/>
      <c r="B37" s="71"/>
      <c r="C37" s="76" t="s">
        <v>13</v>
      </c>
      <c r="D37" s="75"/>
      <c r="E37" s="75"/>
      <c r="F37" s="77"/>
      <c r="G37" s="77"/>
      <c r="H37" s="77"/>
      <c r="I37" s="77"/>
      <c r="J37" s="77"/>
      <c r="K37" s="77"/>
      <c r="L37" s="77"/>
      <c r="M37" s="77"/>
    </row>
    <row r="38" spans="1:251" s="10" customFormat="1" ht="22.5" customHeight="1" x14ac:dyDescent="0.25">
      <c r="A38" s="75"/>
      <c r="B38" s="71"/>
      <c r="C38" s="76" t="s">
        <v>14</v>
      </c>
      <c r="D38" s="78">
        <v>0.1</v>
      </c>
      <c r="E38" s="45"/>
      <c r="F38" s="49"/>
      <c r="G38" s="49"/>
      <c r="H38" s="49"/>
      <c r="I38" s="49"/>
      <c r="J38" s="49"/>
      <c r="K38" s="49"/>
      <c r="L38" s="49"/>
      <c r="M38" s="77"/>
    </row>
    <row r="39" spans="1:251" s="10" customFormat="1" ht="22.5" customHeight="1" x14ac:dyDescent="0.25">
      <c r="A39" s="75"/>
      <c r="B39" s="71"/>
      <c r="C39" s="76" t="s">
        <v>13</v>
      </c>
      <c r="D39" s="78"/>
      <c r="E39" s="45"/>
      <c r="F39" s="49"/>
      <c r="G39" s="49"/>
      <c r="H39" s="49"/>
      <c r="I39" s="49"/>
      <c r="J39" s="49"/>
      <c r="K39" s="49"/>
      <c r="L39" s="49"/>
      <c r="M39" s="77"/>
    </row>
    <row r="40" spans="1:251" s="10" customFormat="1" ht="22.5" customHeight="1" x14ac:dyDescent="0.25">
      <c r="A40" s="75"/>
      <c r="B40" s="71"/>
      <c r="C40" s="76" t="s">
        <v>15</v>
      </c>
      <c r="D40" s="78">
        <v>0.08</v>
      </c>
      <c r="E40" s="45"/>
      <c r="F40" s="49"/>
      <c r="G40" s="49"/>
      <c r="H40" s="49"/>
      <c r="I40" s="49"/>
      <c r="J40" s="49"/>
      <c r="K40" s="49"/>
      <c r="L40" s="49"/>
      <c r="M40" s="77"/>
    </row>
    <row r="41" spans="1:251" s="10" customFormat="1" ht="22.5" customHeight="1" x14ac:dyDescent="0.25">
      <c r="A41" s="75"/>
      <c r="B41" s="71"/>
      <c r="C41" s="76" t="s">
        <v>13</v>
      </c>
      <c r="D41" s="78"/>
      <c r="E41" s="45"/>
      <c r="F41" s="49"/>
      <c r="G41" s="49"/>
      <c r="H41" s="49"/>
      <c r="I41" s="49"/>
      <c r="J41" s="49"/>
      <c r="K41" s="49"/>
      <c r="L41" s="49"/>
      <c r="M41" s="113"/>
    </row>
    <row r="42" spans="1:251" s="10" customFormat="1" ht="38.25" customHeight="1" x14ac:dyDescent="0.25">
      <c r="A42" s="75"/>
      <c r="B42" s="71"/>
      <c r="C42" s="76" t="s">
        <v>17</v>
      </c>
      <c r="D42" s="78">
        <v>0.02</v>
      </c>
      <c r="E42" s="45"/>
      <c r="F42" s="49"/>
      <c r="G42" s="49"/>
      <c r="H42" s="49"/>
      <c r="I42" s="49"/>
      <c r="J42" s="49"/>
      <c r="K42" s="49"/>
      <c r="L42" s="49"/>
      <c r="M42" s="77"/>
    </row>
    <row r="43" spans="1:251" s="10" customFormat="1" ht="26.25" customHeight="1" x14ac:dyDescent="0.25">
      <c r="A43" s="75"/>
      <c r="B43" s="71"/>
      <c r="C43" s="76" t="s">
        <v>13</v>
      </c>
      <c r="D43" s="78"/>
      <c r="E43" s="45"/>
      <c r="F43" s="49"/>
      <c r="G43" s="49"/>
      <c r="H43" s="49"/>
      <c r="I43" s="49"/>
      <c r="J43" s="49"/>
      <c r="K43" s="49"/>
      <c r="L43" s="49"/>
      <c r="M43" s="77"/>
    </row>
    <row r="44" spans="1:251" ht="14.25" customHeight="1" x14ac:dyDescent="0.25">
      <c r="A44" s="79"/>
      <c r="B44" s="79"/>
      <c r="C44" s="79"/>
    </row>
  </sheetData>
  <autoFilter ref="A9:M35"/>
  <mergeCells count="16">
    <mergeCell ref="A1:M1"/>
    <mergeCell ref="A3:M3"/>
    <mergeCell ref="A5:D5"/>
    <mergeCell ref="E5:J5"/>
    <mergeCell ref="K5:L5"/>
    <mergeCell ref="A2:M2"/>
    <mergeCell ref="M7:M8"/>
    <mergeCell ref="A7:A8"/>
    <mergeCell ref="B7:B8"/>
    <mergeCell ref="C7:C8"/>
    <mergeCell ref="D7:D8"/>
    <mergeCell ref="E7:E8"/>
    <mergeCell ref="F7:F8"/>
    <mergeCell ref="G7:H7"/>
    <mergeCell ref="I7:J7"/>
    <mergeCell ref="K7:L7"/>
  </mergeCells>
  <conditionalFormatting sqref="D34:F34">
    <cfRule type="cellIs" dxfId="298" priority="415" stopIfTrue="1" operator="equal">
      <formula>0</formula>
    </cfRule>
  </conditionalFormatting>
  <conditionalFormatting sqref="C36:F36">
    <cfRule type="cellIs" dxfId="297" priority="454" stopIfTrue="1" operator="equal">
      <formula>0</formula>
    </cfRule>
  </conditionalFormatting>
  <conditionalFormatting sqref="C11">
    <cfRule type="cellIs" dxfId="296" priority="268" stopIfTrue="1" operator="equal">
      <formula>0</formula>
    </cfRule>
  </conditionalFormatting>
  <conditionalFormatting sqref="D11">
    <cfRule type="cellIs" dxfId="295" priority="269" stopIfTrue="1" operator="equal">
      <formula>0</formula>
    </cfRule>
  </conditionalFormatting>
  <conditionalFormatting sqref="E12:F14">
    <cfRule type="cellIs" dxfId="294" priority="25" stopIfTrue="1" operator="equal">
      <formula>0</formula>
    </cfRule>
  </conditionalFormatting>
  <conditionalFormatting sqref="D13:D14">
    <cfRule type="cellIs" dxfId="293" priority="23" stopIfTrue="1" operator="equal">
      <formula>0</formula>
    </cfRule>
  </conditionalFormatting>
  <conditionalFormatting sqref="C13:C14">
    <cfRule type="cellIs" dxfId="292" priority="24" stopIfTrue="1" operator="equal">
      <formula>0</formula>
    </cfRule>
  </conditionalFormatting>
  <conditionalFormatting sqref="C12">
    <cfRule type="cellIs" dxfId="291" priority="22" stopIfTrue="1" operator="equal">
      <formula>0</formula>
    </cfRule>
  </conditionalFormatting>
  <conditionalFormatting sqref="D17">
    <cfRule type="cellIs" dxfId="290" priority="20" stopIfTrue="1" operator="equal">
      <formula>0</formula>
    </cfRule>
  </conditionalFormatting>
  <conditionalFormatting sqref="C17">
    <cfRule type="cellIs" dxfId="289" priority="19" stopIfTrue="1" operator="equal">
      <formula>0</formula>
    </cfRule>
  </conditionalFormatting>
  <conditionalFormatting sqref="D16:F16 E17:F17">
    <cfRule type="cellIs" dxfId="288" priority="21" stopIfTrue="1" operator="equal">
      <formula>0</formula>
    </cfRule>
  </conditionalFormatting>
  <conditionalFormatting sqref="C19">
    <cfRule type="cellIs" dxfId="287" priority="18" stopIfTrue="1" operator="equal">
      <formula>0</formula>
    </cfRule>
  </conditionalFormatting>
  <conditionalFormatting sqref="D19">
    <cfRule type="cellIs" dxfId="286" priority="17" stopIfTrue="1" operator="equal">
      <formula>0</formula>
    </cfRule>
  </conditionalFormatting>
  <conditionalFormatting sqref="C22">
    <cfRule type="cellIs" dxfId="285" priority="8" stopIfTrue="1" operator="equal">
      <formula>0</formula>
    </cfRule>
  </conditionalFormatting>
  <conditionalFormatting sqref="D26">
    <cfRule type="cellIs" dxfId="284" priority="11" stopIfTrue="1" operator="equal">
      <formula>0</formula>
    </cfRule>
  </conditionalFormatting>
  <conditionalFormatting sqref="D24:F24 D27:F29 E26:F26">
    <cfRule type="cellIs" dxfId="283" priority="15" stopIfTrue="1" operator="equal">
      <formula>0</formula>
    </cfRule>
  </conditionalFormatting>
  <conditionalFormatting sqref="E25:F25">
    <cfRule type="cellIs" dxfId="282" priority="14" stopIfTrue="1" operator="equal">
      <formula>0</formula>
    </cfRule>
  </conditionalFormatting>
  <conditionalFormatting sqref="C25">
    <cfRule type="cellIs" dxfId="281" priority="13" stopIfTrue="1" operator="equal">
      <formula>0</formula>
    </cfRule>
  </conditionalFormatting>
  <conditionalFormatting sqref="D25">
    <cfRule type="cellIs" dxfId="280" priority="12" stopIfTrue="1" operator="equal">
      <formula>0</formula>
    </cfRule>
  </conditionalFormatting>
  <conditionalFormatting sqref="C23:F23">
    <cfRule type="cellIs" dxfId="279" priority="10" stopIfTrue="1" operator="equal">
      <formula>0</formula>
    </cfRule>
  </conditionalFormatting>
  <conditionalFormatting sqref="D32">
    <cfRule type="cellIs" dxfId="278" priority="3" stopIfTrue="1" operator="equal">
      <formula>0</formula>
    </cfRule>
  </conditionalFormatting>
  <conditionalFormatting sqref="C21:F21 D22:F22">
    <cfRule type="cellIs" dxfId="277" priority="9" stopIfTrue="1" operator="equal">
      <formula>0</formula>
    </cfRule>
  </conditionalFormatting>
  <conditionalFormatting sqref="D35:F35">
    <cfRule type="cellIs" dxfId="276" priority="1" stopIfTrue="1" operator="equal">
      <formula>0</formula>
    </cfRule>
  </conditionalFormatting>
  <conditionalFormatting sqref="D30:F30 E32:F32">
    <cfRule type="cellIs" dxfId="275" priority="7" stopIfTrue="1" operator="equal">
      <formula>0</formula>
    </cfRule>
  </conditionalFormatting>
  <conditionalFormatting sqref="E31:F31">
    <cfRule type="cellIs" dxfId="274" priority="6" stopIfTrue="1" operator="equal">
      <formula>0</formula>
    </cfRule>
  </conditionalFormatting>
  <conditionalFormatting sqref="C31">
    <cfRule type="cellIs" dxfId="273" priority="5" stopIfTrue="1" operator="equal">
      <formula>0</formula>
    </cfRule>
  </conditionalFormatting>
  <conditionalFormatting sqref="D31">
    <cfRule type="cellIs" dxfId="272" priority="4" stopIfTrue="1" operator="equal">
      <formula>0</formula>
    </cfRule>
  </conditionalFormatting>
  <conditionalFormatting sqref="A33:G33 I33:IP33">
    <cfRule type="cellIs" dxfId="271" priority="2" stopIfTrue="1" operator="equal">
      <formula>8223.307275</formula>
    </cfRule>
  </conditionalFormatting>
  <pageMargins left="0.70866141732283472" right="0" top="0.74803149606299213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5"/>
  <sheetViews>
    <sheetView topLeftCell="A231" workbookViewId="0">
      <selection activeCell="A235" sqref="A235:M235"/>
    </sheetView>
  </sheetViews>
  <sheetFormatPr defaultRowHeight="15" x14ac:dyDescent="0.25"/>
  <cols>
    <col min="1" max="1" width="5.42578125" style="271" customWidth="1"/>
    <col min="2" max="2" width="9.5703125" customWidth="1"/>
    <col min="3" max="3" width="29.7109375" customWidth="1"/>
    <col min="4" max="4" width="9.28515625" bestFit="1" customWidth="1"/>
    <col min="5" max="5" width="9.42578125" bestFit="1" customWidth="1"/>
    <col min="6" max="6" width="10.42578125" bestFit="1" customWidth="1"/>
    <col min="7" max="7" width="9.42578125" bestFit="1" customWidth="1"/>
    <col min="8" max="8" width="11.5703125" customWidth="1"/>
    <col min="9" max="9" width="9.42578125" bestFit="1" customWidth="1"/>
    <col min="10" max="10" width="10.42578125" customWidth="1"/>
    <col min="11" max="11" width="8.42578125" customWidth="1"/>
    <col min="12" max="12" width="10.42578125" customWidth="1"/>
    <col min="13" max="13" width="10.85546875" customWidth="1"/>
    <col min="15" max="16" width="9.42578125" bestFit="1" customWidth="1"/>
    <col min="17" max="18" width="11.42578125" bestFit="1" customWidth="1"/>
    <col min="19" max="19" width="9.140625" bestFit="1" customWidth="1"/>
    <col min="20" max="20" width="9.28515625" bestFit="1" customWidth="1"/>
    <col min="21" max="21" width="9.140625" bestFit="1" customWidth="1"/>
  </cols>
  <sheetData>
    <row r="1" spans="1:20" s="38" customFormat="1" ht="47.25" customHeight="1" x14ac:dyDescent="0.25">
      <c r="A1" s="522" t="s">
        <v>461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20" s="38" customFormat="1" ht="30" customHeight="1" x14ac:dyDescent="0.25">
      <c r="A2" s="530" t="s">
        <v>130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O2" s="174"/>
      <c r="P2" s="174"/>
      <c r="Q2" s="174"/>
      <c r="R2" s="174"/>
      <c r="S2" s="175"/>
      <c r="T2" s="175"/>
    </row>
    <row r="3" spans="1:20" s="38" customFormat="1" ht="32.25" customHeight="1" x14ac:dyDescent="0.25">
      <c r="A3" s="523" t="s">
        <v>225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20" s="38" customFormat="1" x14ac:dyDescent="0.25">
      <c r="A4" s="270"/>
      <c r="B4" s="39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20" s="38" customFormat="1" x14ac:dyDescent="0.25">
      <c r="A5" s="524" t="s">
        <v>74</v>
      </c>
      <c r="B5" s="524"/>
      <c r="C5" s="523"/>
      <c r="D5" s="523"/>
      <c r="E5" s="39"/>
      <c r="F5" s="531" t="s">
        <v>29</v>
      </c>
      <c r="G5" s="531"/>
      <c r="H5" s="531"/>
      <c r="I5" s="531"/>
      <c r="J5" s="531"/>
      <c r="K5" s="526">
        <f>M223</f>
        <v>0</v>
      </c>
      <c r="L5" s="526"/>
      <c r="M5" s="176" t="s">
        <v>6</v>
      </c>
    </row>
    <row r="6" spans="1:20" s="38" customFormat="1" x14ac:dyDescent="0.25">
      <c r="A6" s="270"/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0" s="38" customFormat="1" ht="35.25" customHeight="1" x14ac:dyDescent="0.25">
      <c r="A7" s="514" t="s">
        <v>18</v>
      </c>
      <c r="B7" s="514" t="s">
        <v>19</v>
      </c>
      <c r="C7" s="516" t="s">
        <v>20</v>
      </c>
      <c r="D7" s="518" t="s">
        <v>21</v>
      </c>
      <c r="E7" s="518" t="s">
        <v>22</v>
      </c>
      <c r="F7" s="518" t="s">
        <v>23</v>
      </c>
      <c r="G7" s="520" t="s">
        <v>24</v>
      </c>
      <c r="H7" s="521"/>
      <c r="I7" s="520" t="s">
        <v>25</v>
      </c>
      <c r="J7" s="521"/>
      <c r="K7" s="520" t="s">
        <v>26</v>
      </c>
      <c r="L7" s="521"/>
      <c r="M7" s="512" t="s">
        <v>27</v>
      </c>
    </row>
    <row r="8" spans="1:20" s="38" customFormat="1" ht="54.75" customHeight="1" x14ac:dyDescent="0.25">
      <c r="A8" s="515"/>
      <c r="B8" s="515"/>
      <c r="C8" s="517"/>
      <c r="D8" s="519"/>
      <c r="E8" s="519"/>
      <c r="F8" s="519"/>
      <c r="G8" s="41" t="s">
        <v>28</v>
      </c>
      <c r="H8" s="42" t="s">
        <v>13</v>
      </c>
      <c r="I8" s="41" t="s">
        <v>28</v>
      </c>
      <c r="J8" s="42" t="s">
        <v>13</v>
      </c>
      <c r="K8" s="41" t="s">
        <v>28</v>
      </c>
      <c r="L8" s="42" t="s">
        <v>13</v>
      </c>
      <c r="M8" s="513"/>
    </row>
    <row r="9" spans="1:20" s="38" customFormat="1" x14ac:dyDescent="0.25">
      <c r="A9" s="43">
        <v>1</v>
      </c>
      <c r="B9" s="43">
        <v>2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</row>
    <row r="10" spans="1:20" s="38" customFormat="1" ht="48.75" customHeight="1" x14ac:dyDescent="0.25">
      <c r="A10" s="93"/>
      <c r="B10" s="93"/>
      <c r="C10" s="177" t="s">
        <v>131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20" s="178" customFormat="1" ht="63" customHeight="1" x14ac:dyDescent="0.25">
      <c r="A11" s="57">
        <v>1</v>
      </c>
      <c r="B11" s="57" t="s">
        <v>227</v>
      </c>
      <c r="C11" s="266" t="s">
        <v>228</v>
      </c>
      <c r="D11" s="57" t="s">
        <v>0</v>
      </c>
      <c r="E11" s="57"/>
      <c r="F11" s="59">
        <v>1230</v>
      </c>
      <c r="G11" s="59"/>
      <c r="H11" s="59"/>
      <c r="I11" s="59"/>
      <c r="J11" s="59"/>
      <c r="K11" s="59"/>
      <c r="L11" s="59"/>
      <c r="M11" s="59"/>
      <c r="O11" s="172"/>
      <c r="P11" s="166"/>
      <c r="Q11" s="166"/>
      <c r="R11" s="166"/>
    </row>
    <row r="12" spans="1:20" s="178" customFormat="1" ht="21" customHeight="1" x14ac:dyDescent="0.25">
      <c r="A12" s="57"/>
      <c r="B12" s="57"/>
      <c r="C12" s="87" t="s">
        <v>36</v>
      </c>
      <c r="D12" s="57" t="s">
        <v>8</v>
      </c>
      <c r="E12" s="57">
        <f>(19.1+14.4*4)/1000</f>
        <v>7.6700000000000004E-2</v>
      </c>
      <c r="F12" s="59">
        <f>F11*E12</f>
        <v>94.341000000000008</v>
      </c>
      <c r="G12" s="88"/>
      <c r="H12" s="88"/>
      <c r="I12" s="88"/>
      <c r="J12" s="88"/>
      <c r="K12" s="88"/>
      <c r="L12" s="88"/>
      <c r="M12" s="88"/>
    </row>
    <row r="13" spans="1:20" s="168" customFormat="1" ht="68.25" customHeight="1" x14ac:dyDescent="0.25">
      <c r="A13" s="60">
        <v>2</v>
      </c>
      <c r="B13" s="60" t="s">
        <v>37</v>
      </c>
      <c r="C13" s="61" t="s">
        <v>230</v>
      </c>
      <c r="D13" s="43" t="s">
        <v>0</v>
      </c>
      <c r="E13" s="62">
        <f>1.2</f>
        <v>1.2</v>
      </c>
      <c r="F13" s="62">
        <f>F11*E13</f>
        <v>1476</v>
      </c>
      <c r="G13" s="60"/>
      <c r="H13" s="60"/>
      <c r="I13" s="60"/>
      <c r="J13" s="60"/>
      <c r="K13" s="60"/>
      <c r="L13" s="60"/>
      <c r="M13" s="60"/>
      <c r="O13" s="169"/>
      <c r="P13" s="170"/>
      <c r="Q13" s="171"/>
      <c r="R13" s="171"/>
    </row>
    <row r="14" spans="1:20" s="124" customFormat="1" ht="21.75" customHeight="1" x14ac:dyDescent="0.25">
      <c r="A14" s="45"/>
      <c r="B14" s="45"/>
      <c r="C14" s="61" t="s">
        <v>30</v>
      </c>
      <c r="D14" s="45" t="s">
        <v>7</v>
      </c>
      <c r="E14" s="89">
        <v>0.02</v>
      </c>
      <c r="F14" s="90">
        <f>F13*E14</f>
        <v>29.52</v>
      </c>
      <c r="G14" s="49"/>
      <c r="H14" s="49"/>
      <c r="I14" s="91"/>
      <c r="J14" s="49"/>
      <c r="K14" s="45"/>
      <c r="L14" s="49"/>
      <c r="M14" s="49"/>
      <c r="N14" s="151"/>
      <c r="O14" s="149"/>
      <c r="P14" s="149"/>
      <c r="Q14" s="149"/>
      <c r="R14" s="149"/>
    </row>
    <row r="15" spans="1:20" s="124" customFormat="1" ht="21.75" customHeight="1" x14ac:dyDescent="0.25">
      <c r="A15" s="45"/>
      <c r="B15" s="45"/>
      <c r="C15" s="61" t="s">
        <v>38</v>
      </c>
      <c r="D15" s="45" t="s">
        <v>8</v>
      </c>
      <c r="E15" s="89">
        <v>4.48E-2</v>
      </c>
      <c r="F15" s="90">
        <f>F13*E15</f>
        <v>66.124799999999993</v>
      </c>
      <c r="G15" s="49"/>
      <c r="H15" s="49"/>
      <c r="I15" s="91"/>
      <c r="J15" s="49"/>
      <c r="K15" s="92"/>
      <c r="L15" s="88"/>
      <c r="M15" s="49"/>
      <c r="N15" s="151"/>
      <c r="O15" s="149"/>
      <c r="P15" s="149"/>
      <c r="Q15" s="149"/>
      <c r="R15" s="149"/>
    </row>
    <row r="16" spans="1:20" s="38" customFormat="1" ht="22.5" customHeight="1" x14ac:dyDescent="0.25">
      <c r="A16" s="93"/>
      <c r="B16" s="93"/>
      <c r="C16" s="94" t="s">
        <v>9</v>
      </c>
      <c r="D16" s="43" t="s">
        <v>6</v>
      </c>
      <c r="E16" s="43">
        <v>2.0999999999999999E-3</v>
      </c>
      <c r="F16" s="95">
        <f>F13*E16</f>
        <v>3.0995999999999997</v>
      </c>
      <c r="G16" s="92"/>
      <c r="H16" s="88"/>
      <c r="I16" s="92"/>
      <c r="J16" s="88"/>
      <c r="K16" s="92"/>
      <c r="L16" s="88"/>
      <c r="M16" s="49"/>
    </row>
    <row r="17" spans="1:18" s="156" customFormat="1" ht="31.5" customHeight="1" x14ac:dyDescent="0.25">
      <c r="A17" s="50">
        <v>3</v>
      </c>
      <c r="B17" s="96" t="s">
        <v>137</v>
      </c>
      <c r="C17" s="63" t="s">
        <v>229</v>
      </c>
      <c r="D17" s="50" t="s">
        <v>1</v>
      </c>
      <c r="E17" s="54"/>
      <c r="F17" s="64">
        <v>2400</v>
      </c>
      <c r="G17" s="54"/>
      <c r="H17" s="54"/>
      <c r="I17" s="54"/>
      <c r="J17" s="54"/>
      <c r="K17" s="54"/>
      <c r="L17" s="54"/>
      <c r="M17" s="49"/>
      <c r="O17" s="172"/>
      <c r="P17" s="166"/>
      <c r="Q17" s="166"/>
      <c r="R17" s="166"/>
    </row>
    <row r="18" spans="1:18" s="156" customFormat="1" ht="42" customHeight="1" x14ac:dyDescent="0.25">
      <c r="A18" s="50"/>
      <c r="B18" s="96"/>
      <c r="C18" s="65" t="s">
        <v>81</v>
      </c>
      <c r="D18" s="50"/>
      <c r="E18" s="54"/>
      <c r="F18" s="64"/>
      <c r="G18" s="54"/>
      <c r="H18" s="54"/>
      <c r="I18" s="54"/>
      <c r="J18" s="54"/>
      <c r="K18" s="54"/>
      <c r="L18" s="54"/>
      <c r="M18" s="49"/>
      <c r="O18" s="172"/>
      <c r="P18" s="166"/>
      <c r="Q18" s="166"/>
      <c r="R18" s="166"/>
    </row>
    <row r="19" spans="1:18" s="181" customFormat="1" ht="92.25" customHeight="1" x14ac:dyDescent="0.3">
      <c r="A19" s="47">
        <v>1</v>
      </c>
      <c r="B19" s="82" t="s">
        <v>138</v>
      </c>
      <c r="C19" s="267" t="s">
        <v>231</v>
      </c>
      <c r="D19" s="60" t="s">
        <v>0</v>
      </c>
      <c r="E19" s="180"/>
      <c r="F19" s="180">
        <v>110</v>
      </c>
      <c r="G19" s="180"/>
      <c r="H19" s="180"/>
      <c r="I19" s="180"/>
      <c r="J19" s="180"/>
      <c r="K19" s="180"/>
      <c r="L19" s="180"/>
      <c r="M19" s="180"/>
      <c r="O19" s="169"/>
      <c r="P19" s="170"/>
      <c r="Q19" s="171"/>
      <c r="R19" s="171"/>
    </row>
    <row r="20" spans="1:18" s="181" customFormat="1" ht="21.75" customHeight="1" x14ac:dyDescent="0.3">
      <c r="A20" s="47"/>
      <c r="B20" s="82"/>
      <c r="C20" s="94" t="s">
        <v>30</v>
      </c>
      <c r="D20" s="60" t="s">
        <v>7</v>
      </c>
      <c r="E20" s="62">
        <v>0.216</v>
      </c>
      <c r="F20" s="180">
        <f>E20*F19</f>
        <v>23.759999999999998</v>
      </c>
      <c r="G20" s="180"/>
      <c r="H20" s="180"/>
      <c r="I20" s="49"/>
      <c r="J20" s="182"/>
      <c r="K20" s="49"/>
      <c r="L20" s="49"/>
      <c r="M20" s="49"/>
    </row>
    <row r="21" spans="1:18" s="181" customFormat="1" ht="40.5" customHeight="1" x14ac:dyDescent="0.3">
      <c r="A21" s="82"/>
      <c r="B21" s="183"/>
      <c r="C21" s="61" t="s">
        <v>139</v>
      </c>
      <c r="D21" s="60" t="s">
        <v>8</v>
      </c>
      <c r="E21" s="62">
        <v>1.24E-2</v>
      </c>
      <c r="F21" s="180">
        <f>E21*F19</f>
        <v>1.3639999999999999</v>
      </c>
      <c r="G21" s="72"/>
      <c r="H21" s="180"/>
      <c r="I21" s="72"/>
      <c r="J21" s="182"/>
      <c r="K21" s="72"/>
      <c r="L21" s="72"/>
      <c r="M21" s="49"/>
    </row>
    <row r="22" spans="1:18" s="181" customFormat="1" ht="30.75" customHeight="1" x14ac:dyDescent="0.3">
      <c r="A22" s="82"/>
      <c r="B22" s="183"/>
      <c r="C22" s="61" t="s">
        <v>140</v>
      </c>
      <c r="D22" s="60" t="s">
        <v>8</v>
      </c>
      <c r="E22" s="184">
        <v>2.58E-2</v>
      </c>
      <c r="F22" s="180">
        <f>F19*E22</f>
        <v>2.8380000000000001</v>
      </c>
      <c r="G22" s="72"/>
      <c r="H22" s="180"/>
      <c r="I22" s="72"/>
      <c r="J22" s="182"/>
      <c r="K22" s="72"/>
      <c r="L22" s="72"/>
      <c r="M22" s="49"/>
    </row>
    <row r="23" spans="1:18" s="181" customFormat="1" ht="30.75" customHeight="1" x14ac:dyDescent="0.3">
      <c r="A23" s="82"/>
      <c r="B23" s="183"/>
      <c r="C23" s="61" t="s">
        <v>141</v>
      </c>
      <c r="D23" s="60" t="s">
        <v>8</v>
      </c>
      <c r="E23" s="184">
        <v>7.5999999999999998E-2</v>
      </c>
      <c r="F23" s="180">
        <f>F19*E23</f>
        <v>8.36</v>
      </c>
      <c r="G23" s="72"/>
      <c r="H23" s="180"/>
      <c r="I23" s="72"/>
      <c r="J23" s="182"/>
      <c r="K23" s="72"/>
      <c r="L23" s="72"/>
      <c r="M23" s="49"/>
    </row>
    <row r="24" spans="1:18" s="181" customFormat="1" ht="30.75" customHeight="1" x14ac:dyDescent="0.3">
      <c r="A24" s="82"/>
      <c r="B24" s="183"/>
      <c r="C24" s="61" t="s">
        <v>142</v>
      </c>
      <c r="D24" s="60" t="s">
        <v>8</v>
      </c>
      <c r="E24" s="184">
        <v>0.151</v>
      </c>
      <c r="F24" s="180">
        <f>F19*E24</f>
        <v>16.61</v>
      </c>
      <c r="G24" s="72"/>
      <c r="H24" s="180"/>
      <c r="I24" s="72"/>
      <c r="J24" s="182"/>
      <c r="K24" s="72"/>
      <c r="L24" s="72"/>
      <c r="M24" s="49"/>
    </row>
    <row r="25" spans="1:18" s="181" customFormat="1" ht="21.75" customHeight="1" x14ac:dyDescent="0.3">
      <c r="A25" s="82"/>
      <c r="B25" s="82"/>
      <c r="C25" s="61" t="s">
        <v>143</v>
      </c>
      <c r="D25" s="60" t="s">
        <v>8</v>
      </c>
      <c r="E25" s="184">
        <v>4.1000000000000003E-3</v>
      </c>
      <c r="F25" s="180">
        <f>E25*F19</f>
        <v>0.45100000000000001</v>
      </c>
      <c r="G25" s="72"/>
      <c r="H25" s="180"/>
      <c r="I25" s="72"/>
      <c r="J25" s="182"/>
      <c r="K25" s="72"/>
      <c r="L25" s="72"/>
      <c r="M25" s="49"/>
    </row>
    <row r="26" spans="1:18" s="181" customFormat="1" ht="22.5" customHeight="1" x14ac:dyDescent="0.3">
      <c r="A26" s="82"/>
      <c r="B26" s="82"/>
      <c r="C26" s="61" t="s">
        <v>144</v>
      </c>
      <c r="D26" s="60" t="s">
        <v>8</v>
      </c>
      <c r="E26" s="184">
        <f>0.97/100</f>
        <v>9.7000000000000003E-3</v>
      </c>
      <c r="F26" s="180">
        <f>F19*E26</f>
        <v>1.0669999999999999</v>
      </c>
      <c r="G26" s="72"/>
      <c r="H26" s="180"/>
      <c r="I26" s="72"/>
      <c r="J26" s="182"/>
      <c r="K26" s="72"/>
      <c r="L26" s="72"/>
      <c r="M26" s="49"/>
    </row>
    <row r="27" spans="1:18" s="181" customFormat="1" ht="22.5" customHeight="1" x14ac:dyDescent="0.3">
      <c r="A27" s="82"/>
      <c r="B27" s="82"/>
      <c r="C27" s="61" t="s">
        <v>145</v>
      </c>
      <c r="D27" s="60" t="s">
        <v>0</v>
      </c>
      <c r="E27" s="72">
        <v>1.26</v>
      </c>
      <c r="F27" s="180">
        <f>E27*F19</f>
        <v>138.6</v>
      </c>
      <c r="G27" s="72"/>
      <c r="H27" s="180"/>
      <c r="I27" s="49"/>
      <c r="J27" s="182"/>
      <c r="K27" s="49"/>
      <c r="L27" s="72"/>
      <c r="M27" s="49"/>
    </row>
    <row r="28" spans="1:18" s="181" customFormat="1" ht="22.5" customHeight="1" x14ac:dyDescent="0.3">
      <c r="A28" s="82"/>
      <c r="B28" s="82"/>
      <c r="C28" s="61" t="s">
        <v>146</v>
      </c>
      <c r="D28" s="60" t="s">
        <v>0</v>
      </c>
      <c r="E28" s="62">
        <f>7/100</f>
        <v>7.0000000000000007E-2</v>
      </c>
      <c r="F28" s="180">
        <f>E28*F19</f>
        <v>7.7000000000000011</v>
      </c>
      <c r="G28" s="72"/>
      <c r="H28" s="180"/>
      <c r="I28" s="72"/>
      <c r="J28" s="182"/>
      <c r="K28" s="49"/>
      <c r="L28" s="72"/>
      <c r="M28" s="49"/>
    </row>
    <row r="29" spans="1:18" s="11" customFormat="1" ht="90.75" customHeight="1" x14ac:dyDescent="0.25">
      <c r="A29" s="73">
        <v>2</v>
      </c>
      <c r="B29" s="96" t="s">
        <v>45</v>
      </c>
      <c r="C29" s="267" t="s">
        <v>232</v>
      </c>
      <c r="D29" s="45" t="s">
        <v>0</v>
      </c>
      <c r="E29" s="50"/>
      <c r="F29" s="54">
        <v>55</v>
      </c>
      <c r="G29" s="54"/>
      <c r="H29" s="54"/>
      <c r="I29" s="54"/>
      <c r="J29" s="54"/>
      <c r="K29" s="54"/>
      <c r="L29" s="54"/>
      <c r="M29" s="54"/>
      <c r="O29" s="32"/>
      <c r="P29" s="35"/>
      <c r="Q29" s="35"/>
      <c r="R29" s="35"/>
    </row>
    <row r="30" spans="1:18" s="11" customFormat="1" ht="21" customHeight="1" x14ac:dyDescent="0.25">
      <c r="A30" s="73"/>
      <c r="B30" s="105"/>
      <c r="C30" s="61" t="s">
        <v>30</v>
      </c>
      <c r="D30" s="45" t="s">
        <v>7</v>
      </c>
      <c r="E30" s="89">
        <v>0.02</v>
      </c>
      <c r="F30" s="64">
        <f>F29*E30</f>
        <v>1.1000000000000001</v>
      </c>
      <c r="G30" s="49"/>
      <c r="H30" s="49"/>
      <c r="I30" s="91"/>
      <c r="J30" s="49"/>
      <c r="K30" s="45"/>
      <c r="L30" s="49"/>
      <c r="M30" s="49"/>
      <c r="O30" s="22"/>
      <c r="P30" s="12"/>
      <c r="Q30" s="12"/>
      <c r="R30" s="12"/>
    </row>
    <row r="31" spans="1:18" s="11" customFormat="1" ht="36.75" customHeight="1" x14ac:dyDescent="0.25">
      <c r="A31" s="73"/>
      <c r="B31" s="96"/>
      <c r="C31" s="102" t="s">
        <v>47</v>
      </c>
      <c r="D31" s="45" t="s">
        <v>8</v>
      </c>
      <c r="E31" s="73">
        <v>2.1600000000000001E-2</v>
      </c>
      <c r="F31" s="64">
        <f>F29*E31</f>
        <v>1.1880000000000002</v>
      </c>
      <c r="G31" s="106"/>
      <c r="H31" s="54"/>
      <c r="I31" s="106"/>
      <c r="J31" s="106"/>
      <c r="K31" s="106"/>
      <c r="L31" s="106"/>
      <c r="M31" s="54"/>
      <c r="O31" s="22"/>
      <c r="P31" s="12"/>
      <c r="Q31" s="12"/>
      <c r="R31" s="12"/>
    </row>
    <row r="32" spans="1:18" s="11" customFormat="1" ht="33" customHeight="1" x14ac:dyDescent="0.25">
      <c r="A32" s="73"/>
      <c r="B32" s="96"/>
      <c r="C32" s="63" t="s">
        <v>48</v>
      </c>
      <c r="D32" s="45" t="s">
        <v>8</v>
      </c>
      <c r="E32" s="50">
        <v>2.7300000000000001E-2</v>
      </c>
      <c r="F32" s="64">
        <f>F29*E32</f>
        <v>1.5015000000000001</v>
      </c>
      <c r="G32" s="54"/>
      <c r="H32" s="54"/>
      <c r="I32" s="54"/>
      <c r="J32" s="54"/>
      <c r="K32" s="54"/>
      <c r="L32" s="54"/>
      <c r="M32" s="54"/>
      <c r="O32" s="22"/>
      <c r="P32" s="12"/>
      <c r="Q32" s="12"/>
      <c r="R32" s="12"/>
    </row>
    <row r="33" spans="1:18" s="11" customFormat="1" ht="41.25" customHeight="1" x14ac:dyDescent="0.25">
      <c r="A33" s="73"/>
      <c r="B33" s="96"/>
      <c r="C33" s="63" t="s">
        <v>49</v>
      </c>
      <c r="D33" s="45" t="s">
        <v>8</v>
      </c>
      <c r="E33" s="50">
        <v>9.7000000000000003E-3</v>
      </c>
      <c r="F33" s="64">
        <f>F29*E33</f>
        <v>0.53349999999999997</v>
      </c>
      <c r="G33" s="54"/>
      <c r="H33" s="54"/>
      <c r="I33" s="54"/>
      <c r="J33" s="54"/>
      <c r="K33" s="54"/>
      <c r="L33" s="54"/>
      <c r="M33" s="54"/>
      <c r="O33" s="22"/>
      <c r="P33" s="12"/>
      <c r="Q33" s="12"/>
      <c r="R33" s="12"/>
    </row>
    <row r="34" spans="1:18" s="11" customFormat="1" ht="21" customHeight="1" x14ac:dyDescent="0.25">
      <c r="A34" s="73"/>
      <c r="B34" s="96"/>
      <c r="C34" s="63" t="s">
        <v>50</v>
      </c>
      <c r="D34" s="45" t="s">
        <v>8</v>
      </c>
      <c r="E34" s="50">
        <v>7.0000000000000007E-2</v>
      </c>
      <c r="F34" s="64">
        <f>F29*E34</f>
        <v>3.8500000000000005</v>
      </c>
      <c r="G34" s="54"/>
      <c r="H34" s="54"/>
      <c r="I34" s="54"/>
      <c r="J34" s="54"/>
      <c r="K34" s="49"/>
      <c r="L34" s="54"/>
      <c r="M34" s="54"/>
      <c r="O34" s="22"/>
      <c r="P34" s="12"/>
      <c r="Q34" s="12"/>
      <c r="R34" s="12"/>
    </row>
    <row r="35" spans="1:18" s="11" customFormat="1" ht="39" customHeight="1" x14ac:dyDescent="0.25">
      <c r="A35" s="73"/>
      <c r="B35" s="96"/>
      <c r="C35" s="63" t="s">
        <v>62</v>
      </c>
      <c r="D35" s="45" t="s">
        <v>8</v>
      </c>
      <c r="E35" s="50">
        <v>1.22</v>
      </c>
      <c r="F35" s="64">
        <f>F29*E35</f>
        <v>67.099999999999994</v>
      </c>
      <c r="G35" s="54"/>
      <c r="H35" s="54"/>
      <c r="I35" s="54"/>
      <c r="J35" s="54"/>
      <c r="K35" s="49"/>
      <c r="L35" s="54"/>
      <c r="M35" s="54"/>
      <c r="O35" s="33"/>
      <c r="P35" s="12"/>
      <c r="Q35" s="12"/>
      <c r="R35" s="12"/>
    </row>
    <row r="36" spans="1:18" s="38" customFormat="1" ht="54" customHeight="1" x14ac:dyDescent="0.25">
      <c r="A36" s="73">
        <v>3</v>
      </c>
      <c r="B36" s="195" t="s">
        <v>148</v>
      </c>
      <c r="C36" s="61" t="s">
        <v>233</v>
      </c>
      <c r="D36" s="60" t="s">
        <v>0</v>
      </c>
      <c r="E36" s="72"/>
      <c r="F36" s="72">
        <v>40</v>
      </c>
      <c r="G36" s="196"/>
      <c r="H36" s="185"/>
      <c r="I36" s="185"/>
      <c r="J36" s="185"/>
      <c r="K36" s="185"/>
      <c r="L36" s="185"/>
      <c r="M36" s="49"/>
      <c r="O36" s="169"/>
      <c r="P36" s="170"/>
      <c r="Q36" s="171"/>
      <c r="R36" s="171"/>
    </row>
    <row r="37" spans="1:18" s="38" customFormat="1" ht="21" customHeight="1" x14ac:dyDescent="0.25">
      <c r="A37" s="197"/>
      <c r="B37" s="60" t="s">
        <v>57</v>
      </c>
      <c r="C37" s="61" t="s">
        <v>30</v>
      </c>
      <c r="D37" s="60" t="s">
        <v>0</v>
      </c>
      <c r="E37" s="72">
        <v>1</v>
      </c>
      <c r="F37" s="72">
        <f>E37*F36</f>
        <v>40</v>
      </c>
      <c r="G37" s="72"/>
      <c r="H37" s="88"/>
      <c r="I37" s="49"/>
      <c r="J37" s="88"/>
      <c r="K37" s="49"/>
      <c r="L37" s="88"/>
      <c r="M37" s="88"/>
    </row>
    <row r="38" spans="1:18" s="38" customFormat="1" ht="21" customHeight="1" x14ac:dyDescent="0.25">
      <c r="A38" s="45"/>
      <c r="B38" s="60"/>
      <c r="C38" s="61" t="s">
        <v>149</v>
      </c>
      <c r="D38" s="60" t="s">
        <v>0</v>
      </c>
      <c r="E38" s="72">
        <v>1.02</v>
      </c>
      <c r="F38" s="72">
        <f>E38*F36</f>
        <v>40.799999999999997</v>
      </c>
      <c r="G38" s="72"/>
      <c r="H38" s="88"/>
      <c r="I38" s="49"/>
      <c r="J38" s="88"/>
      <c r="K38" s="49"/>
      <c r="L38" s="88"/>
      <c r="M38" s="88"/>
    </row>
    <row r="39" spans="1:18" s="38" customFormat="1" ht="21" customHeight="1" x14ac:dyDescent="0.25">
      <c r="A39" s="45"/>
      <c r="B39" s="60"/>
      <c r="C39" s="186" t="s">
        <v>11</v>
      </c>
      <c r="D39" s="45" t="s">
        <v>6</v>
      </c>
      <c r="E39" s="72">
        <v>0.88</v>
      </c>
      <c r="F39" s="72">
        <f>E39*F36</f>
        <v>35.200000000000003</v>
      </c>
      <c r="G39" s="72"/>
      <c r="H39" s="88"/>
      <c r="I39" s="72"/>
      <c r="J39" s="88"/>
      <c r="K39" s="49"/>
      <c r="L39" s="88"/>
      <c r="M39" s="88"/>
    </row>
    <row r="40" spans="1:18" s="181" customFormat="1" ht="47.25" customHeight="1" x14ac:dyDescent="0.3">
      <c r="A40" s="73">
        <v>4</v>
      </c>
      <c r="B40" s="44" t="s">
        <v>150</v>
      </c>
      <c r="C40" s="61" t="s">
        <v>234</v>
      </c>
      <c r="D40" s="60" t="s">
        <v>1</v>
      </c>
      <c r="E40" s="72"/>
      <c r="F40" s="184">
        <f>0.12*F43/1000</f>
        <v>0.69119999999999993</v>
      </c>
      <c r="G40" s="72"/>
      <c r="H40" s="49"/>
      <c r="I40" s="49"/>
      <c r="J40" s="49"/>
      <c r="K40" s="49"/>
      <c r="L40" s="49"/>
      <c r="M40" s="49"/>
      <c r="O40" s="169"/>
      <c r="P40" s="170"/>
      <c r="Q40" s="171"/>
      <c r="R40" s="171"/>
    </row>
    <row r="41" spans="1:18" s="181" customFormat="1" ht="21.75" customHeight="1" x14ac:dyDescent="0.3">
      <c r="A41" s="197"/>
      <c r="B41" s="198"/>
      <c r="C41" s="61" t="s">
        <v>30</v>
      </c>
      <c r="D41" s="60" t="s">
        <v>7</v>
      </c>
      <c r="E41" s="72">
        <v>12.3</v>
      </c>
      <c r="F41" s="72">
        <f>E41*F40</f>
        <v>8.5017599999999991</v>
      </c>
      <c r="G41" s="49"/>
      <c r="H41" s="88"/>
      <c r="I41" s="49"/>
      <c r="J41" s="88"/>
      <c r="K41" s="49"/>
      <c r="L41" s="88"/>
      <c r="M41" s="88"/>
    </row>
    <row r="42" spans="1:18" s="181" customFormat="1" ht="21.75" customHeight="1" x14ac:dyDescent="0.3">
      <c r="A42" s="199"/>
      <c r="B42" s="200"/>
      <c r="C42" s="187" t="s">
        <v>9</v>
      </c>
      <c r="D42" s="60" t="s">
        <v>6</v>
      </c>
      <c r="E42" s="72">
        <v>1.4</v>
      </c>
      <c r="F42" s="72">
        <f>E42*F40</f>
        <v>0.96767999999999987</v>
      </c>
      <c r="G42" s="188"/>
      <c r="H42" s="88"/>
      <c r="I42" s="189"/>
      <c r="J42" s="88"/>
      <c r="K42" s="72"/>
      <c r="L42" s="88"/>
      <c r="M42" s="88"/>
    </row>
    <row r="43" spans="1:18" s="181" customFormat="1" ht="21.75" customHeight="1" x14ac:dyDescent="0.3">
      <c r="A43" s="201"/>
      <c r="B43" s="202"/>
      <c r="C43" s="61" t="s">
        <v>235</v>
      </c>
      <c r="D43" s="201" t="s">
        <v>12</v>
      </c>
      <c r="E43" s="202" t="s">
        <v>68</v>
      </c>
      <c r="F43" s="202">
        <v>5760</v>
      </c>
      <c r="G43" s="72"/>
      <c r="H43" s="88"/>
      <c r="I43" s="49"/>
      <c r="J43" s="88"/>
      <c r="K43" s="49"/>
      <c r="L43" s="88"/>
      <c r="M43" s="88"/>
      <c r="O43" s="172"/>
      <c r="P43" s="166"/>
      <c r="Q43" s="166"/>
      <c r="R43" s="166"/>
    </row>
    <row r="44" spans="1:18" s="181" customFormat="1" ht="21.75" customHeight="1" x14ac:dyDescent="0.3">
      <c r="A44" s="45"/>
      <c r="B44" s="60"/>
      <c r="C44" s="186" t="s">
        <v>11</v>
      </c>
      <c r="D44" s="60" t="s">
        <v>6</v>
      </c>
      <c r="E44" s="72">
        <v>7.15</v>
      </c>
      <c r="F44" s="72">
        <f>E44*F40</f>
        <v>4.9420799999999998</v>
      </c>
      <c r="G44" s="72"/>
      <c r="H44" s="88"/>
      <c r="I44" s="72"/>
      <c r="J44" s="88"/>
      <c r="K44" s="49"/>
      <c r="L44" s="88"/>
      <c r="M44" s="88"/>
    </row>
    <row r="45" spans="1:18" s="484" customFormat="1" ht="49.5" customHeight="1" x14ac:dyDescent="0.2">
      <c r="A45" s="476">
        <v>5</v>
      </c>
      <c r="B45" s="477" t="s">
        <v>451</v>
      </c>
      <c r="C45" s="478" t="s">
        <v>452</v>
      </c>
      <c r="D45" s="479" t="s">
        <v>3</v>
      </c>
      <c r="E45" s="476"/>
      <c r="F45" s="492">
        <v>475</v>
      </c>
      <c r="G45" s="481"/>
      <c r="H45" s="482"/>
      <c r="I45" s="483"/>
      <c r="J45" s="482"/>
      <c r="K45" s="483"/>
      <c r="L45" s="482"/>
      <c r="M45" s="482"/>
      <c r="O45" s="16"/>
      <c r="P45" s="17"/>
      <c r="Q45" s="18"/>
      <c r="R45" s="18"/>
    </row>
    <row r="46" spans="1:18" s="484" customFormat="1" ht="21" customHeight="1" x14ac:dyDescent="0.25">
      <c r="A46" s="476"/>
      <c r="B46" s="477" t="s">
        <v>134</v>
      </c>
      <c r="C46" s="485" t="s">
        <v>30</v>
      </c>
      <c r="D46" s="479" t="s">
        <v>3</v>
      </c>
      <c r="E46" s="476">
        <v>1</v>
      </c>
      <c r="F46" s="476">
        <f>F45*E46</f>
        <v>475</v>
      </c>
      <c r="G46" s="486"/>
      <c r="H46" s="482"/>
      <c r="I46" s="486"/>
      <c r="J46" s="482"/>
      <c r="K46" s="486"/>
      <c r="L46" s="482"/>
      <c r="M46" s="482"/>
    </row>
    <row r="47" spans="1:18" s="488" customFormat="1" ht="21" customHeight="1" x14ac:dyDescent="0.25">
      <c r="A47" s="476"/>
      <c r="B47" s="477"/>
      <c r="C47" s="478" t="s">
        <v>9</v>
      </c>
      <c r="D47" s="487" t="s">
        <v>6</v>
      </c>
      <c r="E47" s="476">
        <v>0.129</v>
      </c>
      <c r="F47" s="480">
        <f>F45*E47</f>
        <v>61.274999999999999</v>
      </c>
      <c r="G47" s="481"/>
      <c r="H47" s="482"/>
      <c r="I47" s="483"/>
      <c r="J47" s="482"/>
      <c r="K47" s="480"/>
      <c r="L47" s="482"/>
      <c r="M47" s="482"/>
    </row>
    <row r="48" spans="1:18" s="490" customFormat="1" ht="21" customHeight="1" x14ac:dyDescent="0.25">
      <c r="A48" s="476"/>
      <c r="B48" s="477"/>
      <c r="C48" s="478" t="s">
        <v>453</v>
      </c>
      <c r="D48" s="479" t="s">
        <v>3</v>
      </c>
      <c r="E48" s="476">
        <v>1</v>
      </c>
      <c r="F48" s="476">
        <f>F45*E48</f>
        <v>475</v>
      </c>
      <c r="G48" s="480"/>
      <c r="H48" s="482"/>
      <c r="I48" s="489"/>
      <c r="J48" s="482"/>
      <c r="K48" s="489"/>
      <c r="L48" s="482"/>
      <c r="M48" s="482"/>
    </row>
    <row r="49" spans="1:18" s="490" customFormat="1" ht="21" customHeight="1" x14ac:dyDescent="0.25">
      <c r="A49" s="476"/>
      <c r="B49" s="477"/>
      <c r="C49" s="478" t="s">
        <v>286</v>
      </c>
      <c r="D49" s="487" t="s">
        <v>0</v>
      </c>
      <c r="E49" s="476">
        <v>5.0000000000000001E-4</v>
      </c>
      <c r="F49" s="480">
        <f>F45*E49</f>
        <v>0.23750000000000002</v>
      </c>
      <c r="G49" s="480"/>
      <c r="H49" s="482"/>
      <c r="I49" s="489"/>
      <c r="J49" s="482"/>
      <c r="K49" s="489"/>
      <c r="L49" s="482"/>
      <c r="M49" s="482"/>
    </row>
    <row r="50" spans="1:18" s="491" customFormat="1" ht="21" customHeight="1" x14ac:dyDescent="0.25">
      <c r="A50" s="476"/>
      <c r="B50" s="477"/>
      <c r="C50" s="478" t="s">
        <v>11</v>
      </c>
      <c r="D50" s="487" t="s">
        <v>6</v>
      </c>
      <c r="E50" s="476">
        <v>9.6000000000000002E-2</v>
      </c>
      <c r="F50" s="480">
        <f>F45*E50</f>
        <v>45.6</v>
      </c>
      <c r="G50" s="480"/>
      <c r="H50" s="482"/>
      <c r="I50" s="489"/>
      <c r="J50" s="482"/>
      <c r="K50" s="489"/>
      <c r="L50" s="482"/>
      <c r="M50" s="482"/>
    </row>
    <row r="51" spans="1:18" s="204" customFormat="1" ht="49.5" customHeight="1" x14ac:dyDescent="0.25">
      <c r="A51" s="45">
        <v>6</v>
      </c>
      <c r="B51" s="203" t="s">
        <v>151</v>
      </c>
      <c r="C51" s="61" t="s">
        <v>152</v>
      </c>
      <c r="D51" s="45" t="s">
        <v>3</v>
      </c>
      <c r="E51" s="89"/>
      <c r="F51" s="90">
        <v>195</v>
      </c>
      <c r="G51" s="49"/>
      <c r="H51" s="49"/>
      <c r="I51" s="49"/>
      <c r="J51" s="49"/>
      <c r="K51" s="49"/>
      <c r="L51" s="49"/>
      <c r="M51" s="49"/>
      <c r="O51" s="169"/>
      <c r="P51" s="170"/>
      <c r="Q51" s="171"/>
      <c r="R51" s="171"/>
    </row>
    <row r="52" spans="1:18" s="204" customFormat="1" ht="18.75" customHeight="1" x14ac:dyDescent="0.25">
      <c r="A52" s="45"/>
      <c r="B52" s="60"/>
      <c r="C52" s="61" t="s">
        <v>30</v>
      </c>
      <c r="D52" s="45" t="s">
        <v>7</v>
      </c>
      <c r="E52" s="90">
        <v>0.755</v>
      </c>
      <c r="F52" s="90">
        <f>F51*E52</f>
        <v>147.22499999999999</v>
      </c>
      <c r="G52" s="49"/>
      <c r="H52" s="88"/>
      <c r="I52" s="49"/>
      <c r="J52" s="88"/>
      <c r="K52" s="49"/>
      <c r="L52" s="88"/>
      <c r="M52" s="88"/>
    </row>
    <row r="53" spans="1:18" s="204" customFormat="1" ht="18.75" customHeight="1" x14ac:dyDescent="0.3">
      <c r="A53" s="45"/>
      <c r="B53" s="60"/>
      <c r="C53" s="187" t="s">
        <v>9</v>
      </c>
      <c r="D53" s="45" t="s">
        <v>6</v>
      </c>
      <c r="E53" s="90">
        <v>7.4999999999999997E-3</v>
      </c>
      <c r="F53" s="90">
        <f>F51*E53</f>
        <v>1.4624999999999999</v>
      </c>
      <c r="G53" s="188"/>
      <c r="H53" s="88"/>
      <c r="I53" s="189"/>
      <c r="J53" s="88"/>
      <c r="K53" s="72"/>
      <c r="L53" s="88"/>
      <c r="M53" s="88"/>
    </row>
    <row r="54" spans="1:18" s="204" customFormat="1" ht="18.75" customHeight="1" x14ac:dyDescent="0.25">
      <c r="A54" s="45"/>
      <c r="B54" s="60"/>
      <c r="C54" s="186" t="s">
        <v>153</v>
      </c>
      <c r="D54" s="45" t="s">
        <v>3</v>
      </c>
      <c r="E54" s="90">
        <v>1.02</v>
      </c>
      <c r="F54" s="90">
        <f>F51*E54</f>
        <v>198.9</v>
      </c>
      <c r="G54" s="72"/>
      <c r="H54" s="88"/>
      <c r="I54" s="192"/>
      <c r="J54" s="88"/>
      <c r="K54" s="49"/>
      <c r="L54" s="88"/>
      <c r="M54" s="88"/>
    </row>
    <row r="55" spans="1:18" s="204" customFormat="1" ht="18.75" customHeight="1" x14ac:dyDescent="0.25">
      <c r="A55" s="45"/>
      <c r="B55" s="60"/>
      <c r="C55" s="205" t="s">
        <v>154</v>
      </c>
      <c r="D55" s="45" t="s">
        <v>66</v>
      </c>
      <c r="E55" s="90">
        <v>0.5</v>
      </c>
      <c r="F55" s="90">
        <f>F51*E55</f>
        <v>97.5</v>
      </c>
      <c r="G55" s="72"/>
      <c r="H55" s="88"/>
      <c r="I55" s="192"/>
      <c r="J55" s="88"/>
      <c r="K55" s="49"/>
      <c r="L55" s="88"/>
      <c r="M55" s="88"/>
    </row>
    <row r="56" spans="1:18" s="204" customFormat="1" ht="18.75" customHeight="1" x14ac:dyDescent="0.25">
      <c r="A56" s="45"/>
      <c r="B56" s="60"/>
      <c r="C56" s="186" t="s">
        <v>11</v>
      </c>
      <c r="D56" s="45" t="s">
        <v>6</v>
      </c>
      <c r="E56" s="90">
        <v>0.19</v>
      </c>
      <c r="F56" s="90">
        <f>F51*E56</f>
        <v>37.049999999999997</v>
      </c>
      <c r="G56" s="72"/>
      <c r="H56" s="88"/>
      <c r="I56" s="192"/>
      <c r="J56" s="88"/>
      <c r="K56" s="49"/>
      <c r="L56" s="88"/>
      <c r="M56" s="88"/>
    </row>
    <row r="57" spans="1:18" s="190" customFormat="1" ht="57" customHeight="1" x14ac:dyDescent="0.3">
      <c r="A57" s="60">
        <v>7</v>
      </c>
      <c r="B57" s="81" t="s">
        <v>155</v>
      </c>
      <c r="C57" s="187" t="s">
        <v>236</v>
      </c>
      <c r="D57" s="60" t="s">
        <v>12</v>
      </c>
      <c r="E57" s="60"/>
      <c r="F57" s="72">
        <v>450</v>
      </c>
      <c r="G57" s="188"/>
      <c r="H57" s="88"/>
      <c r="I57" s="189"/>
      <c r="J57" s="88"/>
      <c r="K57" s="189"/>
      <c r="L57" s="88"/>
      <c r="M57" s="88"/>
      <c r="O57" s="169"/>
      <c r="P57" s="170"/>
      <c r="Q57" s="171"/>
      <c r="R57" s="171"/>
    </row>
    <row r="58" spans="1:18" s="190" customFormat="1" ht="21" customHeight="1" x14ac:dyDescent="0.25">
      <c r="A58" s="60"/>
      <c r="B58" s="81"/>
      <c r="C58" s="94" t="s">
        <v>30</v>
      </c>
      <c r="D58" s="43" t="s">
        <v>133</v>
      </c>
      <c r="E58" s="60">
        <v>0.74</v>
      </c>
      <c r="F58" s="60">
        <f>F57*E58</f>
        <v>333</v>
      </c>
      <c r="G58" s="49"/>
      <c r="H58" s="88"/>
      <c r="I58" s="49"/>
      <c r="J58" s="88"/>
      <c r="K58" s="49"/>
      <c r="L58" s="88"/>
      <c r="M58" s="88"/>
    </row>
    <row r="59" spans="1:18" s="191" customFormat="1" ht="21" customHeight="1" x14ac:dyDescent="0.3">
      <c r="A59" s="60"/>
      <c r="B59" s="81"/>
      <c r="C59" s="94" t="s">
        <v>9</v>
      </c>
      <c r="D59" s="43" t="s">
        <v>6</v>
      </c>
      <c r="E59" s="60">
        <f>0.0071</f>
        <v>7.1000000000000004E-3</v>
      </c>
      <c r="F59" s="72">
        <f>F57*E59</f>
        <v>3.1950000000000003</v>
      </c>
      <c r="G59" s="188"/>
      <c r="H59" s="88"/>
      <c r="I59" s="189"/>
      <c r="J59" s="88"/>
      <c r="K59" s="72"/>
      <c r="L59" s="88"/>
      <c r="M59" s="88"/>
    </row>
    <row r="60" spans="1:18" s="193" customFormat="1" ht="38.25" customHeight="1" x14ac:dyDescent="0.3">
      <c r="A60" s="60"/>
      <c r="B60" s="81"/>
      <c r="C60" s="187" t="s">
        <v>237</v>
      </c>
      <c r="D60" s="60" t="s">
        <v>12</v>
      </c>
      <c r="E60" s="60">
        <v>1</v>
      </c>
      <c r="F60" s="60">
        <f>F57*E60</f>
        <v>450</v>
      </c>
      <c r="G60" s="72"/>
      <c r="H60" s="88"/>
      <c r="I60" s="192"/>
      <c r="J60" s="88"/>
      <c r="K60" s="49"/>
      <c r="L60" s="88"/>
      <c r="M60" s="88"/>
    </row>
    <row r="61" spans="1:18" s="193" customFormat="1" ht="21" customHeight="1" x14ac:dyDescent="0.3">
      <c r="A61" s="60"/>
      <c r="B61" s="81"/>
      <c r="C61" s="187" t="s">
        <v>156</v>
      </c>
      <c r="D61" s="60" t="s">
        <v>0</v>
      </c>
      <c r="E61" s="60">
        <v>3.9E-2</v>
      </c>
      <c r="F61" s="72">
        <f>F57*E61</f>
        <v>17.55</v>
      </c>
      <c r="G61" s="72"/>
      <c r="H61" s="88"/>
      <c r="I61" s="192"/>
      <c r="J61" s="88"/>
      <c r="K61" s="49"/>
      <c r="L61" s="88"/>
      <c r="M61" s="88"/>
    </row>
    <row r="62" spans="1:18" s="193" customFormat="1" ht="21" customHeight="1" x14ac:dyDescent="0.3">
      <c r="A62" s="60"/>
      <c r="B62" s="81"/>
      <c r="C62" s="187" t="s">
        <v>109</v>
      </c>
      <c r="D62" s="60" t="s">
        <v>0</v>
      </c>
      <c r="E62" s="60">
        <v>5.9999999999999995E-4</v>
      </c>
      <c r="F62" s="72">
        <f>F57*E62</f>
        <v>0.26999999999999996</v>
      </c>
      <c r="G62" s="72"/>
      <c r="H62" s="88"/>
      <c r="I62" s="192"/>
      <c r="J62" s="88"/>
      <c r="K62" s="49"/>
      <c r="L62" s="88"/>
      <c r="M62" s="88"/>
    </row>
    <row r="63" spans="1:18" s="194" customFormat="1" ht="21" customHeight="1" x14ac:dyDescent="0.3">
      <c r="A63" s="60"/>
      <c r="B63" s="81"/>
      <c r="C63" s="187" t="s">
        <v>11</v>
      </c>
      <c r="D63" s="60" t="s">
        <v>6</v>
      </c>
      <c r="E63" s="60">
        <v>9.6000000000000002E-2</v>
      </c>
      <c r="F63" s="72">
        <f>F57*E63</f>
        <v>43.2</v>
      </c>
      <c r="G63" s="72"/>
      <c r="H63" s="88"/>
      <c r="I63" s="192"/>
      <c r="J63" s="88"/>
      <c r="K63" s="49"/>
      <c r="L63" s="88"/>
      <c r="M63" s="88"/>
    </row>
    <row r="64" spans="1:18" s="181" customFormat="1" ht="92.25" customHeight="1" x14ac:dyDescent="0.3">
      <c r="A64" s="47">
        <v>8</v>
      </c>
      <c r="B64" s="82" t="s">
        <v>138</v>
      </c>
      <c r="C64" s="267" t="s">
        <v>457</v>
      </c>
      <c r="D64" s="60" t="s">
        <v>0</v>
      </c>
      <c r="E64" s="180"/>
      <c r="F64" s="180">
        <v>40</v>
      </c>
      <c r="G64" s="180"/>
      <c r="H64" s="180"/>
      <c r="I64" s="180"/>
      <c r="J64" s="180"/>
      <c r="K64" s="180"/>
      <c r="L64" s="180"/>
      <c r="M64" s="180"/>
      <c r="O64" s="169"/>
      <c r="P64" s="170"/>
      <c r="Q64" s="171"/>
      <c r="R64" s="171"/>
    </row>
    <row r="65" spans="1:18" s="181" customFormat="1" ht="21.75" customHeight="1" x14ac:dyDescent="0.3">
      <c r="A65" s="47"/>
      <c r="B65" s="82"/>
      <c r="C65" s="94" t="s">
        <v>30</v>
      </c>
      <c r="D65" s="60" t="s">
        <v>7</v>
      </c>
      <c r="E65" s="62">
        <v>0.216</v>
      </c>
      <c r="F65" s="180">
        <f>E65*F64</f>
        <v>8.64</v>
      </c>
      <c r="G65" s="180"/>
      <c r="H65" s="180"/>
      <c r="I65" s="49"/>
      <c r="J65" s="182"/>
      <c r="K65" s="49"/>
      <c r="L65" s="49"/>
      <c r="M65" s="49"/>
    </row>
    <row r="66" spans="1:18" s="181" customFormat="1" ht="40.5" customHeight="1" x14ac:dyDescent="0.3">
      <c r="A66" s="82"/>
      <c r="B66" s="183"/>
      <c r="C66" s="61" t="s">
        <v>139</v>
      </c>
      <c r="D66" s="60" t="s">
        <v>8</v>
      </c>
      <c r="E66" s="62">
        <v>1.24E-2</v>
      </c>
      <c r="F66" s="180">
        <f>E66*F64</f>
        <v>0.496</v>
      </c>
      <c r="G66" s="72"/>
      <c r="H66" s="180"/>
      <c r="I66" s="72"/>
      <c r="J66" s="182"/>
      <c r="K66" s="72"/>
      <c r="L66" s="72"/>
      <c r="M66" s="49"/>
    </row>
    <row r="67" spans="1:18" s="181" customFormat="1" ht="30.75" customHeight="1" x14ac:dyDescent="0.3">
      <c r="A67" s="82"/>
      <c r="B67" s="183"/>
      <c r="C67" s="61" t="s">
        <v>140</v>
      </c>
      <c r="D67" s="60" t="s">
        <v>8</v>
      </c>
      <c r="E67" s="184">
        <v>2.58E-2</v>
      </c>
      <c r="F67" s="180">
        <f>F64*E67</f>
        <v>1.032</v>
      </c>
      <c r="G67" s="72"/>
      <c r="H67" s="180"/>
      <c r="I67" s="72"/>
      <c r="J67" s="182"/>
      <c r="K67" s="72"/>
      <c r="L67" s="72"/>
      <c r="M67" s="49"/>
    </row>
    <row r="68" spans="1:18" s="181" customFormat="1" ht="30.75" customHeight="1" x14ac:dyDescent="0.3">
      <c r="A68" s="82"/>
      <c r="B68" s="183"/>
      <c r="C68" s="61" t="s">
        <v>141</v>
      </c>
      <c r="D68" s="60" t="s">
        <v>8</v>
      </c>
      <c r="E68" s="184">
        <v>7.5999999999999998E-2</v>
      </c>
      <c r="F68" s="180">
        <f>F64*E68</f>
        <v>3.04</v>
      </c>
      <c r="G68" s="72"/>
      <c r="H68" s="180"/>
      <c r="I68" s="72"/>
      <c r="J68" s="182"/>
      <c r="K68" s="72"/>
      <c r="L68" s="72"/>
      <c r="M68" s="49"/>
    </row>
    <row r="69" spans="1:18" s="181" customFormat="1" ht="30.75" customHeight="1" x14ac:dyDescent="0.3">
      <c r="A69" s="82"/>
      <c r="B69" s="183"/>
      <c r="C69" s="61" t="s">
        <v>142</v>
      </c>
      <c r="D69" s="60" t="s">
        <v>8</v>
      </c>
      <c r="E69" s="184">
        <v>0.151</v>
      </c>
      <c r="F69" s="180">
        <f>F64*E69</f>
        <v>6.04</v>
      </c>
      <c r="G69" s="72"/>
      <c r="H69" s="180"/>
      <c r="I69" s="72"/>
      <c r="J69" s="182"/>
      <c r="K69" s="72"/>
      <c r="L69" s="72"/>
      <c r="M69" s="49"/>
    </row>
    <row r="70" spans="1:18" s="181" customFormat="1" ht="21.75" customHeight="1" x14ac:dyDescent="0.3">
      <c r="A70" s="82"/>
      <c r="B70" s="82"/>
      <c r="C70" s="61" t="s">
        <v>143</v>
      </c>
      <c r="D70" s="60" t="s">
        <v>8</v>
      </c>
      <c r="E70" s="184">
        <v>4.1000000000000003E-3</v>
      </c>
      <c r="F70" s="180">
        <f>E70*F64</f>
        <v>0.16400000000000001</v>
      </c>
      <c r="G70" s="72"/>
      <c r="H70" s="180"/>
      <c r="I70" s="72"/>
      <c r="J70" s="182"/>
      <c r="K70" s="72"/>
      <c r="L70" s="72"/>
      <c r="M70" s="49"/>
    </row>
    <row r="71" spans="1:18" s="181" customFormat="1" ht="22.5" customHeight="1" x14ac:dyDescent="0.3">
      <c r="A71" s="82"/>
      <c r="B71" s="82"/>
      <c r="C71" s="61" t="s">
        <v>144</v>
      </c>
      <c r="D71" s="60" t="s">
        <v>8</v>
      </c>
      <c r="E71" s="184">
        <f>0.97/100</f>
        <v>9.7000000000000003E-3</v>
      </c>
      <c r="F71" s="180">
        <f>F64*E71</f>
        <v>0.38800000000000001</v>
      </c>
      <c r="G71" s="72"/>
      <c r="H71" s="180"/>
      <c r="I71" s="72"/>
      <c r="J71" s="182"/>
      <c r="K71" s="72"/>
      <c r="L71" s="72"/>
      <c r="M71" s="49"/>
    </row>
    <row r="72" spans="1:18" s="181" customFormat="1" ht="22.5" customHeight="1" x14ac:dyDescent="0.3">
      <c r="A72" s="82"/>
      <c r="B72" s="82"/>
      <c r="C72" s="61" t="s">
        <v>145</v>
      </c>
      <c r="D72" s="60" t="s">
        <v>0</v>
      </c>
      <c r="E72" s="72">
        <v>1.26</v>
      </c>
      <c r="F72" s="180">
        <f>E72*F64</f>
        <v>50.4</v>
      </c>
      <c r="G72" s="72"/>
      <c r="H72" s="180"/>
      <c r="I72" s="49"/>
      <c r="J72" s="182"/>
      <c r="K72" s="49"/>
      <c r="L72" s="72"/>
      <c r="M72" s="49"/>
    </row>
    <row r="73" spans="1:18" s="181" customFormat="1" ht="22.5" customHeight="1" x14ac:dyDescent="0.3">
      <c r="A73" s="82"/>
      <c r="B73" s="82"/>
      <c r="C73" s="61" t="s">
        <v>146</v>
      </c>
      <c r="D73" s="60" t="s">
        <v>0</v>
      </c>
      <c r="E73" s="62">
        <f>7/100</f>
        <v>7.0000000000000007E-2</v>
      </c>
      <c r="F73" s="180">
        <f>E73*F64</f>
        <v>2.8000000000000003</v>
      </c>
      <c r="G73" s="72"/>
      <c r="H73" s="180"/>
      <c r="I73" s="72"/>
      <c r="J73" s="182"/>
      <c r="K73" s="49"/>
      <c r="L73" s="72"/>
      <c r="M73" s="49"/>
    </row>
    <row r="74" spans="1:18" s="11" customFormat="1" ht="90.75" customHeight="1" x14ac:dyDescent="0.25">
      <c r="A74" s="73">
        <v>9</v>
      </c>
      <c r="B74" s="96" t="s">
        <v>45</v>
      </c>
      <c r="C74" s="267" t="s">
        <v>458</v>
      </c>
      <c r="D74" s="45" t="s">
        <v>0</v>
      </c>
      <c r="E74" s="50"/>
      <c r="F74" s="54">
        <v>30</v>
      </c>
      <c r="G74" s="54"/>
      <c r="H74" s="54"/>
      <c r="I74" s="54"/>
      <c r="J74" s="54"/>
      <c r="K74" s="54"/>
      <c r="L74" s="54"/>
      <c r="M74" s="54"/>
      <c r="O74" s="32"/>
      <c r="P74" s="35"/>
      <c r="Q74" s="35"/>
      <c r="R74" s="35"/>
    </row>
    <row r="75" spans="1:18" s="11" customFormat="1" ht="21" customHeight="1" x14ac:dyDescent="0.25">
      <c r="A75" s="73"/>
      <c r="B75" s="105"/>
      <c r="C75" s="61" t="s">
        <v>30</v>
      </c>
      <c r="D75" s="45" t="s">
        <v>7</v>
      </c>
      <c r="E75" s="89">
        <v>0.02</v>
      </c>
      <c r="F75" s="64">
        <f>F74*E75</f>
        <v>0.6</v>
      </c>
      <c r="G75" s="49"/>
      <c r="H75" s="49"/>
      <c r="I75" s="91"/>
      <c r="J75" s="49"/>
      <c r="K75" s="45"/>
      <c r="L75" s="49"/>
      <c r="M75" s="49"/>
      <c r="O75" s="22"/>
      <c r="P75" s="12"/>
      <c r="Q75" s="12"/>
      <c r="R75" s="12"/>
    </row>
    <row r="76" spans="1:18" s="11" customFormat="1" ht="36.75" customHeight="1" x14ac:dyDescent="0.25">
      <c r="A76" s="73"/>
      <c r="B76" s="96"/>
      <c r="C76" s="102" t="s">
        <v>47</v>
      </c>
      <c r="D76" s="45" t="s">
        <v>8</v>
      </c>
      <c r="E76" s="73">
        <v>2.1600000000000001E-2</v>
      </c>
      <c r="F76" s="64">
        <f>F74*E76</f>
        <v>0.64800000000000002</v>
      </c>
      <c r="G76" s="106"/>
      <c r="H76" s="54"/>
      <c r="I76" s="106"/>
      <c r="J76" s="106"/>
      <c r="K76" s="106"/>
      <c r="L76" s="106"/>
      <c r="M76" s="54"/>
      <c r="O76" s="22"/>
      <c r="P76" s="12"/>
      <c r="Q76" s="12"/>
      <c r="R76" s="12"/>
    </row>
    <row r="77" spans="1:18" s="11" customFormat="1" ht="33" customHeight="1" x14ac:dyDescent="0.25">
      <c r="A77" s="73"/>
      <c r="B77" s="96"/>
      <c r="C77" s="63" t="s">
        <v>48</v>
      </c>
      <c r="D77" s="45" t="s">
        <v>8</v>
      </c>
      <c r="E77" s="50">
        <v>2.7300000000000001E-2</v>
      </c>
      <c r="F77" s="64">
        <f>F74*E77</f>
        <v>0.81900000000000006</v>
      </c>
      <c r="G77" s="54"/>
      <c r="H77" s="54"/>
      <c r="I77" s="54"/>
      <c r="J77" s="54"/>
      <c r="K77" s="54"/>
      <c r="L77" s="54"/>
      <c r="M77" s="54"/>
      <c r="O77" s="22"/>
      <c r="P77" s="12"/>
      <c r="Q77" s="12"/>
      <c r="R77" s="12"/>
    </row>
    <row r="78" spans="1:18" s="11" customFormat="1" ht="41.25" customHeight="1" x14ac:dyDescent="0.25">
      <c r="A78" s="73"/>
      <c r="B78" s="96"/>
      <c r="C78" s="63" t="s">
        <v>49</v>
      </c>
      <c r="D78" s="45" t="s">
        <v>8</v>
      </c>
      <c r="E78" s="50">
        <v>9.7000000000000003E-3</v>
      </c>
      <c r="F78" s="64">
        <f>F74*E78</f>
        <v>0.29100000000000004</v>
      </c>
      <c r="G78" s="54"/>
      <c r="H78" s="54"/>
      <c r="I78" s="54"/>
      <c r="J78" s="54"/>
      <c r="K78" s="54"/>
      <c r="L78" s="54"/>
      <c r="M78" s="54"/>
      <c r="O78" s="22"/>
      <c r="P78" s="12"/>
      <c r="Q78" s="12"/>
      <c r="R78" s="12"/>
    </row>
    <row r="79" spans="1:18" s="11" customFormat="1" ht="21" customHeight="1" x14ac:dyDescent="0.25">
      <c r="A79" s="73"/>
      <c r="B79" s="96"/>
      <c r="C79" s="63" t="s">
        <v>50</v>
      </c>
      <c r="D79" s="45" t="s">
        <v>8</v>
      </c>
      <c r="E79" s="50">
        <v>7.0000000000000007E-2</v>
      </c>
      <c r="F79" s="64">
        <f>F74*E79</f>
        <v>2.1</v>
      </c>
      <c r="G79" s="54"/>
      <c r="H79" s="54"/>
      <c r="I79" s="54"/>
      <c r="J79" s="54"/>
      <c r="K79" s="49"/>
      <c r="L79" s="54"/>
      <c r="M79" s="54"/>
      <c r="O79" s="22"/>
      <c r="P79" s="12"/>
      <c r="Q79" s="12"/>
      <c r="R79" s="12"/>
    </row>
    <row r="80" spans="1:18" s="11" customFormat="1" ht="39" customHeight="1" x14ac:dyDescent="0.25">
      <c r="A80" s="73"/>
      <c r="B80" s="96"/>
      <c r="C80" s="63" t="s">
        <v>62</v>
      </c>
      <c r="D80" s="45" t="s">
        <v>8</v>
      </c>
      <c r="E80" s="50">
        <v>1.22</v>
      </c>
      <c r="F80" s="64">
        <f>F74*E80</f>
        <v>36.6</v>
      </c>
      <c r="G80" s="54"/>
      <c r="H80" s="54"/>
      <c r="I80" s="54"/>
      <c r="J80" s="54"/>
      <c r="K80" s="49"/>
      <c r="L80" s="54"/>
      <c r="M80" s="54"/>
      <c r="O80" s="33"/>
      <c r="P80" s="12"/>
      <c r="Q80" s="12"/>
      <c r="R80" s="12"/>
    </row>
    <row r="81" spans="1:18" s="38" customFormat="1" ht="54" customHeight="1" x14ac:dyDescent="0.25">
      <c r="A81" s="73">
        <v>10</v>
      </c>
      <c r="B81" s="195" t="s">
        <v>148</v>
      </c>
      <c r="C81" s="61" t="s">
        <v>238</v>
      </c>
      <c r="D81" s="60" t="s">
        <v>0</v>
      </c>
      <c r="E81" s="72"/>
      <c r="F81" s="72">
        <v>12</v>
      </c>
      <c r="G81" s="196"/>
      <c r="H81" s="185"/>
      <c r="I81" s="185"/>
      <c r="J81" s="185"/>
      <c r="K81" s="185"/>
      <c r="L81" s="185"/>
      <c r="M81" s="49"/>
      <c r="O81" s="169"/>
      <c r="P81" s="170"/>
      <c r="Q81" s="171"/>
      <c r="R81" s="171"/>
    </row>
    <row r="82" spans="1:18" s="38" customFormat="1" ht="21" customHeight="1" x14ac:dyDescent="0.25">
      <c r="A82" s="197"/>
      <c r="B82" s="60" t="s">
        <v>57</v>
      </c>
      <c r="C82" s="61" t="s">
        <v>30</v>
      </c>
      <c r="D82" s="60" t="s">
        <v>0</v>
      </c>
      <c r="E82" s="72">
        <v>1</v>
      </c>
      <c r="F82" s="72">
        <f>E82*F81</f>
        <v>12</v>
      </c>
      <c r="G82" s="72"/>
      <c r="H82" s="88"/>
      <c r="I82" s="49"/>
      <c r="J82" s="88"/>
      <c r="K82" s="49"/>
      <c r="L82" s="88"/>
      <c r="M82" s="88"/>
    </row>
    <row r="83" spans="1:18" s="38" customFormat="1" ht="21" customHeight="1" x14ac:dyDescent="0.25">
      <c r="A83" s="45"/>
      <c r="B83" s="60"/>
      <c r="C83" s="61" t="s">
        <v>149</v>
      </c>
      <c r="D83" s="60" t="s">
        <v>0</v>
      </c>
      <c r="E83" s="72">
        <v>1.02</v>
      </c>
      <c r="F83" s="72">
        <f>E83*F81</f>
        <v>12.24</v>
      </c>
      <c r="G83" s="72"/>
      <c r="H83" s="88"/>
      <c r="I83" s="49"/>
      <c r="J83" s="88"/>
      <c r="K83" s="49"/>
      <c r="L83" s="88"/>
      <c r="M83" s="88"/>
    </row>
    <row r="84" spans="1:18" s="38" customFormat="1" ht="21" customHeight="1" x14ac:dyDescent="0.25">
      <c r="A84" s="45"/>
      <c r="B84" s="60"/>
      <c r="C84" s="186" t="s">
        <v>11</v>
      </c>
      <c r="D84" s="45" t="s">
        <v>6</v>
      </c>
      <c r="E84" s="72">
        <v>0.88</v>
      </c>
      <c r="F84" s="72">
        <f>E84*F81</f>
        <v>10.56</v>
      </c>
      <c r="G84" s="72"/>
      <c r="H84" s="88"/>
      <c r="I84" s="72"/>
      <c r="J84" s="88"/>
      <c r="K84" s="49"/>
      <c r="L84" s="88"/>
      <c r="M84" s="88"/>
    </row>
    <row r="85" spans="1:18" s="181" customFormat="1" ht="52.5" customHeight="1" x14ac:dyDescent="0.3">
      <c r="A85" s="73">
        <v>11</v>
      </c>
      <c r="B85" s="44" t="s">
        <v>150</v>
      </c>
      <c r="C85" s="61" t="s">
        <v>234</v>
      </c>
      <c r="D85" s="60" t="s">
        <v>1</v>
      </c>
      <c r="E85" s="72"/>
      <c r="F85" s="184">
        <f>0.12*F88/1000</f>
        <v>0.28199999999999997</v>
      </c>
      <c r="G85" s="72"/>
      <c r="H85" s="49"/>
      <c r="I85" s="49"/>
      <c r="J85" s="49"/>
      <c r="K85" s="49"/>
      <c r="L85" s="49"/>
      <c r="M85" s="49"/>
      <c r="O85" s="169"/>
      <c r="P85" s="170"/>
      <c r="Q85" s="171"/>
      <c r="R85" s="171"/>
    </row>
    <row r="86" spans="1:18" s="181" customFormat="1" ht="21.75" customHeight="1" x14ac:dyDescent="0.3">
      <c r="A86" s="197"/>
      <c r="B86" s="198"/>
      <c r="C86" s="61" t="s">
        <v>30</v>
      </c>
      <c r="D86" s="60" t="s">
        <v>7</v>
      </c>
      <c r="E86" s="72">
        <v>12.3</v>
      </c>
      <c r="F86" s="72">
        <f>E86*F85</f>
        <v>3.4685999999999999</v>
      </c>
      <c r="G86" s="49"/>
      <c r="H86" s="88"/>
      <c r="I86" s="49"/>
      <c r="J86" s="88"/>
      <c r="K86" s="49"/>
      <c r="L86" s="88"/>
      <c r="M86" s="88"/>
    </row>
    <row r="87" spans="1:18" s="181" customFormat="1" ht="21.75" customHeight="1" x14ac:dyDescent="0.3">
      <c r="A87" s="199"/>
      <c r="B87" s="200"/>
      <c r="C87" s="187" t="s">
        <v>9</v>
      </c>
      <c r="D87" s="60" t="s">
        <v>6</v>
      </c>
      <c r="E87" s="72">
        <v>1.4</v>
      </c>
      <c r="F87" s="72">
        <f>E87*F85</f>
        <v>0.39479999999999993</v>
      </c>
      <c r="G87" s="188"/>
      <c r="H87" s="88"/>
      <c r="I87" s="189"/>
      <c r="J87" s="88"/>
      <c r="K87" s="72"/>
      <c r="L87" s="88"/>
      <c r="M87" s="88"/>
    </row>
    <row r="88" spans="1:18" s="181" customFormat="1" ht="21.75" customHeight="1" x14ac:dyDescent="0.3">
      <c r="A88" s="201"/>
      <c r="B88" s="202"/>
      <c r="C88" s="61" t="s">
        <v>235</v>
      </c>
      <c r="D88" s="201" t="s">
        <v>12</v>
      </c>
      <c r="E88" s="202" t="s">
        <v>68</v>
      </c>
      <c r="F88" s="202">
        <v>2350</v>
      </c>
      <c r="G88" s="72"/>
      <c r="H88" s="88"/>
      <c r="I88" s="49"/>
      <c r="J88" s="88"/>
      <c r="K88" s="49"/>
      <c r="L88" s="88"/>
      <c r="M88" s="88"/>
      <c r="O88" s="172"/>
      <c r="P88" s="166"/>
      <c r="Q88" s="166"/>
      <c r="R88" s="166"/>
    </row>
    <row r="89" spans="1:18" s="181" customFormat="1" ht="21.75" customHeight="1" x14ac:dyDescent="0.3">
      <c r="A89" s="45"/>
      <c r="B89" s="60"/>
      <c r="C89" s="186" t="s">
        <v>11</v>
      </c>
      <c r="D89" s="60" t="s">
        <v>6</v>
      </c>
      <c r="E89" s="72">
        <v>7.15</v>
      </c>
      <c r="F89" s="72">
        <f>E89*F85</f>
        <v>2.0162999999999998</v>
      </c>
      <c r="G89" s="72"/>
      <c r="H89" s="88"/>
      <c r="I89" s="72"/>
      <c r="J89" s="88"/>
      <c r="K89" s="49"/>
      <c r="L89" s="88"/>
      <c r="M89" s="88"/>
    </row>
    <row r="90" spans="1:18" s="190" customFormat="1" ht="48" customHeight="1" x14ac:dyDescent="0.3">
      <c r="A90" s="60">
        <v>12</v>
      </c>
      <c r="B90" s="81" t="s">
        <v>155</v>
      </c>
      <c r="C90" s="187" t="s">
        <v>157</v>
      </c>
      <c r="D90" s="60" t="s">
        <v>12</v>
      </c>
      <c r="E90" s="60"/>
      <c r="F90" s="72">
        <v>60</v>
      </c>
      <c r="G90" s="188"/>
      <c r="H90" s="72"/>
      <c r="I90" s="189"/>
      <c r="J90" s="60"/>
      <c r="K90" s="189"/>
      <c r="L90" s="189"/>
      <c r="M90" s="49"/>
      <c r="O90" s="169"/>
      <c r="P90" s="170"/>
      <c r="Q90" s="171"/>
      <c r="R90" s="171"/>
    </row>
    <row r="91" spans="1:18" s="190" customFormat="1" ht="24.75" customHeight="1" x14ac:dyDescent="0.25">
      <c r="A91" s="60"/>
      <c r="B91" s="81"/>
      <c r="C91" s="61" t="s">
        <v>30</v>
      </c>
      <c r="D91" s="60" t="s">
        <v>7</v>
      </c>
      <c r="E91" s="60">
        <v>1.1100000000000001</v>
      </c>
      <c r="F91" s="60">
        <f>F90*E91</f>
        <v>66.600000000000009</v>
      </c>
      <c r="G91" s="49"/>
      <c r="H91" s="88"/>
      <c r="I91" s="49"/>
      <c r="J91" s="88"/>
      <c r="K91" s="49"/>
      <c r="L91" s="88"/>
      <c r="M91" s="88"/>
    </row>
    <row r="92" spans="1:18" s="191" customFormat="1" ht="24.75" customHeight="1" x14ac:dyDescent="0.3">
      <c r="A92" s="60"/>
      <c r="B92" s="81"/>
      <c r="C92" s="187" t="s">
        <v>9</v>
      </c>
      <c r="D92" s="60" t="s">
        <v>6</v>
      </c>
      <c r="E92" s="60">
        <f>0.0071</f>
        <v>7.1000000000000004E-3</v>
      </c>
      <c r="F92" s="72">
        <f>F90*E92</f>
        <v>0.42600000000000005</v>
      </c>
      <c r="G92" s="188"/>
      <c r="H92" s="88"/>
      <c r="I92" s="189"/>
      <c r="J92" s="88"/>
      <c r="K92" s="72"/>
      <c r="L92" s="88"/>
      <c r="M92" s="88"/>
    </row>
    <row r="93" spans="1:18" s="193" customFormat="1" ht="24.75" customHeight="1" x14ac:dyDescent="0.3">
      <c r="A93" s="60"/>
      <c r="B93" s="81"/>
      <c r="C93" s="187" t="s">
        <v>158</v>
      </c>
      <c r="D93" s="60" t="s">
        <v>12</v>
      </c>
      <c r="E93" s="72">
        <v>1</v>
      </c>
      <c r="F93" s="72">
        <f>F90*E93</f>
        <v>60</v>
      </c>
      <c r="G93" s="72"/>
      <c r="H93" s="88"/>
      <c r="I93" s="192"/>
      <c r="J93" s="88"/>
      <c r="K93" s="49"/>
      <c r="L93" s="88"/>
      <c r="M93" s="88"/>
    </row>
    <row r="94" spans="1:18" s="193" customFormat="1" ht="24.75" customHeight="1" x14ac:dyDescent="0.3">
      <c r="A94" s="60"/>
      <c r="B94" s="81"/>
      <c r="C94" s="187" t="s">
        <v>159</v>
      </c>
      <c r="D94" s="60" t="s">
        <v>0</v>
      </c>
      <c r="E94" s="60">
        <v>5.8999999999999997E-2</v>
      </c>
      <c r="F94" s="72">
        <f>F90*E94</f>
        <v>3.54</v>
      </c>
      <c r="G94" s="72"/>
      <c r="H94" s="88"/>
      <c r="I94" s="192"/>
      <c r="J94" s="88"/>
      <c r="K94" s="49"/>
      <c r="L94" s="88"/>
      <c r="M94" s="88"/>
    </row>
    <row r="95" spans="1:18" s="193" customFormat="1" ht="24.75" customHeight="1" x14ac:dyDescent="0.3">
      <c r="A95" s="60"/>
      <c r="B95" s="81"/>
      <c r="C95" s="187" t="s">
        <v>109</v>
      </c>
      <c r="D95" s="60" t="s">
        <v>0</v>
      </c>
      <c r="E95" s="60">
        <v>5.9999999999999995E-4</v>
      </c>
      <c r="F95" s="72">
        <f>F90*E95</f>
        <v>3.5999999999999997E-2</v>
      </c>
      <c r="G95" s="72"/>
      <c r="H95" s="88"/>
      <c r="I95" s="192"/>
      <c r="J95" s="88"/>
      <c r="K95" s="49"/>
      <c r="L95" s="88"/>
      <c r="M95" s="88"/>
    </row>
    <row r="96" spans="1:18" s="194" customFormat="1" ht="24.75" customHeight="1" x14ac:dyDescent="0.3">
      <c r="A96" s="60"/>
      <c r="B96" s="81"/>
      <c r="C96" s="187" t="s">
        <v>11</v>
      </c>
      <c r="D96" s="60" t="s">
        <v>6</v>
      </c>
      <c r="E96" s="60">
        <v>9.6000000000000002E-2</v>
      </c>
      <c r="F96" s="72">
        <f>F90*E96</f>
        <v>5.76</v>
      </c>
      <c r="G96" s="72"/>
      <c r="H96" s="88"/>
      <c r="I96" s="192"/>
      <c r="J96" s="88"/>
      <c r="K96" s="49"/>
      <c r="L96" s="88"/>
      <c r="M96" s="88"/>
    </row>
    <row r="97" spans="1:248" s="9" customFormat="1" ht="63.75" customHeight="1" x14ac:dyDescent="0.3">
      <c r="A97" s="45">
        <v>13</v>
      </c>
      <c r="B97" s="81" t="s">
        <v>72</v>
      </c>
      <c r="C97" s="267" t="s">
        <v>245</v>
      </c>
      <c r="D97" s="47" t="s">
        <v>0</v>
      </c>
      <c r="E97" s="45"/>
      <c r="F97" s="48">
        <v>15</v>
      </c>
      <c r="G97" s="45"/>
      <c r="H97" s="49"/>
      <c r="I97" s="45"/>
      <c r="J97" s="49"/>
      <c r="K97" s="45"/>
      <c r="L97" s="49"/>
      <c r="M97" s="49"/>
      <c r="O97" s="29"/>
      <c r="P97" s="35"/>
      <c r="Q97" s="35"/>
      <c r="R97" s="35"/>
    </row>
    <row r="98" spans="1:248" s="10" customFormat="1" ht="20.25" customHeight="1" x14ac:dyDescent="0.25">
      <c r="A98" s="45"/>
      <c r="B98" s="60"/>
      <c r="C98" s="85" t="s">
        <v>5</v>
      </c>
      <c r="D98" s="45" t="s">
        <v>7</v>
      </c>
      <c r="E98" s="45">
        <v>1.8</v>
      </c>
      <c r="F98" s="49">
        <f>F97*E98</f>
        <v>27</v>
      </c>
      <c r="G98" s="45"/>
      <c r="H98" s="49"/>
      <c r="I98" s="91"/>
      <c r="J98" s="49"/>
      <c r="K98" s="45"/>
      <c r="L98" s="49"/>
      <c r="M98" s="49"/>
      <c r="O98" s="5"/>
      <c r="P98" s="5"/>
      <c r="Q98" s="5"/>
      <c r="R98" s="5"/>
    </row>
    <row r="99" spans="1:248" s="10" customFormat="1" ht="20.25" customHeight="1" x14ac:dyDescent="0.25">
      <c r="A99" s="45"/>
      <c r="B99" s="60"/>
      <c r="C99" s="99" t="s">
        <v>10</v>
      </c>
      <c r="D99" s="47" t="s">
        <v>0</v>
      </c>
      <c r="E99" s="45">
        <v>1.1000000000000001</v>
      </c>
      <c r="F99" s="49">
        <f>F97*E99</f>
        <v>16.5</v>
      </c>
      <c r="G99" s="47"/>
      <c r="H99" s="56"/>
      <c r="I99" s="45"/>
      <c r="J99" s="49"/>
      <c r="K99" s="49"/>
      <c r="L99" s="49"/>
      <c r="M99" s="49"/>
      <c r="O99" s="5"/>
      <c r="P99" s="5"/>
      <c r="Q99" s="5"/>
      <c r="R99" s="5"/>
    </row>
    <row r="100" spans="1:248" s="210" customFormat="1" ht="49.5" customHeight="1" x14ac:dyDescent="0.25">
      <c r="A100" s="207">
        <v>14</v>
      </c>
      <c r="B100" s="208" t="s">
        <v>160</v>
      </c>
      <c r="C100" s="267" t="s">
        <v>246</v>
      </c>
      <c r="D100" s="72" t="s">
        <v>12</v>
      </c>
      <c r="E100" s="72"/>
      <c r="F100" s="475">
        <v>230</v>
      </c>
      <c r="G100" s="207"/>
      <c r="H100" s="209"/>
      <c r="I100" s="207"/>
      <c r="J100" s="72"/>
      <c r="K100" s="72"/>
      <c r="L100" s="72"/>
      <c r="M100" s="72"/>
      <c r="O100" s="169"/>
      <c r="P100" s="170"/>
      <c r="Q100" s="171"/>
      <c r="R100" s="211"/>
    </row>
    <row r="101" spans="1:248" s="210" customFormat="1" ht="22.5" customHeight="1" x14ac:dyDescent="0.25">
      <c r="A101" s="60"/>
      <c r="B101" s="81"/>
      <c r="C101" s="61" t="s">
        <v>30</v>
      </c>
      <c r="D101" s="45" t="s">
        <v>7</v>
      </c>
      <c r="E101" s="212">
        <v>1.58</v>
      </c>
      <c r="F101" s="213">
        <f>F100*E101</f>
        <v>363.40000000000003</v>
      </c>
      <c r="G101" s="207"/>
      <c r="H101" s="214"/>
      <c r="I101" s="72"/>
      <c r="J101" s="72"/>
      <c r="K101" s="72"/>
      <c r="L101" s="72"/>
      <c r="M101" s="72"/>
      <c r="O101" s="215"/>
      <c r="P101" s="215"/>
      <c r="Q101" s="215"/>
      <c r="R101" s="215"/>
    </row>
    <row r="102" spans="1:248" s="210" customFormat="1" ht="37.5" customHeight="1" x14ac:dyDescent="0.25">
      <c r="A102" s="60"/>
      <c r="B102" s="81"/>
      <c r="C102" s="61" t="s">
        <v>161</v>
      </c>
      <c r="D102" s="45" t="s">
        <v>8</v>
      </c>
      <c r="E102" s="212">
        <v>0.20499999999999999</v>
      </c>
      <c r="F102" s="213">
        <f>F100*E102</f>
        <v>47.15</v>
      </c>
      <c r="G102" s="207"/>
      <c r="H102" s="214"/>
      <c r="I102" s="72"/>
      <c r="J102" s="72"/>
      <c r="K102" s="216"/>
      <c r="L102" s="216"/>
      <c r="M102" s="216"/>
      <c r="O102" s="215"/>
      <c r="P102" s="215"/>
      <c r="Q102" s="215"/>
      <c r="R102" s="215"/>
    </row>
    <row r="103" spans="1:248" s="217" customFormat="1" ht="21.75" customHeight="1" x14ac:dyDescent="0.3">
      <c r="A103" s="60"/>
      <c r="B103" s="81"/>
      <c r="C103" s="61" t="s">
        <v>9</v>
      </c>
      <c r="D103" s="45" t="s">
        <v>6</v>
      </c>
      <c r="E103" s="212">
        <v>0.04</v>
      </c>
      <c r="F103" s="216">
        <f>E103*F100</f>
        <v>9.2000000000000011</v>
      </c>
      <c r="G103" s="216"/>
      <c r="H103" s="216"/>
      <c r="I103" s="216"/>
      <c r="J103" s="216"/>
      <c r="K103" s="216"/>
      <c r="L103" s="216"/>
      <c r="M103" s="216"/>
      <c r="N103" s="181"/>
      <c r="O103" s="149"/>
      <c r="P103" s="149"/>
      <c r="Q103" s="149"/>
      <c r="R103" s="149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  <c r="DU103" s="181"/>
      <c r="DV103" s="181"/>
      <c r="DW103" s="181"/>
      <c r="DX103" s="181"/>
      <c r="DY103" s="181"/>
      <c r="DZ103" s="181"/>
      <c r="EA103" s="181"/>
      <c r="EB103" s="181"/>
      <c r="EC103" s="181"/>
      <c r="ED103" s="181"/>
      <c r="EE103" s="181"/>
      <c r="EF103" s="181"/>
      <c r="EG103" s="181"/>
      <c r="EH103" s="181"/>
      <c r="EI103" s="181"/>
      <c r="EJ103" s="181"/>
      <c r="EK103" s="181"/>
      <c r="EL103" s="181"/>
      <c r="EM103" s="181"/>
      <c r="EN103" s="181"/>
      <c r="EO103" s="181"/>
      <c r="EP103" s="181"/>
      <c r="EQ103" s="181"/>
      <c r="ER103" s="181"/>
      <c r="ES103" s="181"/>
      <c r="ET103" s="181"/>
      <c r="EU103" s="181"/>
      <c r="EV103" s="181"/>
      <c r="EW103" s="181"/>
      <c r="EX103" s="181"/>
      <c r="EY103" s="181"/>
      <c r="EZ103" s="181"/>
      <c r="FA103" s="181"/>
      <c r="FB103" s="181"/>
      <c r="FC103" s="181"/>
      <c r="FD103" s="181"/>
      <c r="FE103" s="181"/>
      <c r="FF103" s="181"/>
      <c r="FG103" s="181"/>
      <c r="FH103" s="181"/>
      <c r="FI103" s="181"/>
      <c r="FJ103" s="181"/>
      <c r="FK103" s="181"/>
      <c r="FL103" s="181"/>
      <c r="FM103" s="181"/>
      <c r="FN103" s="181"/>
      <c r="FO103" s="181"/>
      <c r="FP103" s="181"/>
      <c r="FQ103" s="181"/>
      <c r="FR103" s="181"/>
      <c r="FS103" s="181"/>
      <c r="FT103" s="181"/>
      <c r="FU103" s="181"/>
      <c r="FV103" s="181"/>
      <c r="FW103" s="181"/>
      <c r="FX103" s="181"/>
      <c r="FY103" s="181"/>
      <c r="FZ103" s="181"/>
      <c r="GA103" s="181"/>
      <c r="GB103" s="181"/>
      <c r="GC103" s="181"/>
      <c r="GD103" s="181"/>
      <c r="GE103" s="181"/>
      <c r="GF103" s="181"/>
      <c r="GG103" s="181"/>
      <c r="GH103" s="181"/>
      <c r="GI103" s="181"/>
      <c r="GJ103" s="181"/>
      <c r="GK103" s="181"/>
      <c r="GL103" s="181"/>
      <c r="GM103" s="181"/>
      <c r="GN103" s="181"/>
      <c r="GO103" s="181"/>
      <c r="GP103" s="181"/>
      <c r="GQ103" s="181"/>
      <c r="GR103" s="181"/>
      <c r="GS103" s="181"/>
      <c r="GT103" s="181"/>
      <c r="GU103" s="181"/>
      <c r="GV103" s="181"/>
      <c r="GW103" s="181"/>
      <c r="GX103" s="181"/>
      <c r="GY103" s="181"/>
      <c r="GZ103" s="181"/>
      <c r="HA103" s="181"/>
      <c r="HB103" s="181"/>
      <c r="HC103" s="181"/>
      <c r="HD103" s="181"/>
      <c r="HE103" s="181"/>
      <c r="HF103" s="181"/>
      <c r="HG103" s="181"/>
      <c r="HH103" s="181"/>
      <c r="HI103" s="181"/>
      <c r="HJ103" s="181"/>
      <c r="HK103" s="181"/>
      <c r="HL103" s="181"/>
      <c r="HM103" s="181"/>
      <c r="HN103" s="181"/>
      <c r="HO103" s="181"/>
      <c r="HP103" s="181"/>
      <c r="HQ103" s="181"/>
      <c r="HR103" s="181"/>
      <c r="HS103" s="181"/>
      <c r="HT103" s="181"/>
      <c r="HU103" s="181"/>
      <c r="HV103" s="181"/>
      <c r="HW103" s="181"/>
      <c r="HX103" s="181"/>
      <c r="HY103" s="181"/>
      <c r="HZ103" s="181"/>
      <c r="IA103" s="181"/>
      <c r="IB103" s="181"/>
      <c r="IC103" s="181"/>
      <c r="ID103" s="181"/>
      <c r="IE103" s="181"/>
      <c r="IF103" s="181"/>
      <c r="IG103" s="181"/>
      <c r="IH103" s="181"/>
      <c r="II103" s="181"/>
      <c r="IJ103" s="181"/>
      <c r="IK103" s="181"/>
      <c r="IL103" s="181"/>
      <c r="IM103" s="181"/>
      <c r="IN103" s="181"/>
    </row>
    <row r="104" spans="1:248" s="217" customFormat="1" ht="21.75" customHeight="1" x14ac:dyDescent="0.3">
      <c r="A104" s="60"/>
      <c r="B104" s="81"/>
      <c r="C104" s="61" t="s">
        <v>149</v>
      </c>
      <c r="D104" s="60" t="s">
        <v>0</v>
      </c>
      <c r="E104" s="72"/>
      <c r="F104" s="475">
        <v>28</v>
      </c>
      <c r="G104" s="72"/>
      <c r="H104" s="88"/>
      <c r="I104" s="49"/>
      <c r="J104" s="88"/>
      <c r="K104" s="49"/>
      <c r="L104" s="216"/>
      <c r="M104" s="88"/>
      <c r="N104" s="181"/>
      <c r="O104" s="149"/>
      <c r="P104" s="149"/>
      <c r="Q104" s="149"/>
      <c r="R104" s="149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  <c r="FV104" s="181"/>
      <c r="FW104" s="181"/>
      <c r="FX104" s="181"/>
      <c r="FY104" s="181"/>
      <c r="FZ104" s="181"/>
      <c r="GA104" s="181"/>
      <c r="GB104" s="181"/>
      <c r="GC104" s="181"/>
      <c r="GD104" s="181"/>
      <c r="GE104" s="181"/>
      <c r="GF104" s="181"/>
      <c r="GG104" s="181"/>
      <c r="GH104" s="181"/>
      <c r="GI104" s="181"/>
      <c r="GJ104" s="181"/>
      <c r="GK104" s="181"/>
      <c r="GL104" s="181"/>
      <c r="GM104" s="181"/>
      <c r="GN104" s="181"/>
      <c r="GO104" s="181"/>
      <c r="GP104" s="181"/>
      <c r="GQ104" s="181"/>
      <c r="GR104" s="181"/>
      <c r="GS104" s="181"/>
      <c r="GT104" s="181"/>
      <c r="GU104" s="181"/>
      <c r="GV104" s="181"/>
      <c r="GW104" s="181"/>
      <c r="GX104" s="181"/>
      <c r="GY104" s="181"/>
      <c r="GZ104" s="181"/>
      <c r="HA104" s="181"/>
      <c r="HB104" s="181"/>
      <c r="HC104" s="181"/>
      <c r="HD104" s="181"/>
      <c r="HE104" s="181"/>
      <c r="HF104" s="181"/>
      <c r="HG104" s="181"/>
      <c r="HH104" s="181"/>
      <c r="HI104" s="181"/>
      <c r="HJ104" s="181"/>
      <c r="HK104" s="181"/>
      <c r="HL104" s="181"/>
      <c r="HM104" s="181"/>
      <c r="HN104" s="181"/>
      <c r="HO104" s="181"/>
      <c r="HP104" s="181"/>
      <c r="HQ104" s="181"/>
      <c r="HR104" s="181"/>
      <c r="HS104" s="181"/>
      <c r="HT104" s="181"/>
      <c r="HU104" s="181"/>
      <c r="HV104" s="181"/>
      <c r="HW104" s="181"/>
      <c r="HX104" s="181"/>
      <c r="HY104" s="181"/>
      <c r="HZ104" s="181"/>
      <c r="IA104" s="181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  <c r="IN104" s="181"/>
    </row>
    <row r="105" spans="1:248" s="217" customFormat="1" ht="21.75" customHeight="1" x14ac:dyDescent="0.3">
      <c r="A105" s="60"/>
      <c r="B105" s="81"/>
      <c r="C105" s="267" t="s">
        <v>247</v>
      </c>
      <c r="D105" s="269" t="s">
        <v>189</v>
      </c>
      <c r="E105" s="72"/>
      <c r="F105" s="475">
        <v>0.63</v>
      </c>
      <c r="G105" s="72"/>
      <c r="H105" s="88"/>
      <c r="I105" s="49"/>
      <c r="J105" s="88"/>
      <c r="K105" s="49"/>
      <c r="L105" s="216"/>
      <c r="M105" s="88"/>
      <c r="N105" s="181"/>
      <c r="O105" s="149"/>
      <c r="P105" s="149"/>
      <c r="Q105" s="149"/>
      <c r="R105" s="149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81"/>
      <c r="FW105" s="181"/>
      <c r="FX105" s="181"/>
      <c r="FY105" s="181"/>
      <c r="FZ105" s="181"/>
      <c r="GA105" s="181"/>
      <c r="GB105" s="181"/>
      <c r="GC105" s="181"/>
      <c r="GD105" s="181"/>
      <c r="GE105" s="181"/>
      <c r="GF105" s="181"/>
      <c r="GG105" s="181"/>
      <c r="GH105" s="181"/>
      <c r="GI105" s="181"/>
      <c r="GJ105" s="181"/>
      <c r="GK105" s="181"/>
      <c r="GL105" s="181"/>
      <c r="GM105" s="181"/>
      <c r="GN105" s="181"/>
      <c r="GO105" s="181"/>
      <c r="GP105" s="181"/>
      <c r="GQ105" s="181"/>
      <c r="GR105" s="181"/>
      <c r="GS105" s="181"/>
      <c r="GT105" s="181"/>
      <c r="GU105" s="181"/>
      <c r="GV105" s="181"/>
      <c r="GW105" s="181"/>
      <c r="GX105" s="181"/>
      <c r="GY105" s="181"/>
      <c r="GZ105" s="181"/>
      <c r="HA105" s="181"/>
      <c r="HB105" s="181"/>
      <c r="HC105" s="181"/>
      <c r="HD105" s="181"/>
      <c r="HE105" s="181"/>
      <c r="HF105" s="181"/>
      <c r="HG105" s="181"/>
      <c r="HH105" s="181"/>
      <c r="HI105" s="181"/>
      <c r="HJ105" s="181"/>
      <c r="HK105" s="181"/>
      <c r="HL105" s="181"/>
      <c r="HM105" s="181"/>
      <c r="HN105" s="181"/>
      <c r="HO105" s="181"/>
      <c r="HP105" s="181"/>
      <c r="HQ105" s="181"/>
      <c r="HR105" s="181"/>
      <c r="HS105" s="181"/>
      <c r="HT105" s="181"/>
      <c r="HU105" s="181"/>
      <c r="HV105" s="181"/>
      <c r="HW105" s="181"/>
      <c r="HX105" s="181"/>
      <c r="HY105" s="181"/>
      <c r="HZ105" s="181"/>
      <c r="IA105" s="181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  <c r="IN105" s="181"/>
    </row>
    <row r="106" spans="1:248" s="217" customFormat="1" ht="21.75" customHeight="1" x14ac:dyDescent="0.3">
      <c r="A106" s="60"/>
      <c r="B106" s="81"/>
      <c r="C106" s="267" t="s">
        <v>248</v>
      </c>
      <c r="D106" s="269" t="s">
        <v>189</v>
      </c>
      <c r="E106" s="72"/>
      <c r="F106" s="475">
        <v>0.69</v>
      </c>
      <c r="G106" s="72"/>
      <c r="H106" s="88"/>
      <c r="I106" s="49"/>
      <c r="J106" s="88"/>
      <c r="K106" s="49"/>
      <c r="L106" s="216"/>
      <c r="M106" s="88"/>
      <c r="N106" s="181"/>
      <c r="O106" s="149"/>
      <c r="P106" s="149"/>
      <c r="Q106" s="149"/>
      <c r="R106" s="14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1"/>
      <c r="GF106" s="181"/>
      <c r="GG106" s="181"/>
      <c r="GH106" s="181"/>
      <c r="GI106" s="181"/>
      <c r="GJ106" s="181"/>
      <c r="GK106" s="181"/>
      <c r="GL106" s="181"/>
      <c r="GM106" s="181"/>
      <c r="GN106" s="181"/>
      <c r="GO106" s="181"/>
      <c r="GP106" s="181"/>
      <c r="GQ106" s="181"/>
      <c r="GR106" s="181"/>
      <c r="GS106" s="181"/>
      <c r="GT106" s="181"/>
      <c r="GU106" s="181"/>
      <c r="GV106" s="181"/>
      <c r="GW106" s="181"/>
      <c r="GX106" s="181"/>
      <c r="GY106" s="181"/>
      <c r="GZ106" s="181"/>
      <c r="HA106" s="181"/>
      <c r="HB106" s="181"/>
      <c r="HC106" s="181"/>
      <c r="HD106" s="181"/>
      <c r="HE106" s="181"/>
      <c r="HF106" s="181"/>
      <c r="HG106" s="181"/>
      <c r="HH106" s="181"/>
      <c r="HI106" s="181"/>
      <c r="HJ106" s="181"/>
      <c r="HK106" s="181"/>
      <c r="HL106" s="181"/>
      <c r="HM106" s="181"/>
      <c r="HN106" s="181"/>
      <c r="HO106" s="181"/>
      <c r="HP106" s="181"/>
      <c r="HQ106" s="181"/>
      <c r="HR106" s="181"/>
      <c r="HS106" s="181"/>
      <c r="HT106" s="181"/>
      <c r="HU106" s="181"/>
      <c r="HV106" s="181"/>
      <c r="HW106" s="181"/>
      <c r="HX106" s="181"/>
      <c r="HY106" s="181"/>
      <c r="HZ106" s="181"/>
      <c r="IA106" s="181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  <c r="IN106" s="181"/>
    </row>
    <row r="107" spans="1:248" s="210" customFormat="1" ht="36.75" customHeight="1" x14ac:dyDescent="0.25">
      <c r="A107" s="207"/>
      <c r="B107" s="207"/>
      <c r="C107" s="61" t="s">
        <v>162</v>
      </c>
      <c r="D107" s="207" t="s">
        <v>12</v>
      </c>
      <c r="E107" s="214">
        <v>1</v>
      </c>
      <c r="F107" s="214">
        <f>F100*E107</f>
        <v>230</v>
      </c>
      <c r="G107" s="474"/>
      <c r="H107" s="88"/>
      <c r="I107" s="207"/>
      <c r="J107" s="72"/>
      <c r="K107" s="49"/>
      <c r="L107" s="216"/>
      <c r="M107" s="88"/>
      <c r="O107" s="215"/>
      <c r="P107" s="215"/>
      <c r="Q107" s="215"/>
      <c r="R107" s="215"/>
    </row>
    <row r="108" spans="1:248" s="210" customFormat="1" ht="22.5" customHeight="1" x14ac:dyDescent="0.25">
      <c r="A108" s="207"/>
      <c r="B108" s="207"/>
      <c r="C108" s="61" t="s">
        <v>163</v>
      </c>
      <c r="D108" s="207" t="s">
        <v>66</v>
      </c>
      <c r="E108" s="214">
        <v>0.2</v>
      </c>
      <c r="F108" s="214">
        <f>F100*E108</f>
        <v>46</v>
      </c>
      <c r="G108" s="72"/>
      <c r="H108" s="214"/>
      <c r="I108" s="207"/>
      <c r="J108" s="72"/>
      <c r="K108" s="49"/>
      <c r="L108" s="216"/>
      <c r="M108" s="88"/>
      <c r="O108" s="215"/>
      <c r="P108" s="215"/>
      <c r="Q108" s="215"/>
      <c r="R108" s="215"/>
    </row>
    <row r="109" spans="1:248" s="219" customFormat="1" ht="22.5" customHeight="1" x14ac:dyDescent="0.3">
      <c r="A109" s="60"/>
      <c r="B109" s="218"/>
      <c r="C109" s="61" t="s">
        <v>11</v>
      </c>
      <c r="D109" s="60" t="s">
        <v>6</v>
      </c>
      <c r="E109" s="72">
        <v>0.06</v>
      </c>
      <c r="F109" s="72">
        <f>E109*F100</f>
        <v>13.799999999999999</v>
      </c>
      <c r="G109" s="72"/>
      <c r="H109" s="88"/>
      <c r="I109" s="72"/>
      <c r="J109" s="72"/>
      <c r="K109" s="49"/>
      <c r="L109" s="216"/>
      <c r="M109" s="88"/>
    </row>
    <row r="110" spans="1:248" s="11" customFormat="1" ht="39" customHeight="1" x14ac:dyDescent="0.25">
      <c r="A110" s="73">
        <v>15</v>
      </c>
      <c r="B110" s="81" t="s">
        <v>134</v>
      </c>
      <c r="C110" s="267" t="s">
        <v>239</v>
      </c>
      <c r="D110" s="268" t="s">
        <v>135</v>
      </c>
      <c r="E110" s="50"/>
      <c r="F110" s="64">
        <v>17</v>
      </c>
      <c r="G110" s="88"/>
      <c r="H110" s="88"/>
      <c r="I110" s="88"/>
      <c r="J110" s="88"/>
      <c r="K110" s="88"/>
      <c r="L110" s="88"/>
      <c r="M110" s="88"/>
      <c r="O110" s="33"/>
      <c r="P110" s="12"/>
      <c r="Q110" s="12"/>
      <c r="R110" s="12"/>
    </row>
    <row r="111" spans="1:248" s="11" customFormat="1" ht="39" customHeight="1" x14ac:dyDescent="0.25">
      <c r="A111" s="73">
        <v>16</v>
      </c>
      <c r="B111" s="81" t="s">
        <v>134</v>
      </c>
      <c r="C111" s="267" t="s">
        <v>240</v>
      </c>
      <c r="D111" s="268" t="s">
        <v>135</v>
      </c>
      <c r="E111" s="50"/>
      <c r="F111" s="64">
        <v>11</v>
      </c>
      <c r="G111" s="88"/>
      <c r="H111" s="88"/>
      <c r="I111" s="54"/>
      <c r="J111" s="88"/>
      <c r="K111" s="88"/>
      <c r="L111" s="88"/>
      <c r="M111" s="88"/>
      <c r="O111" s="33"/>
      <c r="P111" s="12"/>
      <c r="Q111" s="12"/>
      <c r="R111" s="12"/>
    </row>
    <row r="112" spans="1:248" s="11" customFormat="1" ht="39" customHeight="1" x14ac:dyDescent="0.25">
      <c r="A112" s="73">
        <v>17</v>
      </c>
      <c r="B112" s="81" t="s">
        <v>134</v>
      </c>
      <c r="C112" s="267" t="s">
        <v>241</v>
      </c>
      <c r="D112" s="268" t="s">
        <v>135</v>
      </c>
      <c r="E112" s="50"/>
      <c r="F112" s="64">
        <v>9</v>
      </c>
      <c r="G112" s="88"/>
      <c r="H112" s="88"/>
      <c r="I112" s="54"/>
      <c r="J112" s="88"/>
      <c r="K112" s="88"/>
      <c r="L112" s="88"/>
      <c r="M112" s="88"/>
      <c r="O112" s="33"/>
      <c r="P112" s="12"/>
      <c r="Q112" s="12"/>
      <c r="R112" s="12"/>
    </row>
    <row r="113" spans="1:18" s="11" customFormat="1" ht="39" customHeight="1" x14ac:dyDescent="0.25">
      <c r="A113" s="73">
        <v>18</v>
      </c>
      <c r="B113" s="81" t="s">
        <v>134</v>
      </c>
      <c r="C113" s="267" t="s">
        <v>242</v>
      </c>
      <c r="D113" s="268" t="s">
        <v>135</v>
      </c>
      <c r="E113" s="50"/>
      <c r="F113" s="54">
        <v>1</v>
      </c>
      <c r="G113" s="88"/>
      <c r="H113" s="88"/>
      <c r="I113" s="54"/>
      <c r="J113" s="88"/>
      <c r="K113" s="88"/>
      <c r="L113" s="88"/>
      <c r="M113" s="88"/>
      <c r="O113" s="33"/>
      <c r="P113" s="12"/>
      <c r="Q113" s="12"/>
      <c r="R113" s="12"/>
    </row>
    <row r="114" spans="1:18" s="11" customFormat="1" ht="39" customHeight="1" x14ac:dyDescent="0.25">
      <c r="A114" s="73">
        <v>19</v>
      </c>
      <c r="B114" s="81" t="s">
        <v>134</v>
      </c>
      <c r="C114" s="267" t="s">
        <v>243</v>
      </c>
      <c r="D114" s="268" t="s">
        <v>135</v>
      </c>
      <c r="E114" s="50"/>
      <c r="F114" s="54">
        <v>1</v>
      </c>
      <c r="G114" s="88"/>
      <c r="H114" s="88"/>
      <c r="I114" s="54"/>
      <c r="J114" s="88"/>
      <c r="K114" s="88"/>
      <c r="L114" s="88"/>
      <c r="M114" s="88"/>
      <c r="O114" s="33"/>
      <c r="P114" s="12"/>
      <c r="Q114" s="12"/>
      <c r="R114" s="12"/>
    </row>
    <row r="115" spans="1:18" s="11" customFormat="1" ht="39" customHeight="1" x14ac:dyDescent="0.25">
      <c r="A115" s="73">
        <v>20</v>
      </c>
      <c r="B115" s="81" t="s">
        <v>134</v>
      </c>
      <c r="C115" s="267" t="s">
        <v>244</v>
      </c>
      <c r="D115" s="268" t="s">
        <v>135</v>
      </c>
      <c r="E115" s="50"/>
      <c r="F115" s="54">
        <v>1</v>
      </c>
      <c r="G115" s="88"/>
      <c r="H115" s="88"/>
      <c r="I115" s="54"/>
      <c r="J115" s="88"/>
      <c r="K115" s="88"/>
      <c r="L115" s="88"/>
      <c r="M115" s="88"/>
      <c r="O115" s="33"/>
      <c r="P115" s="12"/>
      <c r="Q115" s="12"/>
      <c r="R115" s="12"/>
    </row>
    <row r="116" spans="1:18" s="194" customFormat="1" ht="40.5" customHeight="1" x14ac:dyDescent="0.3">
      <c r="A116" s="60"/>
      <c r="B116" s="81"/>
      <c r="C116" s="206" t="s">
        <v>164</v>
      </c>
      <c r="D116" s="60"/>
      <c r="E116" s="60"/>
      <c r="F116" s="72"/>
      <c r="G116" s="72"/>
      <c r="H116" s="88"/>
      <c r="I116" s="192"/>
      <c r="J116" s="88"/>
      <c r="K116" s="192"/>
      <c r="L116" s="88"/>
      <c r="M116" s="88"/>
    </row>
    <row r="117" spans="1:18" s="194" customFormat="1" ht="37.5" customHeight="1" x14ac:dyDescent="0.3">
      <c r="A117" s="60">
        <v>1</v>
      </c>
      <c r="B117" s="81" t="s">
        <v>134</v>
      </c>
      <c r="C117" s="58" t="s">
        <v>165</v>
      </c>
      <c r="D117" s="43" t="s">
        <v>135</v>
      </c>
      <c r="E117" s="60"/>
      <c r="F117" s="49">
        <v>1</v>
      </c>
      <c r="G117" s="88"/>
      <c r="H117" s="88"/>
      <c r="I117" s="88"/>
      <c r="J117" s="88"/>
      <c r="K117" s="88"/>
      <c r="L117" s="88"/>
      <c r="M117" s="88"/>
      <c r="O117" s="172"/>
      <c r="P117" s="166"/>
      <c r="Q117" s="166"/>
      <c r="R117" s="166"/>
    </row>
    <row r="118" spans="1:18" s="194" customFormat="1" ht="37.5" customHeight="1" x14ac:dyDescent="0.3">
      <c r="A118" s="60">
        <v>2</v>
      </c>
      <c r="B118" s="81" t="s">
        <v>134</v>
      </c>
      <c r="C118" s="58" t="s">
        <v>166</v>
      </c>
      <c r="D118" s="43" t="s">
        <v>135</v>
      </c>
      <c r="E118" s="60"/>
      <c r="F118" s="49">
        <v>1</v>
      </c>
      <c r="G118" s="88"/>
      <c r="H118" s="88"/>
      <c r="I118" s="88"/>
      <c r="J118" s="88"/>
      <c r="K118" s="88"/>
      <c r="L118" s="88"/>
      <c r="M118" s="88"/>
      <c r="O118" s="172"/>
      <c r="P118" s="166"/>
      <c r="Q118" s="166"/>
      <c r="R118" s="166"/>
    </row>
    <row r="119" spans="1:18" s="194" customFormat="1" ht="37.5" customHeight="1" x14ac:dyDescent="0.3">
      <c r="A119" s="60">
        <v>3</v>
      </c>
      <c r="B119" s="81" t="s">
        <v>134</v>
      </c>
      <c r="C119" s="58" t="s">
        <v>167</v>
      </c>
      <c r="D119" s="43" t="s">
        <v>135</v>
      </c>
      <c r="E119" s="60"/>
      <c r="F119" s="49">
        <v>1</v>
      </c>
      <c r="G119" s="88"/>
      <c r="H119" s="88"/>
      <c r="I119" s="88"/>
      <c r="J119" s="88"/>
      <c r="K119" s="88"/>
      <c r="L119" s="88"/>
      <c r="M119" s="88"/>
      <c r="O119" s="172"/>
      <c r="P119" s="166"/>
      <c r="Q119" s="166"/>
      <c r="R119" s="166"/>
    </row>
    <row r="120" spans="1:18" s="194" customFormat="1" ht="50.25" customHeight="1" x14ac:dyDescent="0.3">
      <c r="A120" s="60">
        <v>4</v>
      </c>
      <c r="B120" s="81" t="s">
        <v>134</v>
      </c>
      <c r="C120" s="58" t="s">
        <v>168</v>
      </c>
      <c r="D120" s="43" t="s">
        <v>135</v>
      </c>
      <c r="E120" s="60"/>
      <c r="F120" s="49">
        <v>1</v>
      </c>
      <c r="G120" s="88"/>
      <c r="H120" s="88"/>
      <c r="I120" s="88"/>
      <c r="J120" s="88"/>
      <c r="K120" s="88"/>
      <c r="L120" s="88"/>
      <c r="M120" s="88"/>
      <c r="O120" s="172"/>
      <c r="P120" s="166"/>
      <c r="Q120" s="166"/>
      <c r="R120" s="166"/>
    </row>
    <row r="121" spans="1:18" s="194" customFormat="1" ht="37.5" customHeight="1" x14ac:dyDescent="0.3">
      <c r="A121" s="60">
        <v>5</v>
      </c>
      <c r="B121" s="81" t="s">
        <v>134</v>
      </c>
      <c r="C121" s="58" t="s">
        <v>169</v>
      </c>
      <c r="D121" s="43" t="s">
        <v>135</v>
      </c>
      <c r="E121" s="60"/>
      <c r="F121" s="49">
        <v>1</v>
      </c>
      <c r="G121" s="88"/>
      <c r="H121" s="88"/>
      <c r="I121" s="88"/>
      <c r="J121" s="88"/>
      <c r="K121" s="88"/>
      <c r="L121" s="88"/>
      <c r="M121" s="88"/>
      <c r="O121" s="172"/>
      <c r="P121" s="166"/>
      <c r="Q121" s="166"/>
      <c r="R121" s="166"/>
    </row>
    <row r="122" spans="1:18" s="194" customFormat="1" ht="55.5" customHeight="1" x14ac:dyDescent="0.3">
      <c r="A122" s="60">
        <v>6</v>
      </c>
      <c r="B122" s="81" t="s">
        <v>134</v>
      </c>
      <c r="C122" s="58" t="s">
        <v>170</v>
      </c>
      <c r="D122" s="43" t="s">
        <v>135</v>
      </c>
      <c r="E122" s="60"/>
      <c r="F122" s="49">
        <v>1</v>
      </c>
      <c r="G122" s="88"/>
      <c r="H122" s="88"/>
      <c r="I122" s="88"/>
      <c r="J122" s="88"/>
      <c r="K122" s="88"/>
      <c r="L122" s="88"/>
      <c r="M122" s="88"/>
      <c r="O122" s="172"/>
      <c r="P122" s="166"/>
      <c r="Q122" s="166"/>
      <c r="R122" s="166"/>
    </row>
    <row r="123" spans="1:18" s="194" customFormat="1" ht="37.5" customHeight="1" x14ac:dyDescent="0.3">
      <c r="A123" s="60">
        <v>7</v>
      </c>
      <c r="B123" s="81" t="s">
        <v>134</v>
      </c>
      <c r="C123" s="58" t="s">
        <v>460</v>
      </c>
      <c r="D123" s="43" t="s">
        <v>135</v>
      </c>
      <c r="E123" s="60"/>
      <c r="F123" s="49">
        <v>1</v>
      </c>
      <c r="G123" s="88"/>
      <c r="H123" s="88"/>
      <c r="I123" s="88"/>
      <c r="J123" s="88"/>
      <c r="K123" s="88"/>
      <c r="L123" s="88"/>
      <c r="M123" s="88"/>
      <c r="O123" s="172"/>
      <c r="P123" s="166"/>
      <c r="Q123" s="166"/>
      <c r="R123" s="166"/>
    </row>
    <row r="124" spans="1:18" s="194" customFormat="1" ht="37.5" customHeight="1" x14ac:dyDescent="0.3">
      <c r="A124" s="60">
        <v>8</v>
      </c>
      <c r="B124" s="81" t="s">
        <v>134</v>
      </c>
      <c r="C124" s="58" t="s">
        <v>459</v>
      </c>
      <c r="D124" s="43" t="s">
        <v>135</v>
      </c>
      <c r="E124" s="60"/>
      <c r="F124" s="49">
        <v>1</v>
      </c>
      <c r="G124" s="88"/>
      <c r="H124" s="88"/>
      <c r="I124" s="88"/>
      <c r="J124" s="88"/>
      <c r="K124" s="88"/>
      <c r="L124" s="88"/>
      <c r="M124" s="88"/>
      <c r="O124" s="172"/>
      <c r="P124" s="166"/>
      <c r="Q124" s="166"/>
      <c r="R124" s="166"/>
    </row>
    <row r="125" spans="1:18" s="194" customFormat="1" ht="48" customHeight="1" x14ac:dyDescent="0.3">
      <c r="A125" s="60"/>
      <c r="B125" s="81"/>
      <c r="C125" s="206" t="s">
        <v>171</v>
      </c>
      <c r="D125" s="60"/>
      <c r="E125" s="60"/>
      <c r="F125" s="72"/>
      <c r="G125" s="72"/>
      <c r="H125" s="88"/>
      <c r="I125" s="192"/>
      <c r="J125" s="88"/>
      <c r="K125" s="49"/>
      <c r="L125" s="72"/>
      <c r="M125" s="88"/>
    </row>
    <row r="126" spans="1:18" s="178" customFormat="1" ht="52.5" customHeight="1" x14ac:dyDescent="0.25">
      <c r="A126" s="57">
        <v>1</v>
      </c>
      <c r="B126" s="57" t="s">
        <v>132</v>
      </c>
      <c r="C126" s="58" t="s">
        <v>172</v>
      </c>
      <c r="D126" s="57" t="s">
        <v>0</v>
      </c>
      <c r="E126" s="57"/>
      <c r="F126" s="59">
        <v>4.4000000000000004</v>
      </c>
      <c r="G126" s="59"/>
      <c r="H126" s="59"/>
      <c r="I126" s="59"/>
      <c r="J126" s="59"/>
      <c r="K126" s="59"/>
      <c r="L126" s="59"/>
      <c r="M126" s="59"/>
      <c r="O126" s="172"/>
      <c r="P126" s="166"/>
      <c r="Q126" s="166"/>
      <c r="R126" s="166"/>
    </row>
    <row r="127" spans="1:18" s="178" customFormat="1" ht="21" customHeight="1" x14ac:dyDescent="0.25">
      <c r="A127" s="57"/>
      <c r="B127" s="57"/>
      <c r="C127" s="87" t="s">
        <v>36</v>
      </c>
      <c r="D127" s="57" t="s">
        <v>8</v>
      </c>
      <c r="E127" s="57">
        <f>9.1/1000</f>
        <v>9.1000000000000004E-3</v>
      </c>
      <c r="F127" s="59">
        <f>F126*E127</f>
        <v>4.0040000000000006E-2</v>
      </c>
      <c r="G127" s="88"/>
      <c r="H127" s="88"/>
      <c r="I127" s="88"/>
      <c r="J127" s="88"/>
      <c r="K127" s="88"/>
      <c r="L127" s="88"/>
      <c r="M127" s="88"/>
    </row>
    <row r="128" spans="1:18" s="168" customFormat="1" ht="57.75" customHeight="1" x14ac:dyDescent="0.25">
      <c r="A128" s="60">
        <v>2</v>
      </c>
      <c r="B128" s="60" t="s">
        <v>37</v>
      </c>
      <c r="C128" s="61" t="s">
        <v>173</v>
      </c>
      <c r="D128" s="43" t="s">
        <v>0</v>
      </c>
      <c r="E128" s="62"/>
      <c r="F128" s="62">
        <v>4.4000000000000004</v>
      </c>
      <c r="G128" s="60"/>
      <c r="H128" s="60"/>
      <c r="I128" s="60"/>
      <c r="J128" s="60"/>
      <c r="K128" s="60"/>
      <c r="L128" s="60"/>
      <c r="M128" s="60"/>
      <c r="O128" s="169"/>
      <c r="P128" s="170"/>
      <c r="Q128" s="171"/>
      <c r="R128" s="171"/>
    </row>
    <row r="129" spans="1:22" s="124" customFormat="1" ht="21.75" customHeight="1" x14ac:dyDescent="0.25">
      <c r="A129" s="45"/>
      <c r="B129" s="45"/>
      <c r="C129" s="61" t="s">
        <v>30</v>
      </c>
      <c r="D129" s="45" t="s">
        <v>7</v>
      </c>
      <c r="E129" s="89">
        <v>0.02</v>
      </c>
      <c r="F129" s="90">
        <f>F128*E129</f>
        <v>8.8000000000000009E-2</v>
      </c>
      <c r="G129" s="49"/>
      <c r="H129" s="49"/>
      <c r="I129" s="91"/>
      <c r="J129" s="49"/>
      <c r="K129" s="45"/>
      <c r="L129" s="49"/>
      <c r="M129" s="49"/>
      <c r="N129" s="151"/>
      <c r="O129" s="149"/>
      <c r="P129" s="149"/>
      <c r="Q129" s="149"/>
      <c r="R129" s="149"/>
    </row>
    <row r="130" spans="1:22" s="124" customFormat="1" ht="21.75" customHeight="1" x14ac:dyDescent="0.25">
      <c r="A130" s="45"/>
      <c r="B130" s="45"/>
      <c r="C130" s="61" t="s">
        <v>38</v>
      </c>
      <c r="D130" s="45" t="s">
        <v>8</v>
      </c>
      <c r="E130" s="89">
        <v>4.48E-2</v>
      </c>
      <c r="F130" s="90">
        <f>F128*E130</f>
        <v>0.19712000000000002</v>
      </c>
      <c r="G130" s="49"/>
      <c r="H130" s="49"/>
      <c r="I130" s="91"/>
      <c r="J130" s="49"/>
      <c r="K130" s="92"/>
      <c r="L130" s="88"/>
      <c r="M130" s="49"/>
      <c r="N130" s="151"/>
      <c r="O130" s="149"/>
      <c r="P130" s="149"/>
      <c r="Q130" s="149"/>
      <c r="R130" s="149"/>
    </row>
    <row r="131" spans="1:22" s="38" customFormat="1" ht="22.5" customHeight="1" x14ac:dyDescent="0.25">
      <c r="A131" s="93"/>
      <c r="B131" s="93"/>
      <c r="C131" s="94" t="s">
        <v>9</v>
      </c>
      <c r="D131" s="43" t="s">
        <v>6</v>
      </c>
      <c r="E131" s="43">
        <v>2.0999999999999999E-3</v>
      </c>
      <c r="F131" s="95">
        <f>F128*E131</f>
        <v>9.2399999999999999E-3</v>
      </c>
      <c r="G131" s="92"/>
      <c r="H131" s="88"/>
      <c r="I131" s="92"/>
      <c r="J131" s="88"/>
      <c r="K131" s="92"/>
      <c r="L131" s="88"/>
      <c r="M131" s="49"/>
    </row>
    <row r="132" spans="1:22" s="156" customFormat="1" ht="45" customHeight="1" x14ac:dyDescent="0.25">
      <c r="A132" s="50">
        <v>3</v>
      </c>
      <c r="B132" s="96" t="s">
        <v>174</v>
      </c>
      <c r="C132" s="63" t="s">
        <v>229</v>
      </c>
      <c r="D132" s="50" t="s">
        <v>1</v>
      </c>
      <c r="E132" s="54">
        <v>1.85</v>
      </c>
      <c r="F132" s="64">
        <f>F128*E132</f>
        <v>8.14</v>
      </c>
      <c r="G132" s="54"/>
      <c r="H132" s="54"/>
      <c r="I132" s="54"/>
      <c r="J132" s="54"/>
      <c r="K132" s="54"/>
      <c r="L132" s="54"/>
      <c r="M132" s="49"/>
      <c r="O132" s="172"/>
      <c r="P132" s="166"/>
      <c r="Q132" s="166"/>
      <c r="R132" s="166"/>
    </row>
    <row r="133" spans="1:22" s="220" customFormat="1" ht="69.75" customHeight="1" x14ac:dyDescent="0.25">
      <c r="A133" s="82">
        <v>4</v>
      </c>
      <c r="B133" s="82" t="s">
        <v>175</v>
      </c>
      <c r="C133" s="58" t="s">
        <v>176</v>
      </c>
      <c r="D133" s="82" t="s">
        <v>177</v>
      </c>
      <c r="E133" s="82"/>
      <c r="F133" s="82">
        <v>3.4</v>
      </c>
      <c r="G133" s="56"/>
      <c r="H133" s="56"/>
      <c r="I133" s="56"/>
      <c r="J133" s="56"/>
      <c r="K133" s="56"/>
      <c r="L133" s="180"/>
      <c r="M133" s="56"/>
      <c r="O133" s="169"/>
      <c r="P133" s="170"/>
      <c r="Q133" s="171"/>
      <c r="R133" s="171"/>
      <c r="S133" s="149"/>
      <c r="T133" s="149"/>
      <c r="U133" s="149"/>
      <c r="V133" s="149"/>
    </row>
    <row r="134" spans="1:22" s="222" customFormat="1" ht="19.5" customHeight="1" x14ac:dyDescent="0.3">
      <c r="A134" s="46"/>
      <c r="B134" s="221"/>
      <c r="C134" s="51" t="s">
        <v>178</v>
      </c>
      <c r="D134" s="82" t="s">
        <v>7</v>
      </c>
      <c r="E134" s="82">
        <v>3.52</v>
      </c>
      <c r="F134" s="82">
        <f>F133*E134</f>
        <v>11.968</v>
      </c>
      <c r="G134" s="180"/>
      <c r="H134" s="180"/>
      <c r="I134" s="180"/>
      <c r="J134" s="56"/>
      <c r="K134" s="180"/>
      <c r="L134" s="180"/>
      <c r="M134" s="56"/>
      <c r="O134" s="174"/>
      <c r="P134" s="174"/>
      <c r="Q134" s="174"/>
      <c r="R134" s="174"/>
      <c r="S134" s="174"/>
      <c r="T134" s="174"/>
      <c r="U134" s="174"/>
      <c r="V134" s="174"/>
    </row>
    <row r="135" spans="1:22" s="222" customFormat="1" ht="19.5" customHeight="1" x14ac:dyDescent="0.3">
      <c r="A135" s="46"/>
      <c r="B135" s="221"/>
      <c r="C135" s="51" t="s">
        <v>179</v>
      </c>
      <c r="D135" s="82" t="s">
        <v>6</v>
      </c>
      <c r="E135" s="82">
        <v>1.06</v>
      </c>
      <c r="F135" s="82">
        <f>F133*E135</f>
        <v>3.6040000000000001</v>
      </c>
      <c r="G135" s="180"/>
      <c r="H135" s="180"/>
      <c r="I135" s="180"/>
      <c r="J135" s="180"/>
      <c r="K135" s="180"/>
      <c r="L135" s="180"/>
      <c r="M135" s="56"/>
      <c r="O135" s="174"/>
      <c r="P135" s="174"/>
      <c r="Q135" s="174"/>
      <c r="R135" s="174"/>
      <c r="S135" s="174"/>
      <c r="T135" s="174"/>
      <c r="U135" s="174"/>
      <c r="V135" s="174"/>
    </row>
    <row r="136" spans="1:22" s="222" customFormat="1" ht="19.5" customHeight="1" x14ac:dyDescent="0.3">
      <c r="A136" s="46"/>
      <c r="B136" s="221"/>
      <c r="C136" s="51" t="s">
        <v>145</v>
      </c>
      <c r="D136" s="82" t="s">
        <v>177</v>
      </c>
      <c r="E136" s="82">
        <v>1.24</v>
      </c>
      <c r="F136" s="82">
        <f>F133*E136</f>
        <v>4.2160000000000002</v>
      </c>
      <c r="G136" s="56"/>
      <c r="H136" s="180"/>
      <c r="I136" s="56"/>
      <c r="J136" s="56"/>
      <c r="K136" s="49"/>
      <c r="L136" s="72"/>
      <c r="M136" s="56"/>
      <c r="O136" s="174"/>
      <c r="P136" s="174"/>
      <c r="Q136" s="174"/>
      <c r="R136" s="174"/>
      <c r="S136" s="174"/>
      <c r="T136" s="174"/>
      <c r="U136" s="174"/>
      <c r="V136" s="174"/>
    </row>
    <row r="137" spans="1:22" s="222" customFormat="1" ht="19.5" customHeight="1" x14ac:dyDescent="0.3">
      <c r="A137" s="46"/>
      <c r="B137" s="221"/>
      <c r="C137" s="51" t="s">
        <v>147</v>
      </c>
      <c r="D137" s="82" t="s">
        <v>6</v>
      </c>
      <c r="E137" s="82">
        <v>0.02</v>
      </c>
      <c r="F137" s="82">
        <f>F133*E137</f>
        <v>6.8000000000000005E-2</v>
      </c>
      <c r="G137" s="180"/>
      <c r="H137" s="180"/>
      <c r="I137" s="180"/>
      <c r="J137" s="180"/>
      <c r="K137" s="49"/>
      <c r="L137" s="72"/>
      <c r="M137" s="56"/>
      <c r="O137" s="174"/>
      <c r="P137" s="174"/>
      <c r="Q137" s="174"/>
      <c r="R137" s="174"/>
      <c r="S137" s="174"/>
      <c r="T137" s="174"/>
      <c r="U137" s="174"/>
      <c r="V137" s="174"/>
    </row>
    <row r="138" spans="1:22" s="190" customFormat="1" ht="54.75" customHeight="1" x14ac:dyDescent="0.3">
      <c r="A138" s="60">
        <v>5</v>
      </c>
      <c r="B138" s="81" t="s">
        <v>155</v>
      </c>
      <c r="C138" s="58" t="s">
        <v>454</v>
      </c>
      <c r="D138" s="60" t="s">
        <v>12</v>
      </c>
      <c r="E138" s="60"/>
      <c r="F138" s="72">
        <v>26</v>
      </c>
      <c r="G138" s="188"/>
      <c r="H138" s="88"/>
      <c r="I138" s="189"/>
      <c r="J138" s="88"/>
      <c r="K138" s="189"/>
      <c r="L138" s="88"/>
      <c r="M138" s="88"/>
      <c r="O138" s="169"/>
      <c r="P138" s="170"/>
      <c r="Q138" s="171"/>
      <c r="R138" s="171"/>
    </row>
    <row r="139" spans="1:22" s="190" customFormat="1" ht="21" customHeight="1" x14ac:dyDescent="0.25">
      <c r="A139" s="60"/>
      <c r="B139" s="81"/>
      <c r="C139" s="94" t="s">
        <v>30</v>
      </c>
      <c r="D139" s="43" t="s">
        <v>133</v>
      </c>
      <c r="E139" s="60">
        <v>0.74</v>
      </c>
      <c r="F139" s="60">
        <f>F138*E139</f>
        <v>19.239999999999998</v>
      </c>
      <c r="G139" s="49"/>
      <c r="H139" s="88"/>
      <c r="I139" s="49"/>
      <c r="J139" s="88"/>
      <c r="K139" s="49"/>
      <c r="L139" s="88"/>
      <c r="M139" s="88"/>
    </row>
    <row r="140" spans="1:22" s="191" customFormat="1" ht="21" customHeight="1" x14ac:dyDescent="0.3">
      <c r="A140" s="60"/>
      <c r="B140" s="81"/>
      <c r="C140" s="94" t="s">
        <v>9</v>
      </c>
      <c r="D140" s="43" t="s">
        <v>6</v>
      </c>
      <c r="E140" s="60">
        <f>0.0071</f>
        <v>7.1000000000000004E-3</v>
      </c>
      <c r="F140" s="72">
        <f>F138*E140</f>
        <v>0.18460000000000001</v>
      </c>
      <c r="G140" s="188"/>
      <c r="H140" s="88"/>
      <c r="I140" s="189"/>
      <c r="J140" s="88"/>
      <c r="K140" s="72"/>
      <c r="L140" s="88"/>
      <c r="M140" s="88"/>
    </row>
    <row r="141" spans="1:22" s="193" customFormat="1" ht="31.5" customHeight="1" x14ac:dyDescent="0.3">
      <c r="A141" s="60"/>
      <c r="B141" s="81"/>
      <c r="C141" s="51" t="s">
        <v>455</v>
      </c>
      <c r="D141" s="60" t="s">
        <v>12</v>
      </c>
      <c r="E141" s="60">
        <v>1</v>
      </c>
      <c r="F141" s="60">
        <f>F138*E141</f>
        <v>26</v>
      </c>
      <c r="G141" s="72"/>
      <c r="H141" s="88"/>
      <c r="I141" s="192"/>
      <c r="J141" s="88"/>
      <c r="K141" s="49"/>
      <c r="L141" s="72"/>
      <c r="M141" s="88"/>
    </row>
    <row r="142" spans="1:22" s="193" customFormat="1" ht="21" customHeight="1" x14ac:dyDescent="0.3">
      <c r="A142" s="60"/>
      <c r="B142" s="81"/>
      <c r="C142" s="187" t="s">
        <v>156</v>
      </c>
      <c r="D142" s="60" t="s">
        <v>0</v>
      </c>
      <c r="E142" s="60">
        <v>3.9E-2</v>
      </c>
      <c r="F142" s="72">
        <f>F138*E142</f>
        <v>1.014</v>
      </c>
      <c r="G142" s="72"/>
      <c r="H142" s="88"/>
      <c r="I142" s="192"/>
      <c r="J142" s="88"/>
      <c r="K142" s="49"/>
      <c r="L142" s="72"/>
      <c r="M142" s="88"/>
    </row>
    <row r="143" spans="1:22" s="193" customFormat="1" ht="21" customHeight="1" x14ac:dyDescent="0.3">
      <c r="A143" s="60"/>
      <c r="B143" s="81"/>
      <c r="C143" s="187" t="s">
        <v>109</v>
      </c>
      <c r="D143" s="60" t="s">
        <v>0</v>
      </c>
      <c r="E143" s="60">
        <v>5.9999999999999995E-4</v>
      </c>
      <c r="F143" s="72">
        <f>F138*E143</f>
        <v>1.5599999999999999E-2</v>
      </c>
      <c r="G143" s="72"/>
      <c r="H143" s="88"/>
      <c r="I143" s="192"/>
      <c r="J143" s="88"/>
      <c r="K143" s="49"/>
      <c r="L143" s="72"/>
      <c r="M143" s="88"/>
    </row>
    <row r="144" spans="1:22" s="194" customFormat="1" ht="21" customHeight="1" x14ac:dyDescent="0.3">
      <c r="A144" s="60"/>
      <c r="B144" s="81"/>
      <c r="C144" s="187" t="s">
        <v>11</v>
      </c>
      <c r="D144" s="60" t="s">
        <v>6</v>
      </c>
      <c r="E144" s="60">
        <v>9.6000000000000002E-2</v>
      </c>
      <c r="F144" s="72">
        <f>F138*E144</f>
        <v>2.496</v>
      </c>
      <c r="G144" s="72"/>
      <c r="H144" s="88"/>
      <c r="I144" s="192"/>
      <c r="J144" s="88"/>
      <c r="K144" s="49"/>
      <c r="L144" s="72"/>
      <c r="M144" s="88"/>
    </row>
    <row r="145" spans="1:22" s="38" customFormat="1" ht="54" customHeight="1" x14ac:dyDescent="0.25">
      <c r="A145" s="73">
        <v>6</v>
      </c>
      <c r="B145" s="195" t="s">
        <v>148</v>
      </c>
      <c r="C145" s="58" t="s">
        <v>180</v>
      </c>
      <c r="D145" s="60" t="s">
        <v>0</v>
      </c>
      <c r="E145" s="72"/>
      <c r="F145" s="72">
        <v>2.95</v>
      </c>
      <c r="G145" s="196"/>
      <c r="H145" s="185"/>
      <c r="I145" s="185"/>
      <c r="J145" s="185"/>
      <c r="K145" s="185"/>
      <c r="L145" s="185"/>
      <c r="M145" s="49"/>
      <c r="O145" s="169"/>
      <c r="P145" s="170"/>
      <c r="Q145" s="171"/>
      <c r="R145" s="171"/>
    </row>
    <row r="146" spans="1:22" s="38" customFormat="1" ht="21" customHeight="1" x14ac:dyDescent="0.25">
      <c r="A146" s="197"/>
      <c r="B146" s="60" t="s">
        <v>57</v>
      </c>
      <c r="C146" s="61" t="s">
        <v>30</v>
      </c>
      <c r="D146" s="60" t="s">
        <v>0</v>
      </c>
      <c r="E146" s="72">
        <v>1</v>
      </c>
      <c r="F146" s="72">
        <f>E146*F145</f>
        <v>2.95</v>
      </c>
      <c r="G146" s="72"/>
      <c r="H146" s="88"/>
      <c r="I146" s="49"/>
      <c r="J146" s="88"/>
      <c r="K146" s="49"/>
      <c r="L146" s="88"/>
      <c r="M146" s="88"/>
    </row>
    <row r="147" spans="1:22" s="38" customFormat="1" ht="21" customHeight="1" x14ac:dyDescent="0.25">
      <c r="A147" s="45"/>
      <c r="B147" s="60"/>
      <c r="C147" s="61" t="s">
        <v>181</v>
      </c>
      <c r="D147" s="60" t="s">
        <v>0</v>
      </c>
      <c r="E147" s="72">
        <v>1.02</v>
      </c>
      <c r="F147" s="72">
        <f>E147*F145</f>
        <v>3.0090000000000003</v>
      </c>
      <c r="G147" s="72"/>
      <c r="H147" s="88"/>
      <c r="I147" s="49"/>
      <c r="J147" s="88"/>
      <c r="K147" s="49"/>
      <c r="L147" s="72"/>
      <c r="M147" s="88"/>
    </row>
    <row r="148" spans="1:22" s="38" customFormat="1" ht="21" customHeight="1" x14ac:dyDescent="0.25">
      <c r="A148" s="45"/>
      <c r="B148" s="60"/>
      <c r="C148" s="186" t="s">
        <v>11</v>
      </c>
      <c r="D148" s="45" t="s">
        <v>6</v>
      </c>
      <c r="E148" s="72">
        <v>0.88</v>
      </c>
      <c r="F148" s="72">
        <f>E148*F145</f>
        <v>2.5960000000000001</v>
      </c>
      <c r="G148" s="72"/>
      <c r="H148" s="88"/>
      <c r="I148" s="72"/>
      <c r="J148" s="88"/>
      <c r="K148" s="49"/>
      <c r="L148" s="72"/>
      <c r="M148" s="88"/>
    </row>
    <row r="149" spans="1:22" s="204" customFormat="1" ht="72" customHeight="1" x14ac:dyDescent="0.25">
      <c r="A149" s="45">
        <v>7</v>
      </c>
      <c r="B149" s="203" t="s">
        <v>151</v>
      </c>
      <c r="C149" s="58" t="s">
        <v>182</v>
      </c>
      <c r="D149" s="45" t="s">
        <v>3</v>
      </c>
      <c r="E149" s="89"/>
      <c r="F149" s="90">
        <v>42</v>
      </c>
      <c r="G149" s="49"/>
      <c r="H149" s="49"/>
      <c r="I149" s="49"/>
      <c r="J149" s="49"/>
      <c r="K149" s="49"/>
      <c r="L149" s="49"/>
      <c r="M149" s="49"/>
      <c r="O149" s="169"/>
      <c r="P149" s="170"/>
      <c r="Q149" s="171"/>
      <c r="R149" s="171"/>
    </row>
    <row r="150" spans="1:22" s="204" customFormat="1" ht="18.75" customHeight="1" x14ac:dyDescent="0.25">
      <c r="A150" s="45"/>
      <c r="B150" s="60"/>
      <c r="C150" s="61" t="s">
        <v>30</v>
      </c>
      <c r="D150" s="45" t="s">
        <v>7</v>
      </c>
      <c r="E150" s="90">
        <v>0.755</v>
      </c>
      <c r="F150" s="90">
        <f>F149*E150</f>
        <v>31.71</v>
      </c>
      <c r="G150" s="49"/>
      <c r="H150" s="88"/>
      <c r="I150" s="49"/>
      <c r="J150" s="88"/>
      <c r="K150" s="49"/>
      <c r="L150" s="88"/>
      <c r="M150" s="88"/>
    </row>
    <row r="151" spans="1:22" s="204" customFormat="1" ht="18.75" customHeight="1" x14ac:dyDescent="0.3">
      <c r="A151" s="45"/>
      <c r="B151" s="60"/>
      <c r="C151" s="187" t="s">
        <v>9</v>
      </c>
      <c r="D151" s="45" t="s">
        <v>6</v>
      </c>
      <c r="E151" s="90">
        <v>7.4999999999999997E-3</v>
      </c>
      <c r="F151" s="90">
        <f>F149*E151</f>
        <v>0.315</v>
      </c>
      <c r="G151" s="188"/>
      <c r="H151" s="88"/>
      <c r="I151" s="189"/>
      <c r="J151" s="88"/>
      <c r="K151" s="72"/>
      <c r="L151" s="88"/>
      <c r="M151" s="88"/>
    </row>
    <row r="152" spans="1:22" s="204" customFormat="1" ht="18.75" customHeight="1" x14ac:dyDescent="0.25">
      <c r="A152" s="45"/>
      <c r="B152" s="60"/>
      <c r="C152" s="186" t="s">
        <v>153</v>
      </c>
      <c r="D152" s="45" t="s">
        <v>3</v>
      </c>
      <c r="E152" s="90">
        <v>1.02</v>
      </c>
      <c r="F152" s="90">
        <f>F149*E152</f>
        <v>42.84</v>
      </c>
      <c r="G152" s="72"/>
      <c r="H152" s="88"/>
      <c r="I152" s="192"/>
      <c r="J152" s="88"/>
      <c r="K152" s="49"/>
      <c r="L152" s="72"/>
      <c r="M152" s="88"/>
    </row>
    <row r="153" spans="1:22" s="204" customFormat="1" ht="18.75" customHeight="1" x14ac:dyDescent="0.25">
      <c r="A153" s="45"/>
      <c r="B153" s="60"/>
      <c r="C153" s="205" t="s">
        <v>154</v>
      </c>
      <c r="D153" s="45" t="s">
        <v>66</v>
      </c>
      <c r="E153" s="90">
        <v>0.5</v>
      </c>
      <c r="F153" s="90">
        <f>F149*E153</f>
        <v>21</v>
      </c>
      <c r="G153" s="72"/>
      <c r="H153" s="88"/>
      <c r="I153" s="192"/>
      <c r="J153" s="88"/>
      <c r="K153" s="49"/>
      <c r="L153" s="72"/>
      <c r="M153" s="88"/>
    </row>
    <row r="154" spans="1:22" s="204" customFormat="1" ht="18.75" customHeight="1" x14ac:dyDescent="0.25">
      <c r="A154" s="45"/>
      <c r="B154" s="60"/>
      <c r="C154" s="186" t="s">
        <v>11</v>
      </c>
      <c r="D154" s="45" t="s">
        <v>6</v>
      </c>
      <c r="E154" s="90">
        <v>0.19</v>
      </c>
      <c r="F154" s="90">
        <f>F149*E154</f>
        <v>7.98</v>
      </c>
      <c r="G154" s="72"/>
      <c r="H154" s="88"/>
      <c r="I154" s="192"/>
      <c r="J154" s="88"/>
      <c r="K154" s="49"/>
      <c r="L154" s="72"/>
      <c r="M154" s="88"/>
    </row>
    <row r="155" spans="1:22" s="168" customFormat="1" ht="57.75" customHeight="1" x14ac:dyDescent="0.25">
      <c r="A155" s="60">
        <v>8</v>
      </c>
      <c r="B155" s="60" t="s">
        <v>37</v>
      </c>
      <c r="C155" s="61" t="s">
        <v>183</v>
      </c>
      <c r="D155" s="43" t="s">
        <v>0</v>
      </c>
      <c r="E155" s="62"/>
      <c r="F155" s="62">
        <v>4.5</v>
      </c>
      <c r="G155" s="60"/>
      <c r="H155" s="60"/>
      <c r="I155" s="60"/>
      <c r="J155" s="60"/>
      <c r="K155" s="60"/>
      <c r="L155" s="60"/>
      <c r="M155" s="60"/>
      <c r="O155" s="169"/>
      <c r="P155" s="170"/>
      <c r="Q155" s="171"/>
      <c r="R155" s="171"/>
    </row>
    <row r="156" spans="1:22" s="124" customFormat="1" ht="21.75" customHeight="1" x14ac:dyDescent="0.25">
      <c r="A156" s="45"/>
      <c r="B156" s="45"/>
      <c r="C156" s="61" t="s">
        <v>30</v>
      </c>
      <c r="D156" s="45" t="s">
        <v>7</v>
      </c>
      <c r="E156" s="89">
        <v>0.02</v>
      </c>
      <c r="F156" s="90">
        <f>F155*E156</f>
        <v>0.09</v>
      </c>
      <c r="G156" s="49"/>
      <c r="H156" s="49"/>
      <c r="I156" s="91"/>
      <c r="J156" s="49"/>
      <c r="K156" s="45"/>
      <c r="L156" s="49"/>
      <c r="M156" s="49"/>
      <c r="N156" s="151"/>
      <c r="O156" s="149"/>
      <c r="P156" s="149"/>
      <c r="Q156" s="149"/>
      <c r="R156" s="149"/>
    </row>
    <row r="157" spans="1:22" s="124" customFormat="1" ht="21.75" customHeight="1" x14ac:dyDescent="0.25">
      <c r="A157" s="45"/>
      <c r="B157" s="45"/>
      <c r="C157" s="61" t="s">
        <v>38</v>
      </c>
      <c r="D157" s="45" t="s">
        <v>8</v>
      </c>
      <c r="E157" s="89">
        <v>4.48E-2</v>
      </c>
      <c r="F157" s="90">
        <f>F155*E157</f>
        <v>0.2016</v>
      </c>
      <c r="G157" s="49"/>
      <c r="H157" s="49"/>
      <c r="I157" s="91"/>
      <c r="J157" s="49"/>
      <c r="K157" s="92"/>
      <c r="L157" s="88"/>
      <c r="M157" s="49"/>
      <c r="N157" s="151"/>
      <c r="O157" s="149"/>
      <c r="P157" s="149"/>
      <c r="Q157" s="149"/>
      <c r="R157" s="149"/>
    </row>
    <row r="158" spans="1:22" s="38" customFormat="1" ht="22.5" customHeight="1" x14ac:dyDescent="0.25">
      <c r="A158" s="93"/>
      <c r="B158" s="93"/>
      <c r="C158" s="94" t="s">
        <v>9</v>
      </c>
      <c r="D158" s="43" t="s">
        <v>6</v>
      </c>
      <c r="E158" s="43">
        <v>2.0999999999999999E-3</v>
      </c>
      <c r="F158" s="95">
        <f>F155*E158</f>
        <v>9.4500000000000001E-3</v>
      </c>
      <c r="G158" s="92"/>
      <c r="H158" s="88"/>
      <c r="I158" s="92"/>
      <c r="J158" s="88"/>
      <c r="K158" s="92"/>
      <c r="L158" s="88"/>
      <c r="M158" s="49"/>
    </row>
    <row r="159" spans="1:22" s="156" customFormat="1" ht="38.25" customHeight="1" x14ac:dyDescent="0.25">
      <c r="A159" s="50">
        <v>9</v>
      </c>
      <c r="B159" s="96" t="s">
        <v>174</v>
      </c>
      <c r="C159" s="63" t="s">
        <v>229</v>
      </c>
      <c r="D159" s="50" t="s">
        <v>1</v>
      </c>
      <c r="E159" s="54">
        <v>2</v>
      </c>
      <c r="F159" s="64">
        <f>F155*E159</f>
        <v>9</v>
      </c>
      <c r="G159" s="54"/>
      <c r="H159" s="54"/>
      <c r="I159" s="54"/>
      <c r="J159" s="54"/>
      <c r="K159" s="54"/>
      <c r="L159" s="54"/>
      <c r="M159" s="49"/>
      <c r="O159" s="172"/>
      <c r="P159" s="166"/>
      <c r="Q159" s="166"/>
      <c r="R159" s="166"/>
    </row>
    <row r="160" spans="1:22" s="38" customFormat="1" ht="51.75" customHeight="1" x14ac:dyDescent="0.25">
      <c r="A160" s="223">
        <v>10</v>
      </c>
      <c r="B160" s="224" t="s">
        <v>184</v>
      </c>
      <c r="C160" s="69" t="s">
        <v>185</v>
      </c>
      <c r="D160" s="223" t="s">
        <v>223</v>
      </c>
      <c r="E160" s="223"/>
      <c r="F160" s="56">
        <v>12</v>
      </c>
      <c r="G160" s="225"/>
      <c r="H160" s="225"/>
      <c r="I160" s="225"/>
      <c r="J160" s="225"/>
      <c r="K160" s="225"/>
      <c r="L160" s="225"/>
      <c r="M160" s="225"/>
      <c r="O160" s="226"/>
      <c r="P160" s="33"/>
      <c r="Q160" s="33"/>
      <c r="R160" s="33"/>
      <c r="S160" s="175"/>
      <c r="T160" s="175"/>
      <c r="U160" s="175"/>
      <c r="V160" s="175"/>
    </row>
    <row r="161" spans="1:22" s="38" customFormat="1" ht="24" customHeight="1" x14ac:dyDescent="0.25">
      <c r="A161" s="223"/>
      <c r="B161" s="224" t="s">
        <v>57</v>
      </c>
      <c r="C161" s="61" t="s">
        <v>30</v>
      </c>
      <c r="D161" s="223" t="s">
        <v>223</v>
      </c>
      <c r="E161" s="225">
        <v>1</v>
      </c>
      <c r="F161" s="56">
        <f>F160*E161</f>
        <v>12</v>
      </c>
      <c r="G161" s="225"/>
      <c r="H161" s="225"/>
      <c r="I161" s="225"/>
      <c r="J161" s="225"/>
      <c r="K161" s="225"/>
      <c r="L161" s="225"/>
      <c r="M161" s="225"/>
      <c r="O161" s="175"/>
      <c r="P161" s="175"/>
      <c r="Q161" s="175"/>
      <c r="R161" s="175"/>
      <c r="S161" s="175"/>
      <c r="T161" s="175"/>
      <c r="U161" s="175"/>
      <c r="V161" s="175"/>
    </row>
    <row r="162" spans="1:22" s="38" customFormat="1" ht="24" customHeight="1" x14ac:dyDescent="0.25">
      <c r="A162" s="223"/>
      <c r="B162" s="224"/>
      <c r="C162" s="61" t="s">
        <v>9</v>
      </c>
      <c r="D162" s="223" t="s">
        <v>6</v>
      </c>
      <c r="E162" s="223">
        <v>0.77</v>
      </c>
      <c r="F162" s="56">
        <f>F160*E162</f>
        <v>9.24</v>
      </c>
      <c r="G162" s="225"/>
      <c r="H162" s="225"/>
      <c r="I162" s="225"/>
      <c r="J162" s="225"/>
      <c r="K162" s="225"/>
      <c r="L162" s="225"/>
      <c r="M162" s="225"/>
      <c r="O162" s="175"/>
      <c r="P162" s="175"/>
      <c r="Q162" s="175"/>
      <c r="R162" s="175"/>
      <c r="S162" s="175"/>
      <c r="T162" s="175"/>
      <c r="U162" s="175"/>
      <c r="V162" s="175"/>
    </row>
    <row r="163" spans="1:22" s="38" customFormat="1" ht="24" customHeight="1" x14ac:dyDescent="0.25">
      <c r="A163" s="223"/>
      <c r="B163" s="224"/>
      <c r="C163" s="69" t="s">
        <v>186</v>
      </c>
      <c r="D163" s="223" t="s">
        <v>223</v>
      </c>
      <c r="E163" s="225">
        <v>1.0149999999999999</v>
      </c>
      <c r="F163" s="56">
        <f>F160*E163</f>
        <v>12.18</v>
      </c>
      <c r="G163" s="225"/>
      <c r="H163" s="225"/>
      <c r="I163" s="225"/>
      <c r="J163" s="225"/>
      <c r="K163" s="49"/>
      <c r="L163" s="72"/>
      <c r="M163" s="225"/>
      <c r="O163" s="175"/>
      <c r="P163" s="175"/>
      <c r="Q163" s="175"/>
      <c r="R163" s="175"/>
      <c r="S163" s="175"/>
      <c r="T163" s="175"/>
      <c r="U163" s="175"/>
      <c r="V163" s="175"/>
    </row>
    <row r="164" spans="1:22" s="38" customFormat="1" ht="24" customHeight="1" x14ac:dyDescent="0.25">
      <c r="A164" s="223"/>
      <c r="B164" s="224"/>
      <c r="C164" s="69" t="s">
        <v>187</v>
      </c>
      <c r="D164" s="223" t="s">
        <v>3</v>
      </c>
      <c r="E164" s="223">
        <v>7.5399999999999995E-2</v>
      </c>
      <c r="F164" s="56">
        <f>F160*E164</f>
        <v>0.90479999999999994</v>
      </c>
      <c r="G164" s="225"/>
      <c r="H164" s="225"/>
      <c r="I164" s="225"/>
      <c r="J164" s="225"/>
      <c r="K164" s="49"/>
      <c r="L164" s="72"/>
      <c r="M164" s="225"/>
      <c r="O164" s="175"/>
      <c r="P164" s="175"/>
      <c r="Q164" s="175"/>
      <c r="R164" s="175"/>
      <c r="S164" s="175"/>
      <c r="T164" s="175"/>
      <c r="U164" s="175"/>
      <c r="V164" s="175"/>
    </row>
    <row r="165" spans="1:22" s="38" customFormat="1" ht="36.75" customHeight="1" x14ac:dyDescent="0.25">
      <c r="A165" s="223"/>
      <c r="B165" s="224"/>
      <c r="C165" s="69" t="s">
        <v>188</v>
      </c>
      <c r="D165" s="223" t="s">
        <v>223</v>
      </c>
      <c r="E165" s="223">
        <v>8.0000000000000004E-4</v>
      </c>
      <c r="F165" s="56">
        <f>F160*E165</f>
        <v>9.6000000000000009E-3</v>
      </c>
      <c r="G165" s="225"/>
      <c r="H165" s="225"/>
      <c r="I165" s="225"/>
      <c r="J165" s="225"/>
      <c r="K165" s="49"/>
      <c r="L165" s="72"/>
      <c r="M165" s="225"/>
      <c r="O165" s="175"/>
      <c r="P165" s="175"/>
      <c r="Q165" s="175"/>
      <c r="R165" s="175"/>
      <c r="S165" s="175"/>
      <c r="T165" s="175"/>
      <c r="U165" s="175"/>
      <c r="V165" s="175"/>
    </row>
    <row r="166" spans="1:22" s="38" customFormat="1" ht="24" customHeight="1" x14ac:dyDescent="0.25">
      <c r="A166" s="223"/>
      <c r="B166" s="224"/>
      <c r="C166" s="186" t="s">
        <v>147</v>
      </c>
      <c r="D166" s="60" t="s">
        <v>6</v>
      </c>
      <c r="E166" s="223">
        <v>7.0000000000000007E-2</v>
      </c>
      <c r="F166" s="56">
        <f>F160*E166</f>
        <v>0.84000000000000008</v>
      </c>
      <c r="G166" s="225"/>
      <c r="H166" s="225"/>
      <c r="I166" s="225"/>
      <c r="J166" s="225"/>
      <c r="K166" s="49"/>
      <c r="L166" s="72"/>
      <c r="M166" s="225"/>
      <c r="O166" s="175"/>
      <c r="P166" s="175"/>
      <c r="Q166" s="175"/>
      <c r="R166" s="175"/>
      <c r="S166" s="175"/>
      <c r="T166" s="175"/>
      <c r="U166" s="175"/>
      <c r="V166" s="175"/>
    </row>
    <row r="167" spans="1:22" s="38" customFormat="1" ht="24" customHeight="1" x14ac:dyDescent="0.25">
      <c r="A167" s="223"/>
      <c r="B167" s="224"/>
      <c r="C167" s="173" t="s">
        <v>224</v>
      </c>
      <c r="D167" s="47" t="s">
        <v>189</v>
      </c>
      <c r="E167" s="223"/>
      <c r="F167" s="227">
        <f>400*0.62/1000</f>
        <v>0.248</v>
      </c>
      <c r="G167" s="225"/>
      <c r="H167" s="225"/>
      <c r="I167" s="225"/>
      <c r="J167" s="225"/>
      <c r="K167" s="49"/>
      <c r="L167" s="72"/>
      <c r="M167" s="225"/>
      <c r="O167" s="226"/>
      <c r="P167" s="33"/>
      <c r="Q167" s="33"/>
      <c r="R167" s="33"/>
      <c r="S167" s="175"/>
      <c r="T167" s="175"/>
      <c r="U167" s="175"/>
      <c r="V167" s="175"/>
    </row>
    <row r="168" spans="1:22" s="167" customFormat="1" ht="42" customHeight="1" x14ac:dyDescent="0.25">
      <c r="A168" s="45">
        <v>11</v>
      </c>
      <c r="B168" s="81" t="s">
        <v>190</v>
      </c>
      <c r="C168" s="58" t="s">
        <v>191</v>
      </c>
      <c r="D168" s="47" t="s">
        <v>1</v>
      </c>
      <c r="E168" s="45"/>
      <c r="F168" s="70">
        <f>0.3*16*2.47/1000</f>
        <v>1.1856E-2</v>
      </c>
      <c r="G168" s="45"/>
      <c r="H168" s="49"/>
      <c r="I168" s="45"/>
      <c r="J168" s="49"/>
      <c r="K168" s="45"/>
      <c r="L168" s="49"/>
      <c r="M168" s="49"/>
      <c r="O168" s="172"/>
      <c r="P168" s="172"/>
      <c r="Q168" s="166"/>
      <c r="R168" s="166"/>
    </row>
    <row r="169" spans="1:22" s="165" customFormat="1" ht="19.5" customHeight="1" x14ac:dyDescent="0.25">
      <c r="A169" s="45"/>
      <c r="B169" s="228"/>
      <c r="C169" s="61" t="s">
        <v>30</v>
      </c>
      <c r="D169" s="60" t="s">
        <v>7</v>
      </c>
      <c r="E169" s="45">
        <v>303</v>
      </c>
      <c r="F169" s="49">
        <f>F168*E169</f>
        <v>3.592368</v>
      </c>
      <c r="G169" s="45"/>
      <c r="H169" s="49"/>
      <c r="I169" s="91"/>
      <c r="J169" s="49"/>
      <c r="K169" s="45"/>
      <c r="L169" s="49"/>
      <c r="M169" s="49"/>
      <c r="P169" s="229"/>
    </row>
    <row r="170" spans="1:22" s="79" customFormat="1" ht="19.5" customHeight="1" x14ac:dyDescent="0.25">
      <c r="A170" s="82"/>
      <c r="B170" s="82"/>
      <c r="C170" s="187" t="s">
        <v>9</v>
      </c>
      <c r="D170" s="60" t="s">
        <v>6</v>
      </c>
      <c r="E170" s="82">
        <v>2.1</v>
      </c>
      <c r="F170" s="180">
        <f>E170*F168</f>
        <v>2.4897600000000002E-2</v>
      </c>
      <c r="G170" s="82"/>
      <c r="H170" s="180"/>
      <c r="I170" s="82"/>
      <c r="J170" s="230"/>
      <c r="K170" s="72"/>
      <c r="L170" s="180"/>
      <c r="M170" s="49"/>
      <c r="P170" s="231"/>
    </row>
    <row r="171" spans="1:22" s="165" customFormat="1" ht="39" customHeight="1" x14ac:dyDescent="0.25">
      <c r="A171" s="45"/>
      <c r="B171" s="60"/>
      <c r="C171" s="58" t="s">
        <v>191</v>
      </c>
      <c r="D171" s="47" t="s">
        <v>1</v>
      </c>
      <c r="E171" s="45">
        <v>1.04</v>
      </c>
      <c r="F171" s="49">
        <f>F168*E171</f>
        <v>1.2330240000000001E-2</v>
      </c>
      <c r="G171" s="47"/>
      <c r="H171" s="180"/>
      <c r="I171" s="45"/>
      <c r="J171" s="49"/>
      <c r="K171" s="49"/>
      <c r="L171" s="180"/>
      <c r="M171" s="49"/>
      <c r="P171" s="229"/>
    </row>
    <row r="172" spans="1:22" s="165" customFormat="1" ht="19.5" customHeight="1" x14ac:dyDescent="0.25">
      <c r="A172" s="45"/>
      <c r="B172" s="60"/>
      <c r="C172" s="99" t="s">
        <v>192</v>
      </c>
      <c r="D172" s="47" t="s">
        <v>66</v>
      </c>
      <c r="E172" s="45"/>
      <c r="F172" s="49">
        <v>1.6</v>
      </c>
      <c r="G172" s="47"/>
      <c r="H172" s="180"/>
      <c r="I172" s="45"/>
      <c r="J172" s="49"/>
      <c r="K172" s="49"/>
      <c r="L172" s="180"/>
      <c r="M172" s="49"/>
      <c r="P172" s="172"/>
      <c r="Q172" s="166"/>
    </row>
    <row r="173" spans="1:22" s="151" customFormat="1" ht="85.5" customHeight="1" x14ac:dyDescent="0.25">
      <c r="A173" s="45">
        <v>12</v>
      </c>
      <c r="B173" s="60" t="s">
        <v>193</v>
      </c>
      <c r="C173" s="51" t="s">
        <v>194</v>
      </c>
      <c r="D173" s="45" t="s">
        <v>1</v>
      </c>
      <c r="E173" s="90"/>
      <c r="F173" s="89">
        <f>(24*5.4+74*1.7)/1000</f>
        <v>0.25540000000000002</v>
      </c>
      <c r="G173" s="192"/>
      <c r="H173" s="192"/>
      <c r="I173" s="49"/>
      <c r="J173" s="49"/>
      <c r="K173" s="192"/>
      <c r="L173" s="192"/>
      <c r="M173" s="72"/>
      <c r="N173" s="165"/>
      <c r="O173" s="172"/>
      <c r="P173" s="166"/>
      <c r="Q173" s="166"/>
      <c r="R173" s="166"/>
      <c r="S173" s="232"/>
      <c r="T173" s="232"/>
      <c r="U173" s="232"/>
      <c r="V173" s="232"/>
    </row>
    <row r="174" spans="1:22" s="124" customFormat="1" ht="23.25" customHeight="1" x14ac:dyDescent="0.25">
      <c r="A174" s="75"/>
      <c r="B174" s="60"/>
      <c r="C174" s="61" t="s">
        <v>30</v>
      </c>
      <c r="D174" s="45" t="s">
        <v>7</v>
      </c>
      <c r="E174" s="90">
        <v>77.2</v>
      </c>
      <c r="F174" s="90">
        <f>F173*E174</f>
        <v>19.716880000000003</v>
      </c>
      <c r="G174" s="49"/>
      <c r="H174" s="49"/>
      <c r="I174" s="72"/>
      <c r="J174" s="72"/>
      <c r="K174" s="72"/>
      <c r="L174" s="72"/>
      <c r="M174" s="72"/>
      <c r="N174" s="167"/>
      <c r="O174" s="232"/>
      <c r="P174" s="166"/>
      <c r="Q174" s="166"/>
      <c r="R174" s="232"/>
      <c r="S174" s="232"/>
      <c r="T174" s="232"/>
      <c r="U174" s="232"/>
      <c r="V174" s="232"/>
    </row>
    <row r="175" spans="1:22" s="124" customFormat="1" ht="36" customHeight="1" x14ac:dyDescent="0.25">
      <c r="A175" s="75"/>
      <c r="B175" s="60"/>
      <c r="C175" s="233" t="s">
        <v>195</v>
      </c>
      <c r="D175" s="45" t="s">
        <v>8</v>
      </c>
      <c r="E175" s="90">
        <v>0.9</v>
      </c>
      <c r="F175" s="90">
        <f>F173*E175</f>
        <v>0.22986000000000001</v>
      </c>
      <c r="G175" s="49"/>
      <c r="H175" s="49"/>
      <c r="I175" s="192"/>
      <c r="J175" s="192"/>
      <c r="K175" s="49"/>
      <c r="L175" s="49"/>
      <c r="M175" s="72"/>
      <c r="N175" s="167"/>
      <c r="O175" s="232"/>
      <c r="P175" s="232"/>
      <c r="Q175" s="232"/>
      <c r="R175" s="232"/>
      <c r="S175" s="232"/>
      <c r="T175" s="232"/>
      <c r="U175" s="232"/>
      <c r="V175" s="232"/>
    </row>
    <row r="176" spans="1:22" s="124" customFormat="1" ht="23.25" customHeight="1" x14ac:dyDescent="0.25">
      <c r="A176" s="75"/>
      <c r="B176" s="60"/>
      <c r="C176" s="233" t="s">
        <v>196</v>
      </c>
      <c r="D176" s="45" t="s">
        <v>8</v>
      </c>
      <c r="E176" s="90">
        <v>16.52</v>
      </c>
      <c r="F176" s="90">
        <f>F173*E176</f>
        <v>4.2192080000000001</v>
      </c>
      <c r="G176" s="49"/>
      <c r="H176" s="49"/>
      <c r="I176" s="192"/>
      <c r="J176" s="192"/>
      <c r="K176" s="49"/>
      <c r="L176" s="49"/>
      <c r="M176" s="72"/>
      <c r="N176" s="167"/>
      <c r="O176" s="232"/>
      <c r="P176" s="232"/>
      <c r="Q176" s="232"/>
      <c r="R176" s="232"/>
      <c r="S176" s="232"/>
      <c r="T176" s="232"/>
      <c r="U176" s="232"/>
      <c r="V176" s="232"/>
    </row>
    <row r="177" spans="1:22" s="124" customFormat="1" ht="23.25" customHeight="1" x14ac:dyDescent="0.25">
      <c r="A177" s="75"/>
      <c r="B177" s="60"/>
      <c r="C177" s="51" t="s">
        <v>197</v>
      </c>
      <c r="D177" s="47" t="s">
        <v>198</v>
      </c>
      <c r="E177" s="90">
        <v>1.0349999999999999</v>
      </c>
      <c r="F177" s="89">
        <f>E177*74</f>
        <v>76.589999999999989</v>
      </c>
      <c r="G177" s="49"/>
      <c r="H177" s="49"/>
      <c r="I177" s="49"/>
      <c r="J177" s="49"/>
      <c r="K177" s="49"/>
      <c r="L177" s="72"/>
      <c r="M177" s="72"/>
      <c r="N177" s="167"/>
      <c r="O177" s="172"/>
      <c r="P177" s="166"/>
      <c r="Q177" s="166"/>
      <c r="R177" s="166"/>
      <c r="S177" s="232"/>
      <c r="T177" s="232"/>
      <c r="U177" s="232"/>
      <c r="V177" s="232"/>
    </row>
    <row r="178" spans="1:22" s="124" customFormat="1" ht="23.25" customHeight="1" x14ac:dyDescent="0.25">
      <c r="A178" s="75"/>
      <c r="B178" s="60"/>
      <c r="C178" s="173" t="s">
        <v>199</v>
      </c>
      <c r="D178" s="47" t="s">
        <v>198</v>
      </c>
      <c r="E178" s="90">
        <v>1.0349999999999999</v>
      </c>
      <c r="F178" s="89">
        <f>E178*24</f>
        <v>24.839999999999996</v>
      </c>
      <c r="G178" s="49"/>
      <c r="H178" s="49"/>
      <c r="I178" s="49"/>
      <c r="J178" s="49"/>
      <c r="K178" s="49"/>
      <c r="L178" s="72"/>
      <c r="M178" s="72"/>
      <c r="N178" s="167"/>
      <c r="O178" s="172"/>
      <c r="P178" s="166"/>
      <c r="Q178" s="166"/>
      <c r="R178" s="166"/>
      <c r="S178" s="232"/>
      <c r="T178" s="232"/>
      <c r="U178" s="232"/>
      <c r="V178" s="232"/>
    </row>
    <row r="179" spans="1:22" s="124" customFormat="1" ht="23.25" customHeight="1" x14ac:dyDescent="0.25">
      <c r="A179" s="75"/>
      <c r="B179" s="60"/>
      <c r="C179" s="61" t="s">
        <v>200</v>
      </c>
      <c r="D179" s="45" t="s">
        <v>0</v>
      </c>
      <c r="E179" s="90">
        <v>3.5</v>
      </c>
      <c r="F179" s="90">
        <f>F173*E179</f>
        <v>0.89390000000000003</v>
      </c>
      <c r="G179" s="49"/>
      <c r="H179" s="49"/>
      <c r="I179" s="49"/>
      <c r="J179" s="49"/>
      <c r="K179" s="49"/>
      <c r="L179" s="72"/>
      <c r="M179" s="72"/>
      <c r="N179" s="167"/>
      <c r="O179" s="232"/>
      <c r="P179" s="232"/>
      <c r="Q179" s="232"/>
      <c r="R179" s="232"/>
      <c r="S179" s="232"/>
      <c r="T179" s="232"/>
      <c r="U179" s="232"/>
      <c r="V179" s="232"/>
    </row>
    <row r="180" spans="1:22" s="124" customFormat="1" ht="33" customHeight="1" x14ac:dyDescent="0.25">
      <c r="A180" s="75"/>
      <c r="B180" s="60"/>
      <c r="C180" s="61" t="s">
        <v>201</v>
      </c>
      <c r="D180" s="45" t="s">
        <v>66</v>
      </c>
      <c r="E180" s="89">
        <v>0.6</v>
      </c>
      <c r="F180" s="90">
        <f>F173*E180</f>
        <v>0.15324000000000002</v>
      </c>
      <c r="G180" s="49"/>
      <c r="H180" s="49"/>
      <c r="I180" s="49"/>
      <c r="J180" s="49"/>
      <c r="K180" s="49"/>
      <c r="L180" s="72"/>
      <c r="M180" s="72"/>
      <c r="N180" s="167"/>
      <c r="O180" s="232"/>
      <c r="P180" s="232"/>
      <c r="Q180" s="232"/>
      <c r="R180" s="232"/>
      <c r="S180" s="232"/>
      <c r="T180" s="232"/>
      <c r="U180" s="232"/>
      <c r="V180" s="232"/>
    </row>
    <row r="181" spans="1:22" s="124" customFormat="1" ht="23.25" customHeight="1" x14ac:dyDescent="0.25">
      <c r="A181" s="75"/>
      <c r="B181" s="60"/>
      <c r="C181" s="186" t="s">
        <v>105</v>
      </c>
      <c r="D181" s="234" t="s">
        <v>66</v>
      </c>
      <c r="E181" s="235">
        <v>12.8</v>
      </c>
      <c r="F181" s="235">
        <f>F173*E181</f>
        <v>3.2691200000000005</v>
      </c>
      <c r="G181" s="49"/>
      <c r="H181" s="49"/>
      <c r="I181" s="236"/>
      <c r="J181" s="236"/>
      <c r="K181" s="49"/>
      <c r="L181" s="72"/>
      <c r="M181" s="72"/>
      <c r="N181" s="167"/>
      <c r="O181" s="232"/>
      <c r="P181" s="232"/>
      <c r="Q181" s="232"/>
      <c r="R181" s="232"/>
      <c r="S181" s="232"/>
      <c r="T181" s="232"/>
      <c r="U181" s="232"/>
      <c r="V181" s="232"/>
    </row>
    <row r="182" spans="1:22" s="238" customFormat="1" ht="57.75" customHeight="1" x14ac:dyDescent="0.25">
      <c r="A182" s="82">
        <v>13</v>
      </c>
      <c r="B182" s="82" t="s">
        <v>202</v>
      </c>
      <c r="C182" s="51" t="s">
        <v>203</v>
      </c>
      <c r="D182" s="82" t="s">
        <v>204</v>
      </c>
      <c r="E182" s="82"/>
      <c r="F182" s="82">
        <f>F173*43</f>
        <v>10.982200000000001</v>
      </c>
      <c r="G182" s="237"/>
      <c r="H182" s="56"/>
      <c r="I182" s="56"/>
      <c r="J182" s="56"/>
      <c r="K182" s="56"/>
      <c r="L182" s="180"/>
      <c r="M182" s="56"/>
      <c r="O182" s="169"/>
      <c r="P182" s="170"/>
      <c r="Q182" s="171"/>
      <c r="R182" s="171"/>
      <c r="S182" s="150"/>
      <c r="T182" s="150"/>
      <c r="U182" s="150"/>
      <c r="V182" s="150"/>
    </row>
    <row r="183" spans="1:22" s="238" customFormat="1" ht="20.25" customHeight="1" x14ac:dyDescent="0.25">
      <c r="A183" s="239"/>
      <c r="B183" s="82"/>
      <c r="C183" s="51" t="s">
        <v>5</v>
      </c>
      <c r="D183" s="82" t="s">
        <v>7</v>
      </c>
      <c r="E183" s="240">
        <v>0.68</v>
      </c>
      <c r="F183" s="82">
        <f>F182*E183</f>
        <v>7.4678960000000005</v>
      </c>
      <c r="G183" s="180"/>
      <c r="H183" s="240"/>
      <c r="I183" s="240"/>
      <c r="J183" s="56"/>
      <c r="K183" s="240"/>
      <c r="L183" s="180"/>
      <c r="M183" s="56"/>
      <c r="O183" s="150"/>
      <c r="P183" s="150"/>
      <c r="Q183" s="150"/>
      <c r="R183" s="150"/>
      <c r="S183" s="150"/>
      <c r="T183" s="150"/>
      <c r="U183" s="150"/>
      <c r="V183" s="150"/>
    </row>
    <row r="184" spans="1:22" s="238" customFormat="1" ht="20.25" customHeight="1" x14ac:dyDescent="0.25">
      <c r="A184" s="239"/>
      <c r="B184" s="82"/>
      <c r="C184" s="51" t="s">
        <v>179</v>
      </c>
      <c r="D184" s="82" t="s">
        <v>6</v>
      </c>
      <c r="E184" s="241">
        <v>2.9999999999999997E-4</v>
      </c>
      <c r="F184" s="82">
        <f>F182*E184</f>
        <v>3.29466E-3</v>
      </c>
      <c r="G184" s="180"/>
      <c r="H184" s="240"/>
      <c r="I184" s="240"/>
      <c r="J184" s="180"/>
      <c r="K184" s="180"/>
      <c r="L184" s="180"/>
      <c r="M184" s="56"/>
      <c r="O184" s="150"/>
      <c r="P184" s="150"/>
      <c r="Q184" s="150"/>
      <c r="R184" s="150"/>
      <c r="S184" s="150"/>
      <c r="T184" s="150"/>
      <c r="U184" s="150"/>
      <c r="V184" s="150"/>
    </row>
    <row r="185" spans="1:22" s="238" customFormat="1" ht="20.25" customHeight="1" x14ac:dyDescent="0.25">
      <c r="A185" s="239"/>
      <c r="B185" s="242"/>
      <c r="C185" s="51" t="s">
        <v>205</v>
      </c>
      <c r="D185" s="82" t="s">
        <v>66</v>
      </c>
      <c r="E185" s="82">
        <v>0.246</v>
      </c>
      <c r="F185" s="82">
        <f>F182*E185</f>
        <v>2.7016211999999999</v>
      </c>
      <c r="G185" s="180"/>
      <c r="H185" s="180"/>
      <c r="I185" s="180"/>
      <c r="J185" s="180"/>
      <c r="K185" s="49"/>
      <c r="L185" s="72"/>
      <c r="M185" s="56"/>
      <c r="O185" s="150"/>
      <c r="P185" s="150"/>
      <c r="Q185" s="150"/>
      <c r="R185" s="150"/>
      <c r="S185" s="150"/>
      <c r="T185" s="150"/>
      <c r="U185" s="150"/>
      <c r="V185" s="150"/>
    </row>
    <row r="186" spans="1:22" s="238" customFormat="1" ht="20.25" customHeight="1" x14ac:dyDescent="0.25">
      <c r="A186" s="239"/>
      <c r="B186" s="242"/>
      <c r="C186" s="51" t="s">
        <v>206</v>
      </c>
      <c r="D186" s="82" t="s">
        <v>66</v>
      </c>
      <c r="E186" s="82">
        <v>2.7E-2</v>
      </c>
      <c r="F186" s="82">
        <f>F182*E186</f>
        <v>0.29651939999999999</v>
      </c>
      <c r="G186" s="180"/>
      <c r="H186" s="180"/>
      <c r="I186" s="180"/>
      <c r="J186" s="180"/>
      <c r="K186" s="49"/>
      <c r="L186" s="72"/>
      <c r="M186" s="56"/>
      <c r="O186" s="150"/>
      <c r="P186" s="150"/>
      <c r="Q186" s="150"/>
      <c r="R186" s="150"/>
      <c r="S186" s="150"/>
      <c r="T186" s="150"/>
      <c r="U186" s="150"/>
      <c r="V186" s="150"/>
    </row>
    <row r="187" spans="1:22" s="238" customFormat="1" ht="20.25" customHeight="1" x14ac:dyDescent="0.25">
      <c r="A187" s="239"/>
      <c r="B187" s="242"/>
      <c r="C187" s="51" t="s">
        <v>147</v>
      </c>
      <c r="D187" s="82" t="s">
        <v>6</v>
      </c>
      <c r="E187" s="82">
        <v>1.9E-3</v>
      </c>
      <c r="F187" s="82">
        <f>F182*E187</f>
        <v>2.0866180000000002E-2</v>
      </c>
      <c r="G187" s="180"/>
      <c r="H187" s="180"/>
      <c r="I187" s="180"/>
      <c r="J187" s="180"/>
      <c r="K187" s="49"/>
      <c r="L187" s="72"/>
      <c r="M187" s="56"/>
      <c r="O187" s="150"/>
      <c r="P187" s="150"/>
      <c r="Q187" s="150"/>
      <c r="R187" s="150"/>
      <c r="S187" s="150"/>
      <c r="T187" s="150"/>
      <c r="U187" s="150"/>
      <c r="V187" s="150"/>
    </row>
    <row r="188" spans="1:22" s="210" customFormat="1" ht="49.5" customHeight="1" x14ac:dyDescent="0.25">
      <c r="A188" s="207">
        <v>13</v>
      </c>
      <c r="B188" s="208" t="s">
        <v>207</v>
      </c>
      <c r="C188" s="58" t="s">
        <v>208</v>
      </c>
      <c r="D188" s="72" t="s">
        <v>3</v>
      </c>
      <c r="E188" s="72"/>
      <c r="F188" s="72">
        <v>45</v>
      </c>
      <c r="G188" s="207"/>
      <c r="H188" s="209"/>
      <c r="I188" s="207"/>
      <c r="J188" s="72"/>
      <c r="K188" s="72"/>
      <c r="L188" s="72"/>
      <c r="M188" s="72"/>
      <c r="O188" s="169"/>
      <c r="P188" s="170"/>
      <c r="Q188" s="171"/>
      <c r="R188" s="171"/>
    </row>
    <row r="189" spans="1:22" s="210" customFormat="1" ht="22.5" customHeight="1" x14ac:dyDescent="0.25">
      <c r="A189" s="207"/>
      <c r="B189" s="207"/>
      <c r="C189" s="61" t="s">
        <v>30</v>
      </c>
      <c r="D189" s="45" t="s">
        <v>7</v>
      </c>
      <c r="E189" s="207">
        <v>1.1301000000000001</v>
      </c>
      <c r="F189" s="213">
        <f>F188*E189</f>
        <v>50.854500000000002</v>
      </c>
      <c r="G189" s="207"/>
      <c r="H189" s="214"/>
      <c r="I189" s="72"/>
      <c r="J189" s="72"/>
      <c r="K189" s="72"/>
      <c r="L189" s="72"/>
      <c r="M189" s="72"/>
      <c r="O189" s="215"/>
      <c r="P189" s="215"/>
      <c r="Q189" s="215"/>
      <c r="R189" s="215"/>
    </row>
    <row r="190" spans="1:22" s="79" customFormat="1" ht="19.5" customHeight="1" x14ac:dyDescent="0.25">
      <c r="A190" s="82"/>
      <c r="B190" s="82"/>
      <c r="C190" s="187" t="s">
        <v>9</v>
      </c>
      <c r="D190" s="60" t="s">
        <v>6</v>
      </c>
      <c r="E190" s="82">
        <v>0.185</v>
      </c>
      <c r="F190" s="180">
        <f>E190*F188</f>
        <v>8.3249999999999993</v>
      </c>
      <c r="G190" s="82"/>
      <c r="H190" s="180"/>
      <c r="I190" s="82"/>
      <c r="J190" s="230"/>
      <c r="K190" s="72"/>
      <c r="L190" s="180"/>
      <c r="M190" s="49"/>
      <c r="P190" s="231"/>
    </row>
    <row r="191" spans="1:22" s="210" customFormat="1" ht="22.5" customHeight="1" x14ac:dyDescent="0.25">
      <c r="A191" s="207"/>
      <c r="B191" s="207"/>
      <c r="C191" s="61" t="s">
        <v>209</v>
      </c>
      <c r="D191" s="207" t="s">
        <v>135</v>
      </c>
      <c r="E191" s="214">
        <v>6.45</v>
      </c>
      <c r="F191" s="214">
        <f>F188*E191</f>
        <v>290.25</v>
      </c>
      <c r="G191" s="72"/>
      <c r="H191" s="214"/>
      <c r="I191" s="207"/>
      <c r="J191" s="72"/>
      <c r="K191" s="49"/>
      <c r="L191" s="180"/>
      <c r="M191" s="72"/>
      <c r="O191" s="215"/>
      <c r="P191" s="215"/>
      <c r="Q191" s="215"/>
      <c r="R191" s="215"/>
    </row>
    <row r="192" spans="1:22" s="210" customFormat="1" ht="22.5" customHeight="1" x14ac:dyDescent="0.25">
      <c r="A192" s="207"/>
      <c r="B192" s="207"/>
      <c r="C192" s="61" t="s">
        <v>210</v>
      </c>
      <c r="D192" s="207" t="s">
        <v>135</v>
      </c>
      <c r="E192" s="214">
        <v>0.81</v>
      </c>
      <c r="F192" s="214">
        <f>F188*E192</f>
        <v>36.450000000000003</v>
      </c>
      <c r="G192" s="72"/>
      <c r="H192" s="214"/>
      <c r="I192" s="207"/>
      <c r="J192" s="72"/>
      <c r="K192" s="49"/>
      <c r="L192" s="180"/>
      <c r="M192" s="72"/>
      <c r="O192" s="215"/>
      <c r="P192" s="215"/>
      <c r="Q192" s="215"/>
      <c r="R192" s="215"/>
    </row>
    <row r="193" spans="1:248" s="210" customFormat="1" ht="22.5" customHeight="1" x14ac:dyDescent="0.25">
      <c r="A193" s="207"/>
      <c r="B193" s="207"/>
      <c r="C193" s="61" t="s">
        <v>211</v>
      </c>
      <c r="D193" s="72" t="s">
        <v>3</v>
      </c>
      <c r="E193" s="207">
        <v>1.1499999999999999</v>
      </c>
      <c r="F193" s="214">
        <f>F188*E193</f>
        <v>51.749999999999993</v>
      </c>
      <c r="G193" s="214"/>
      <c r="H193" s="214"/>
      <c r="I193" s="207"/>
      <c r="J193" s="72"/>
      <c r="K193" s="49"/>
      <c r="L193" s="180"/>
      <c r="M193" s="72"/>
      <c r="O193" s="215"/>
      <c r="P193" s="215"/>
      <c r="Q193" s="215"/>
      <c r="R193" s="215"/>
    </row>
    <row r="194" spans="1:248" s="156" customFormat="1" ht="30.75" customHeight="1" x14ac:dyDescent="0.25">
      <c r="A194" s="50"/>
      <c r="B194" s="98"/>
      <c r="C194" s="206" t="s">
        <v>217</v>
      </c>
      <c r="D194" s="50"/>
      <c r="E194" s="54"/>
      <c r="F194" s="64"/>
      <c r="G194" s="54"/>
      <c r="H194" s="54"/>
      <c r="I194" s="54"/>
      <c r="J194" s="54"/>
      <c r="K194" s="54"/>
      <c r="L194" s="54"/>
      <c r="M194" s="49"/>
      <c r="O194" s="22"/>
      <c r="P194" s="166"/>
      <c r="Q194" s="166"/>
    </row>
    <row r="195" spans="1:248" s="260" customFormat="1" ht="49.5" customHeight="1" x14ac:dyDescent="0.25">
      <c r="A195" s="259">
        <v>1</v>
      </c>
      <c r="B195" s="60" t="s">
        <v>218</v>
      </c>
      <c r="C195" s="58" t="s">
        <v>219</v>
      </c>
      <c r="D195" s="60" t="s">
        <v>3</v>
      </c>
      <c r="E195" s="62"/>
      <c r="F195" s="475">
        <v>1970</v>
      </c>
      <c r="G195" s="253"/>
      <c r="H195" s="253"/>
      <c r="I195" s="253"/>
      <c r="J195" s="253"/>
      <c r="K195" s="253"/>
      <c r="L195" s="253"/>
      <c r="M195" s="49"/>
      <c r="O195" s="169"/>
      <c r="P195" s="170"/>
      <c r="Q195" s="171"/>
      <c r="R195" s="171"/>
    </row>
    <row r="196" spans="1:248" s="260" customFormat="1" ht="21.75" customHeight="1" x14ac:dyDescent="0.25">
      <c r="A196" s="259"/>
      <c r="B196" s="218"/>
      <c r="C196" s="94" t="s">
        <v>30</v>
      </c>
      <c r="D196" s="60" t="s">
        <v>7</v>
      </c>
      <c r="E196" s="62">
        <v>0.38300000000000001</v>
      </c>
      <c r="F196" s="72">
        <f>F195*E196</f>
        <v>754.51</v>
      </c>
      <c r="G196" s="253"/>
      <c r="H196" s="254"/>
      <c r="I196" s="253"/>
      <c r="J196" s="253"/>
      <c r="K196" s="253"/>
      <c r="L196" s="253"/>
      <c r="M196" s="49"/>
    </row>
    <row r="197" spans="1:248" s="260" customFormat="1" ht="21.75" customHeight="1" x14ac:dyDescent="0.25">
      <c r="A197" s="259"/>
      <c r="B197" s="218"/>
      <c r="C197" s="61" t="s">
        <v>220</v>
      </c>
      <c r="D197" s="60" t="s">
        <v>0</v>
      </c>
      <c r="E197" s="62"/>
      <c r="F197" s="72">
        <v>300</v>
      </c>
      <c r="G197" s="253"/>
      <c r="H197" s="254"/>
      <c r="I197" s="253"/>
      <c r="J197" s="253"/>
      <c r="K197" s="253"/>
      <c r="L197" s="253"/>
      <c r="M197" s="49"/>
    </row>
    <row r="198" spans="1:248" s="260" customFormat="1" ht="22.5" customHeight="1" x14ac:dyDescent="0.25">
      <c r="A198" s="259"/>
      <c r="B198" s="218"/>
      <c r="C198" s="61" t="s">
        <v>146</v>
      </c>
      <c r="D198" s="60" t="s">
        <v>0</v>
      </c>
      <c r="E198" s="62">
        <v>0.1</v>
      </c>
      <c r="F198" s="72">
        <f>F195*E198</f>
        <v>197</v>
      </c>
      <c r="G198" s="253"/>
      <c r="H198" s="254"/>
      <c r="I198" s="253"/>
      <c r="J198" s="253"/>
      <c r="K198" s="253"/>
      <c r="L198" s="253"/>
      <c r="M198" s="49"/>
    </row>
    <row r="199" spans="1:248" s="260" customFormat="1" ht="62.25" customHeight="1" x14ac:dyDescent="0.25">
      <c r="A199" s="259">
        <v>2</v>
      </c>
      <c r="B199" s="60" t="s">
        <v>259</v>
      </c>
      <c r="C199" s="58" t="s">
        <v>261</v>
      </c>
      <c r="D199" s="60" t="s">
        <v>3</v>
      </c>
      <c r="E199" s="62"/>
      <c r="F199" s="475">
        <v>1970</v>
      </c>
      <c r="G199" s="253"/>
      <c r="H199" s="253"/>
      <c r="I199" s="253"/>
      <c r="J199" s="253"/>
      <c r="K199" s="253"/>
      <c r="L199" s="253"/>
      <c r="M199" s="49"/>
      <c r="O199" s="169"/>
      <c r="P199" s="170"/>
      <c r="Q199" s="171"/>
      <c r="R199" s="211"/>
    </row>
    <row r="200" spans="1:248" s="260" customFormat="1" ht="22.5" customHeight="1" x14ac:dyDescent="0.25">
      <c r="A200" s="259"/>
      <c r="B200" s="218"/>
      <c r="C200" s="94" t="s">
        <v>30</v>
      </c>
      <c r="D200" s="60" t="s">
        <v>7</v>
      </c>
      <c r="E200" s="62">
        <f>4.39/100</f>
        <v>4.3899999999999995E-2</v>
      </c>
      <c r="F200" s="72">
        <f>F199*E200</f>
        <v>86.48299999999999</v>
      </c>
      <c r="G200" s="253"/>
      <c r="H200" s="254"/>
      <c r="I200" s="253"/>
      <c r="J200" s="253"/>
      <c r="K200" s="253"/>
      <c r="L200" s="253"/>
      <c r="M200" s="49"/>
    </row>
    <row r="201" spans="1:248" s="260" customFormat="1" ht="33" customHeight="1" x14ac:dyDescent="0.25">
      <c r="A201" s="259"/>
      <c r="B201" s="218"/>
      <c r="C201" s="58" t="s">
        <v>260</v>
      </c>
      <c r="D201" s="60" t="s">
        <v>66</v>
      </c>
      <c r="E201" s="62">
        <f>2/100</f>
        <v>0.02</v>
      </c>
      <c r="F201" s="72">
        <f>F199*E201</f>
        <v>39.4</v>
      </c>
      <c r="G201" s="253"/>
      <c r="H201" s="254"/>
      <c r="I201" s="253"/>
      <c r="J201" s="253"/>
      <c r="K201" s="49"/>
      <c r="L201" s="180"/>
      <c r="M201" s="49"/>
    </row>
    <row r="202" spans="1:248" s="260" customFormat="1" ht="22.5" customHeight="1" x14ac:dyDescent="0.25">
      <c r="A202" s="259"/>
      <c r="B202" s="218"/>
      <c r="C202" s="61" t="s">
        <v>146</v>
      </c>
      <c r="D202" s="60" t="s">
        <v>0</v>
      </c>
      <c r="E202" s="62">
        <f>10/100</f>
        <v>0.1</v>
      </c>
      <c r="F202" s="72">
        <f>F199*E202</f>
        <v>197</v>
      </c>
      <c r="G202" s="253"/>
      <c r="H202" s="254"/>
      <c r="I202" s="253"/>
      <c r="J202" s="253"/>
      <c r="K202" s="49"/>
      <c r="L202" s="180"/>
      <c r="M202" s="49"/>
    </row>
    <row r="203" spans="1:248" s="261" customFormat="1" ht="34.5" customHeight="1" x14ac:dyDescent="0.25">
      <c r="A203" s="273">
        <v>4</v>
      </c>
      <c r="B203" s="100" t="s">
        <v>250</v>
      </c>
      <c r="C203" s="274" t="s">
        <v>251</v>
      </c>
      <c r="D203" s="50" t="s">
        <v>103</v>
      </c>
      <c r="E203" s="273"/>
      <c r="F203" s="275">
        <f>F207+F208+F209</f>
        <v>60</v>
      </c>
      <c r="G203" s="276"/>
      <c r="H203" s="275"/>
      <c r="I203" s="276"/>
      <c r="J203" s="276"/>
      <c r="K203" s="276"/>
      <c r="L203" s="276"/>
      <c r="M203" s="276"/>
      <c r="O203" s="169"/>
      <c r="P203" s="170"/>
      <c r="Q203" s="171"/>
      <c r="R203" s="171"/>
      <c r="S203" s="262"/>
    </row>
    <row r="204" spans="1:248" s="278" customFormat="1" ht="26.25" customHeight="1" x14ac:dyDescent="0.35">
      <c r="A204" s="45"/>
      <c r="B204" s="60"/>
      <c r="C204" s="61" t="s">
        <v>30</v>
      </c>
      <c r="D204" s="45" t="s">
        <v>7</v>
      </c>
      <c r="E204" s="90">
        <v>3.66</v>
      </c>
      <c r="F204" s="49">
        <f>F203*E204</f>
        <v>219.60000000000002</v>
      </c>
      <c r="G204" s="253"/>
      <c r="H204" s="254"/>
      <c r="I204" s="253"/>
      <c r="J204" s="253"/>
      <c r="K204" s="253"/>
      <c r="L204" s="253"/>
      <c r="M204" s="49"/>
      <c r="N204" s="277"/>
      <c r="O204" s="149"/>
      <c r="P204" s="170"/>
      <c r="Q204" s="149"/>
      <c r="R204" s="149"/>
      <c r="S204" s="149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7"/>
      <c r="BF204" s="277"/>
      <c r="BG204" s="277"/>
      <c r="BH204" s="277"/>
      <c r="BI204" s="277"/>
      <c r="BJ204" s="277"/>
      <c r="BK204" s="277"/>
      <c r="BL204" s="27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277"/>
      <c r="CG204" s="277"/>
      <c r="CH204" s="277"/>
      <c r="CI204" s="277"/>
      <c r="CJ204" s="277"/>
      <c r="CK204" s="277"/>
      <c r="CL204" s="277"/>
      <c r="CM204" s="277"/>
      <c r="CN204" s="277"/>
      <c r="CO204" s="277"/>
      <c r="CP204" s="277"/>
      <c r="CQ204" s="277"/>
      <c r="CR204" s="277"/>
      <c r="CS204" s="277"/>
      <c r="CT204" s="277"/>
      <c r="CU204" s="277"/>
      <c r="CV204" s="277"/>
      <c r="CW204" s="277"/>
      <c r="CX204" s="277"/>
      <c r="CY204" s="277"/>
      <c r="CZ204" s="277"/>
      <c r="DA204" s="277"/>
      <c r="DB204" s="277"/>
      <c r="DC204" s="277"/>
      <c r="DD204" s="277"/>
      <c r="DE204" s="277"/>
      <c r="DF204" s="277"/>
      <c r="DG204" s="277"/>
      <c r="DH204" s="277"/>
      <c r="DI204" s="277"/>
      <c r="DJ204" s="277"/>
      <c r="DK204" s="277"/>
      <c r="DL204" s="277"/>
      <c r="DM204" s="277"/>
      <c r="DN204" s="277"/>
      <c r="DO204" s="277"/>
      <c r="DP204" s="277"/>
      <c r="DQ204" s="277"/>
      <c r="DR204" s="277"/>
      <c r="DS204" s="277"/>
      <c r="DT204" s="277"/>
      <c r="DU204" s="277"/>
      <c r="DV204" s="277"/>
      <c r="DW204" s="277"/>
      <c r="DX204" s="277"/>
      <c r="DY204" s="277"/>
      <c r="DZ204" s="277"/>
      <c r="EA204" s="277"/>
      <c r="EB204" s="277"/>
      <c r="EC204" s="277"/>
      <c r="ED204" s="277"/>
      <c r="EE204" s="277"/>
      <c r="EF204" s="277"/>
      <c r="EG204" s="277"/>
      <c r="EH204" s="277"/>
      <c r="EI204" s="277"/>
      <c r="EJ204" s="277"/>
      <c r="EK204" s="277"/>
      <c r="EL204" s="277"/>
      <c r="EM204" s="277"/>
      <c r="EN204" s="277"/>
      <c r="EO204" s="277"/>
      <c r="EP204" s="277"/>
      <c r="EQ204" s="277"/>
      <c r="ER204" s="277"/>
      <c r="ES204" s="277"/>
      <c r="ET204" s="277"/>
      <c r="EU204" s="277"/>
      <c r="EV204" s="277"/>
      <c r="EW204" s="277"/>
      <c r="EX204" s="277"/>
      <c r="EY204" s="277"/>
      <c r="EZ204" s="277"/>
      <c r="FA204" s="277"/>
      <c r="FB204" s="277"/>
      <c r="FC204" s="277"/>
      <c r="FD204" s="277"/>
      <c r="FE204" s="277"/>
      <c r="FF204" s="277"/>
      <c r="FG204" s="277"/>
      <c r="FH204" s="277"/>
      <c r="FI204" s="277"/>
      <c r="FJ204" s="277"/>
      <c r="FK204" s="277"/>
      <c r="FL204" s="277"/>
      <c r="FM204" s="277"/>
      <c r="FN204" s="277"/>
      <c r="FO204" s="277"/>
      <c r="FP204" s="277"/>
      <c r="FQ204" s="277"/>
      <c r="FR204" s="277"/>
      <c r="FS204" s="277"/>
      <c r="FT204" s="277"/>
      <c r="FU204" s="277"/>
      <c r="FV204" s="277"/>
      <c r="FW204" s="277"/>
      <c r="FX204" s="277"/>
      <c r="FY204" s="277"/>
      <c r="FZ204" s="277"/>
      <c r="GA204" s="277"/>
      <c r="GB204" s="277"/>
      <c r="GC204" s="277"/>
      <c r="GD204" s="277"/>
      <c r="GE204" s="277"/>
      <c r="GF204" s="277"/>
      <c r="GG204" s="277"/>
      <c r="GH204" s="277"/>
      <c r="GI204" s="277"/>
      <c r="GJ204" s="277"/>
      <c r="GK204" s="277"/>
      <c r="GL204" s="277"/>
      <c r="GM204" s="277"/>
      <c r="GN204" s="277"/>
      <c r="GO204" s="277"/>
      <c r="GP204" s="277"/>
      <c r="GQ204" s="277"/>
      <c r="GR204" s="277"/>
      <c r="GS204" s="277"/>
      <c r="GT204" s="277"/>
      <c r="GU204" s="277"/>
      <c r="GV204" s="277"/>
      <c r="GW204" s="277"/>
      <c r="GX204" s="277"/>
      <c r="GY204" s="277"/>
      <c r="GZ204" s="277"/>
      <c r="HA204" s="277"/>
      <c r="HB204" s="277"/>
      <c r="HC204" s="277"/>
      <c r="HD204" s="277"/>
      <c r="HE204" s="277"/>
      <c r="HF204" s="277"/>
      <c r="HG204" s="277"/>
      <c r="HH204" s="277"/>
      <c r="HI204" s="277"/>
      <c r="HJ204" s="277"/>
      <c r="HK204" s="277"/>
      <c r="HL204" s="277"/>
      <c r="HM204" s="277"/>
      <c r="HN204" s="277"/>
      <c r="HO204" s="277"/>
      <c r="HP204" s="277"/>
      <c r="HQ204" s="277"/>
      <c r="HR204" s="277"/>
      <c r="HS204" s="277"/>
      <c r="HT204" s="277"/>
      <c r="HU204" s="277"/>
      <c r="HV204" s="277"/>
      <c r="HW204" s="277"/>
      <c r="HX204" s="277"/>
      <c r="HY204" s="277"/>
      <c r="HZ204" s="277"/>
      <c r="IA204" s="277"/>
      <c r="IB204" s="277"/>
      <c r="IC204" s="277"/>
      <c r="ID204" s="277"/>
      <c r="IE204" s="277"/>
      <c r="IF204" s="277"/>
      <c r="IG204" s="277"/>
      <c r="IH204" s="277"/>
      <c r="II204" s="277"/>
      <c r="IJ204" s="277"/>
      <c r="IK204" s="277"/>
      <c r="IL204" s="277"/>
      <c r="IM204" s="277"/>
      <c r="IN204" s="277"/>
    </row>
    <row r="205" spans="1:248" s="279" customFormat="1" ht="37.5" customHeight="1" x14ac:dyDescent="0.3">
      <c r="A205" s="100"/>
      <c r="B205" s="96"/>
      <c r="C205" s="102" t="s">
        <v>252</v>
      </c>
      <c r="D205" s="49" t="s">
        <v>8</v>
      </c>
      <c r="E205" s="107">
        <v>0.10299999999999999</v>
      </c>
      <c r="F205" s="49">
        <f>F203*E205</f>
        <v>6.18</v>
      </c>
      <c r="G205" s="49"/>
      <c r="H205" s="254"/>
      <c r="I205" s="49"/>
      <c r="J205" s="49"/>
      <c r="K205" s="49"/>
      <c r="L205" s="49"/>
      <c r="M205" s="49"/>
      <c r="O205" s="262"/>
      <c r="P205" s="170"/>
      <c r="Q205" s="262"/>
      <c r="R205" s="280"/>
      <c r="S205" s="262"/>
    </row>
    <row r="206" spans="1:248" s="287" customFormat="1" ht="36" customHeight="1" x14ac:dyDescent="0.25">
      <c r="A206" s="281"/>
      <c r="B206" s="282"/>
      <c r="C206" s="283" t="s">
        <v>253</v>
      </c>
      <c r="D206" s="49" t="s">
        <v>8</v>
      </c>
      <c r="E206" s="284">
        <v>0.14599999999999999</v>
      </c>
      <c r="F206" s="285">
        <f>F203*E206</f>
        <v>8.76</v>
      </c>
      <c r="G206" s="285"/>
      <c r="H206" s="254"/>
      <c r="I206" s="285"/>
      <c r="J206" s="285"/>
      <c r="K206" s="286"/>
      <c r="L206" s="286"/>
      <c r="M206" s="49"/>
      <c r="O206" s="288"/>
      <c r="P206" s="170"/>
      <c r="Q206" s="288"/>
      <c r="R206" s="288"/>
      <c r="S206" s="288"/>
      <c r="T206" s="288"/>
      <c r="U206" s="288"/>
      <c r="V206" s="288"/>
    </row>
    <row r="207" spans="1:248" s="261" customFormat="1" ht="60" customHeight="1" x14ac:dyDescent="0.25">
      <c r="A207" s="100"/>
      <c r="B207" s="96"/>
      <c r="C207" s="272" t="s">
        <v>254</v>
      </c>
      <c r="D207" s="44" t="s">
        <v>135</v>
      </c>
      <c r="E207" s="49"/>
      <c r="F207" s="49">
        <v>20</v>
      </c>
      <c r="G207" s="49"/>
      <c r="H207" s="254"/>
      <c r="I207" s="49"/>
      <c r="J207" s="49"/>
      <c r="K207" s="49"/>
      <c r="L207" s="180"/>
      <c r="M207" s="54"/>
      <c r="O207" s="172"/>
      <c r="P207" s="166"/>
      <c r="Q207" s="166"/>
      <c r="R207" s="166"/>
      <c r="S207" s="262"/>
    </row>
    <row r="208" spans="1:248" s="261" customFormat="1" ht="45.75" customHeight="1" x14ac:dyDescent="0.25">
      <c r="A208" s="100"/>
      <c r="B208" s="96"/>
      <c r="C208" s="272" t="s">
        <v>255</v>
      </c>
      <c r="D208" s="44" t="s">
        <v>135</v>
      </c>
      <c r="E208" s="49"/>
      <c r="F208" s="49">
        <v>20</v>
      </c>
      <c r="G208" s="49"/>
      <c r="H208" s="254"/>
      <c r="I208" s="49"/>
      <c r="J208" s="49"/>
      <c r="K208" s="49"/>
      <c r="L208" s="180"/>
      <c r="M208" s="54"/>
      <c r="O208" s="172"/>
      <c r="P208" s="166"/>
      <c r="Q208" s="166"/>
      <c r="R208" s="166"/>
      <c r="S208" s="262"/>
    </row>
    <row r="209" spans="1:19" s="261" customFormat="1" ht="45.75" customHeight="1" x14ac:dyDescent="0.25">
      <c r="A209" s="100"/>
      <c r="B209" s="96"/>
      <c r="C209" s="290" t="s">
        <v>258</v>
      </c>
      <c r="D209" s="44" t="s">
        <v>135</v>
      </c>
      <c r="E209" s="49"/>
      <c r="F209" s="49">
        <v>20</v>
      </c>
      <c r="G209" s="49"/>
      <c r="H209" s="254"/>
      <c r="I209" s="49"/>
      <c r="J209" s="49"/>
      <c r="K209" s="49"/>
      <c r="L209" s="180"/>
      <c r="M209" s="54"/>
      <c r="O209" s="172"/>
      <c r="P209" s="166"/>
      <c r="Q209" s="166"/>
      <c r="R209" s="166"/>
      <c r="S209" s="262"/>
    </row>
    <row r="210" spans="1:19" s="279" customFormat="1" ht="22.5" customHeight="1" x14ac:dyDescent="0.3">
      <c r="A210" s="100"/>
      <c r="B210" s="100"/>
      <c r="C210" s="102" t="s">
        <v>146</v>
      </c>
      <c r="D210" s="60" t="s">
        <v>0</v>
      </c>
      <c r="E210" s="90">
        <v>0.37</v>
      </c>
      <c r="F210" s="49">
        <f>F203*E210</f>
        <v>22.2</v>
      </c>
      <c r="G210" s="49"/>
      <c r="H210" s="254"/>
      <c r="I210" s="49"/>
      <c r="J210" s="49"/>
      <c r="K210" s="49"/>
      <c r="L210" s="180"/>
      <c r="M210" s="54"/>
      <c r="O210" s="262"/>
      <c r="P210" s="170"/>
      <c r="Q210" s="262"/>
      <c r="R210" s="280"/>
      <c r="S210" s="262"/>
    </row>
    <row r="211" spans="1:19" s="279" customFormat="1" ht="22.5" customHeight="1" x14ac:dyDescent="0.3">
      <c r="A211" s="100"/>
      <c r="B211" s="100"/>
      <c r="C211" s="187" t="s">
        <v>11</v>
      </c>
      <c r="D211" s="60" t="s">
        <v>6</v>
      </c>
      <c r="E211" s="90">
        <v>0.307</v>
      </c>
      <c r="F211" s="49">
        <f>F203*E211</f>
        <v>18.419999999999998</v>
      </c>
      <c r="G211" s="49"/>
      <c r="H211" s="254"/>
      <c r="I211" s="49"/>
      <c r="J211" s="49"/>
      <c r="K211" s="49"/>
      <c r="L211" s="180"/>
      <c r="M211" s="54"/>
      <c r="O211" s="262"/>
      <c r="P211" s="170"/>
      <c r="Q211" s="262"/>
      <c r="R211" s="280"/>
      <c r="S211" s="262"/>
    </row>
    <row r="212" spans="1:19" s="261" customFormat="1" ht="35.25" customHeight="1" x14ac:dyDescent="0.25">
      <c r="A212" s="100" t="s">
        <v>136</v>
      </c>
      <c r="B212" s="100" t="s">
        <v>256</v>
      </c>
      <c r="C212" s="102" t="s">
        <v>257</v>
      </c>
      <c r="D212" s="49" t="s">
        <v>103</v>
      </c>
      <c r="E212" s="89"/>
      <c r="F212" s="49">
        <f>F203</f>
        <v>60</v>
      </c>
      <c r="G212" s="49"/>
      <c r="H212" s="49"/>
      <c r="I212" s="49"/>
      <c r="J212" s="49"/>
      <c r="K212" s="49"/>
      <c r="L212" s="49"/>
      <c r="M212" s="49"/>
      <c r="O212" s="169"/>
      <c r="P212" s="170"/>
      <c r="Q212" s="171"/>
      <c r="R212" s="171"/>
      <c r="S212" s="262"/>
    </row>
    <row r="213" spans="1:19" s="261" customFormat="1" ht="25.5" customHeight="1" x14ac:dyDescent="0.25">
      <c r="A213" s="100"/>
      <c r="B213" s="100"/>
      <c r="C213" s="61" t="s">
        <v>30</v>
      </c>
      <c r="D213" s="45" t="s">
        <v>7</v>
      </c>
      <c r="E213" s="90">
        <v>0.35</v>
      </c>
      <c r="F213" s="49">
        <f>F212*E213</f>
        <v>21</v>
      </c>
      <c r="G213" s="253"/>
      <c r="H213" s="254"/>
      <c r="I213" s="253"/>
      <c r="J213" s="253"/>
      <c r="K213" s="253"/>
      <c r="L213" s="253"/>
      <c r="M213" s="49"/>
      <c r="O213" s="169"/>
      <c r="P213" s="170"/>
      <c r="Q213" s="171"/>
      <c r="R213" s="171"/>
      <c r="S213" s="262"/>
    </row>
    <row r="214" spans="1:19" s="279" customFormat="1" ht="40.5" customHeight="1" x14ac:dyDescent="0.3">
      <c r="A214" s="100"/>
      <c r="B214" s="96"/>
      <c r="C214" s="102" t="s">
        <v>252</v>
      </c>
      <c r="D214" s="49" t="s">
        <v>8</v>
      </c>
      <c r="E214" s="107">
        <v>3.4000000000000002E-2</v>
      </c>
      <c r="F214" s="49">
        <f>F212*E214</f>
        <v>2.04</v>
      </c>
      <c r="G214" s="49"/>
      <c r="H214" s="45"/>
      <c r="I214" s="49"/>
      <c r="J214" s="49"/>
      <c r="K214" s="49"/>
      <c r="L214" s="49"/>
      <c r="M214" s="49"/>
      <c r="O214" s="262"/>
      <c r="P214" s="289"/>
      <c r="Q214" s="262"/>
      <c r="R214" s="280"/>
      <c r="S214" s="262"/>
    </row>
    <row r="215" spans="1:19" s="261" customFormat="1" ht="25.5" customHeight="1" x14ac:dyDescent="0.25">
      <c r="A215" s="100"/>
      <c r="B215" s="100"/>
      <c r="C215" s="102" t="s">
        <v>146</v>
      </c>
      <c r="D215" s="49" t="s">
        <v>0</v>
      </c>
      <c r="E215" s="89">
        <v>0.12</v>
      </c>
      <c r="F215" s="49">
        <f>F212*E215</f>
        <v>7.1999999999999993</v>
      </c>
      <c r="G215" s="49"/>
      <c r="H215" s="45"/>
      <c r="I215" s="49"/>
      <c r="J215" s="49"/>
      <c r="K215" s="49"/>
      <c r="L215" s="180"/>
      <c r="M215" s="49"/>
      <c r="O215" s="262"/>
      <c r="P215" s="262"/>
      <c r="Q215" s="262"/>
      <c r="R215" s="262"/>
      <c r="S215" s="262"/>
    </row>
    <row r="216" spans="1:19" s="261" customFormat="1" ht="25.5" customHeight="1" x14ac:dyDescent="0.25">
      <c r="A216" s="100"/>
      <c r="B216" s="100"/>
      <c r="C216" s="102"/>
      <c r="D216" s="49"/>
      <c r="E216" s="89"/>
      <c r="F216" s="49"/>
      <c r="G216" s="49"/>
      <c r="H216" s="45"/>
      <c r="I216" s="49"/>
      <c r="J216" s="49"/>
      <c r="K216" s="49"/>
      <c r="L216" s="49"/>
      <c r="M216" s="49"/>
      <c r="O216" s="262"/>
      <c r="P216" s="262"/>
      <c r="Q216" s="262"/>
      <c r="R216" s="262"/>
      <c r="S216" s="262"/>
    </row>
    <row r="217" spans="1:19" s="38" customFormat="1" ht="22.5" customHeight="1" x14ac:dyDescent="0.25">
      <c r="A217" s="93"/>
      <c r="B217" s="93"/>
      <c r="C217" s="177" t="s">
        <v>221</v>
      </c>
      <c r="D217" s="88"/>
      <c r="E217" s="88"/>
      <c r="F217" s="88"/>
      <c r="G217" s="88"/>
      <c r="H217" s="177"/>
      <c r="I217" s="177"/>
      <c r="J217" s="177"/>
      <c r="K217" s="177"/>
      <c r="L217" s="177"/>
      <c r="M217" s="177"/>
    </row>
    <row r="218" spans="1:19" s="38" customFormat="1" ht="26.25" customHeight="1" x14ac:dyDescent="0.25">
      <c r="A218" s="263"/>
      <c r="B218" s="263"/>
      <c r="C218" s="76" t="s">
        <v>14</v>
      </c>
      <c r="D218" s="363">
        <v>0.1</v>
      </c>
      <c r="E218" s="179"/>
      <c r="F218" s="88"/>
      <c r="G218" s="88"/>
      <c r="H218" s="177"/>
      <c r="I218" s="177"/>
      <c r="J218" s="177"/>
      <c r="K218" s="177"/>
      <c r="L218" s="177"/>
      <c r="M218" s="177"/>
    </row>
    <row r="219" spans="1:19" s="38" customFormat="1" ht="26.25" customHeight="1" x14ac:dyDescent="0.25">
      <c r="A219" s="263"/>
      <c r="B219" s="263"/>
      <c r="C219" s="76" t="s">
        <v>13</v>
      </c>
      <c r="D219" s="75"/>
      <c r="E219" s="179"/>
      <c r="F219" s="179"/>
      <c r="G219" s="88"/>
      <c r="H219" s="177"/>
      <c r="I219" s="177"/>
      <c r="J219" s="177"/>
      <c r="K219" s="177"/>
      <c r="L219" s="177"/>
      <c r="M219" s="177"/>
    </row>
    <row r="220" spans="1:19" s="38" customFormat="1" ht="26.25" customHeight="1" x14ac:dyDescent="0.25">
      <c r="A220" s="263"/>
      <c r="B220" s="263"/>
      <c r="C220" s="76" t="s">
        <v>15</v>
      </c>
      <c r="D220" s="363">
        <v>0.08</v>
      </c>
      <c r="E220" s="264"/>
      <c r="F220" s="179"/>
      <c r="G220" s="88"/>
      <c r="H220" s="177"/>
      <c r="I220" s="177"/>
      <c r="J220" s="177"/>
      <c r="K220" s="177"/>
      <c r="L220" s="177"/>
      <c r="M220" s="177"/>
    </row>
    <row r="221" spans="1:19" s="38" customFormat="1" ht="26.25" customHeight="1" x14ac:dyDescent="0.25">
      <c r="A221" s="263"/>
      <c r="B221" s="263"/>
      <c r="C221" s="76" t="s">
        <v>13</v>
      </c>
      <c r="D221" s="265"/>
      <c r="E221" s="179"/>
      <c r="F221" s="88"/>
      <c r="G221" s="88"/>
      <c r="H221" s="177"/>
      <c r="I221" s="177"/>
      <c r="J221" s="177"/>
      <c r="K221" s="177"/>
      <c r="L221" s="177"/>
      <c r="M221" s="177"/>
    </row>
    <row r="222" spans="1:19" s="10" customFormat="1" ht="53.25" customHeight="1" x14ac:dyDescent="0.25">
      <c r="A222" s="75"/>
      <c r="B222" s="71"/>
      <c r="C222" s="76" t="s">
        <v>17</v>
      </c>
      <c r="D222" s="78">
        <v>0.02</v>
      </c>
      <c r="E222" s="45"/>
      <c r="F222" s="49"/>
      <c r="G222" s="45"/>
      <c r="H222" s="49"/>
      <c r="I222" s="45"/>
      <c r="J222" s="49"/>
      <c r="K222" s="45"/>
      <c r="L222" s="49"/>
      <c r="M222" s="77"/>
      <c r="O222" s="5"/>
      <c r="P222" s="5"/>
      <c r="Q222" s="5"/>
      <c r="R222" s="5"/>
    </row>
    <row r="223" spans="1:19" s="10" customFormat="1" ht="35.25" customHeight="1" x14ac:dyDescent="0.25">
      <c r="A223" s="75"/>
      <c r="B223" s="71"/>
      <c r="C223" s="76" t="s">
        <v>13</v>
      </c>
      <c r="D223" s="78"/>
      <c r="E223" s="45"/>
      <c r="F223" s="49"/>
      <c r="G223" s="45"/>
      <c r="H223" s="49"/>
      <c r="I223" s="45"/>
      <c r="J223" s="49"/>
      <c r="K223" s="45"/>
      <c r="L223" s="49"/>
      <c r="M223" s="77"/>
      <c r="N223" s="13"/>
      <c r="O223" s="5"/>
      <c r="P223" s="5"/>
      <c r="Q223" s="5"/>
      <c r="R223" s="5"/>
    </row>
    <row r="224" spans="1:19" s="38" customFormat="1" x14ac:dyDescent="0.25">
      <c r="A224" s="270"/>
      <c r="B224" s="39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1:23" s="38" customFormat="1" x14ac:dyDescent="0.25">
      <c r="A225" s="270"/>
      <c r="B225" s="39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1:23" s="38" customFormat="1" x14ac:dyDescent="0.25">
      <c r="A226" s="270"/>
      <c r="B226" s="39"/>
      <c r="C226" s="40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23" s="38" customFormat="1" x14ac:dyDescent="0.25">
      <c r="A227" s="270"/>
      <c r="B227" s="39"/>
      <c r="C227" s="40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1:23" s="79" customFormat="1" ht="22.5" customHeight="1" x14ac:dyDescent="0.25">
      <c r="A228" s="529" t="s">
        <v>222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O228" s="174"/>
      <c r="P228" s="174"/>
      <c r="Q228" s="174"/>
      <c r="R228" s="174"/>
    </row>
    <row r="229" spans="1:23" s="38" customFormat="1" x14ac:dyDescent="0.25">
      <c r="A229" s="270"/>
      <c r="B229" s="39"/>
      <c r="C229" s="40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1:23" s="38" customFormat="1" x14ac:dyDescent="0.25">
      <c r="A230" s="270"/>
      <c r="B230" s="39"/>
      <c r="C230" s="40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5" spans="1:23" ht="49.5" customHeight="1" x14ac:dyDescent="0.25">
      <c r="A235" s="528"/>
      <c r="B235" s="528"/>
      <c r="C235" s="528"/>
      <c r="D235" s="528"/>
      <c r="E235" s="528"/>
      <c r="F235" s="528"/>
      <c r="G235" s="528"/>
      <c r="H235" s="528"/>
      <c r="I235" s="528"/>
      <c r="J235" s="528"/>
      <c r="K235" s="528"/>
      <c r="L235" s="528"/>
      <c r="M235" s="528"/>
      <c r="N235" s="7"/>
      <c r="O235" s="15"/>
      <c r="P235" s="15"/>
      <c r="Q235" s="15"/>
      <c r="R235" s="15"/>
      <c r="S235" s="15"/>
      <c r="T235" s="15"/>
      <c r="U235" s="15"/>
      <c r="V235" s="15"/>
      <c r="W235" s="15"/>
    </row>
  </sheetData>
  <mergeCells count="18">
    <mergeCell ref="A1:M1"/>
    <mergeCell ref="A2:M2"/>
    <mergeCell ref="A3:M3"/>
    <mergeCell ref="A5:D5"/>
    <mergeCell ref="F5:J5"/>
    <mergeCell ref="K5:L5"/>
    <mergeCell ref="A235:M235"/>
    <mergeCell ref="G7:H7"/>
    <mergeCell ref="I7:J7"/>
    <mergeCell ref="K7:L7"/>
    <mergeCell ref="M7:M8"/>
    <mergeCell ref="A228:M228"/>
    <mergeCell ref="A7:A8"/>
    <mergeCell ref="B7:B8"/>
    <mergeCell ref="C7:C8"/>
    <mergeCell ref="D7:D8"/>
    <mergeCell ref="E7:E8"/>
    <mergeCell ref="F7:F8"/>
  </mergeCells>
  <conditionalFormatting sqref="D110:D115">
    <cfRule type="cellIs" dxfId="270" priority="142" stopIfTrue="1" operator="equal">
      <formula>0</formula>
    </cfRule>
  </conditionalFormatting>
  <conditionalFormatting sqref="E155:F157">
    <cfRule type="cellIs" dxfId="269" priority="121" stopIfTrue="1" operator="equal">
      <formula>0</formula>
    </cfRule>
  </conditionalFormatting>
  <conditionalFormatting sqref="D173:F174 D181:F181">
    <cfRule type="cellIs" dxfId="268" priority="116" stopIfTrue="1" operator="equal">
      <formula>0</formula>
    </cfRule>
  </conditionalFormatting>
  <conditionalFormatting sqref="D177:F179">
    <cfRule type="cellIs" dxfId="267" priority="132" stopIfTrue="1" operator="equal">
      <formula>0</formula>
    </cfRule>
  </conditionalFormatting>
  <conditionalFormatting sqref="C156:C157">
    <cfRule type="cellIs" dxfId="266" priority="120" stopIfTrue="1" operator="equal">
      <formula>0</formula>
    </cfRule>
  </conditionalFormatting>
  <conditionalFormatting sqref="D156:D157">
    <cfRule type="cellIs" dxfId="265" priority="119" stopIfTrue="1" operator="equal">
      <formula>0</formula>
    </cfRule>
  </conditionalFormatting>
  <conditionalFormatting sqref="C155">
    <cfRule type="cellIs" dxfId="264" priority="118" stopIfTrue="1" operator="equal">
      <formula>0</formula>
    </cfRule>
  </conditionalFormatting>
  <conditionalFormatting sqref="E176:F176">
    <cfRule type="cellIs" dxfId="263" priority="117" stopIfTrue="1" operator="equal">
      <formula>0</formula>
    </cfRule>
  </conditionalFormatting>
  <conditionalFormatting sqref="D175:F175 D176">
    <cfRule type="cellIs" dxfId="262" priority="115" stopIfTrue="1" operator="equal">
      <formula>0</formula>
    </cfRule>
  </conditionalFormatting>
  <conditionalFormatting sqref="E128:F130">
    <cfRule type="cellIs" dxfId="261" priority="131" stopIfTrue="1" operator="equal">
      <formula>0</formula>
    </cfRule>
  </conditionalFormatting>
  <conditionalFormatting sqref="C129:C130">
    <cfRule type="cellIs" dxfId="260" priority="130" stopIfTrue="1" operator="equal">
      <formula>0</formula>
    </cfRule>
  </conditionalFormatting>
  <conditionalFormatting sqref="C162">
    <cfRule type="cellIs" dxfId="259" priority="106" stopIfTrue="1" operator="equal">
      <formula>0</formula>
    </cfRule>
  </conditionalFormatting>
  <conditionalFormatting sqref="D129:D130">
    <cfRule type="cellIs" dxfId="258" priority="129" stopIfTrue="1" operator="equal">
      <formula>0</formula>
    </cfRule>
  </conditionalFormatting>
  <conditionalFormatting sqref="C128">
    <cfRule type="cellIs" dxfId="257" priority="128" stopIfTrue="1" operator="equal">
      <formula>0</formula>
    </cfRule>
  </conditionalFormatting>
  <conditionalFormatting sqref="C146">
    <cfRule type="cellIs" dxfId="256" priority="123" stopIfTrue="1" operator="equal">
      <formula>0</formula>
    </cfRule>
  </conditionalFormatting>
  <conditionalFormatting sqref="C148">
    <cfRule type="cellIs" dxfId="255" priority="122" stopIfTrue="1" operator="equal">
      <formula>0</formula>
    </cfRule>
  </conditionalFormatting>
  <conditionalFormatting sqref="D150:E154">
    <cfRule type="cellIs" dxfId="254" priority="126" stopIfTrue="1" operator="equal">
      <formula>0</formula>
    </cfRule>
  </conditionalFormatting>
  <conditionalFormatting sqref="D149:E149">
    <cfRule type="cellIs" dxfId="253" priority="127" stopIfTrue="1" operator="equal">
      <formula>0</formula>
    </cfRule>
  </conditionalFormatting>
  <conditionalFormatting sqref="C150">
    <cfRule type="cellIs" dxfId="252" priority="125" stopIfTrue="1" operator="equal">
      <formula>0</formula>
    </cfRule>
  </conditionalFormatting>
  <conditionalFormatting sqref="D148">
    <cfRule type="cellIs" dxfId="251" priority="124" stopIfTrue="1" operator="equal">
      <formula>0</formula>
    </cfRule>
  </conditionalFormatting>
  <conditionalFormatting sqref="C168:F168 E169:F170 C171:F172">
    <cfRule type="cellIs" dxfId="250" priority="112" stopIfTrue="1" operator="equal">
      <formula>0</formula>
    </cfRule>
  </conditionalFormatting>
  <conditionalFormatting sqref="C169">
    <cfRule type="cellIs" dxfId="249" priority="111" stopIfTrue="1" operator="equal">
      <formula>0</formula>
    </cfRule>
  </conditionalFormatting>
  <conditionalFormatting sqref="C189">
    <cfRule type="cellIs" dxfId="248" priority="110" stopIfTrue="1" operator="equal">
      <formula>0</formula>
    </cfRule>
  </conditionalFormatting>
  <conditionalFormatting sqref="E190:F190">
    <cfRule type="cellIs" dxfId="247" priority="109" stopIfTrue="1" operator="equal">
      <formula>0</formula>
    </cfRule>
  </conditionalFormatting>
  <conditionalFormatting sqref="D189">
    <cfRule type="cellIs" dxfId="246" priority="108" stopIfTrue="1" operator="equal">
      <formula>0</formula>
    </cfRule>
  </conditionalFormatting>
  <conditionalFormatting sqref="C161">
    <cfRule type="cellIs" dxfId="245" priority="107" stopIfTrue="1" operator="equal">
      <formula>0</formula>
    </cfRule>
  </conditionalFormatting>
  <conditionalFormatting sqref="D180:F180">
    <cfRule type="cellIs" dxfId="244" priority="114" stopIfTrue="1" operator="equal">
      <formula>0</formula>
    </cfRule>
  </conditionalFormatting>
  <conditionalFormatting sqref="C174">
    <cfRule type="cellIs" dxfId="243" priority="113" stopIfTrue="1" operator="equal">
      <formula>0</formula>
    </cfRule>
  </conditionalFormatting>
  <conditionalFormatting sqref="E216">
    <cfRule type="cellIs" dxfId="242" priority="104" stopIfTrue="1" operator="equal">
      <formula>0</formula>
    </cfRule>
  </conditionalFormatting>
  <conditionalFormatting sqref="F216">
    <cfRule type="cellIs" dxfId="241" priority="105" stopIfTrue="1" operator="equal">
      <formula>0</formula>
    </cfRule>
  </conditionalFormatting>
  <conditionalFormatting sqref="D216">
    <cfRule type="cellIs" dxfId="240" priority="103" stopIfTrue="1" operator="equal">
      <formula>0</formula>
    </cfRule>
  </conditionalFormatting>
  <conditionalFormatting sqref="E13:F15">
    <cfRule type="cellIs" dxfId="239" priority="57" stopIfTrue="1" operator="equal">
      <formula>0</formula>
    </cfRule>
  </conditionalFormatting>
  <conditionalFormatting sqref="C14:C15">
    <cfRule type="cellIs" dxfId="238" priority="56" stopIfTrue="1" operator="equal">
      <formula>0</formula>
    </cfRule>
  </conditionalFormatting>
  <conditionalFormatting sqref="D14:D15">
    <cfRule type="cellIs" dxfId="237" priority="55" stopIfTrue="1" operator="equal">
      <formula>0</formula>
    </cfRule>
  </conditionalFormatting>
  <conditionalFormatting sqref="C13">
    <cfRule type="cellIs" dxfId="236" priority="54" stopIfTrue="1" operator="equal">
      <formula>0</formula>
    </cfRule>
  </conditionalFormatting>
  <conditionalFormatting sqref="E30">
    <cfRule type="cellIs" dxfId="235" priority="53" stopIfTrue="1" operator="equal">
      <formula>0</formula>
    </cfRule>
  </conditionalFormatting>
  <conditionalFormatting sqref="D30">
    <cfRule type="cellIs" dxfId="234" priority="51" stopIfTrue="1" operator="equal">
      <formula>0</formula>
    </cfRule>
  </conditionalFormatting>
  <conditionalFormatting sqref="D34:D35">
    <cfRule type="cellIs" dxfId="233" priority="49" stopIfTrue="1" operator="equal">
      <formula>0</formula>
    </cfRule>
  </conditionalFormatting>
  <conditionalFormatting sqref="C30">
    <cfRule type="cellIs" dxfId="232" priority="52" stopIfTrue="1" operator="equal">
      <formula>0</formula>
    </cfRule>
  </conditionalFormatting>
  <conditionalFormatting sqref="D31:D33">
    <cfRule type="cellIs" dxfId="231" priority="50" stopIfTrue="1" operator="equal">
      <formula>0</formula>
    </cfRule>
  </conditionalFormatting>
  <conditionalFormatting sqref="D51:E51">
    <cfRule type="cellIs" dxfId="230" priority="48" stopIfTrue="1" operator="equal">
      <formula>0</formula>
    </cfRule>
  </conditionalFormatting>
  <conditionalFormatting sqref="D52:E56">
    <cfRule type="cellIs" dxfId="229" priority="47" stopIfTrue="1" operator="equal">
      <formula>0</formula>
    </cfRule>
  </conditionalFormatting>
  <conditionalFormatting sqref="D39">
    <cfRule type="cellIs" dxfId="228" priority="46" stopIfTrue="1" operator="equal">
      <formula>0</formula>
    </cfRule>
  </conditionalFormatting>
  <conditionalFormatting sqref="C37">
    <cfRule type="cellIs" dxfId="227" priority="45" stopIfTrue="1" operator="equal">
      <formula>0</formula>
    </cfRule>
  </conditionalFormatting>
  <conditionalFormatting sqref="C41">
    <cfRule type="cellIs" dxfId="226" priority="44" stopIfTrue="1" operator="equal">
      <formula>0</formula>
    </cfRule>
  </conditionalFormatting>
  <conditionalFormatting sqref="C39">
    <cfRule type="cellIs" dxfId="225" priority="42" stopIfTrue="1" operator="equal">
      <formula>0</formula>
    </cfRule>
  </conditionalFormatting>
  <conditionalFormatting sqref="C44">
    <cfRule type="cellIs" dxfId="224" priority="41" stopIfTrue="1" operator="equal">
      <formula>0</formula>
    </cfRule>
  </conditionalFormatting>
  <conditionalFormatting sqref="C52">
    <cfRule type="cellIs" dxfId="223" priority="43" stopIfTrue="1" operator="equal">
      <formula>0</formula>
    </cfRule>
  </conditionalFormatting>
  <conditionalFormatting sqref="D75">
    <cfRule type="cellIs" dxfId="222" priority="38" stopIfTrue="1" operator="equal">
      <formula>0</formula>
    </cfRule>
  </conditionalFormatting>
  <conditionalFormatting sqref="E75">
    <cfRule type="cellIs" dxfId="221" priority="40" stopIfTrue="1" operator="equal">
      <formula>0</formula>
    </cfRule>
  </conditionalFormatting>
  <conditionalFormatting sqref="D79:D80">
    <cfRule type="cellIs" dxfId="220" priority="36" stopIfTrue="1" operator="equal">
      <formula>0</formula>
    </cfRule>
  </conditionalFormatting>
  <conditionalFormatting sqref="C75">
    <cfRule type="cellIs" dxfId="219" priority="39" stopIfTrue="1" operator="equal">
      <formula>0</formula>
    </cfRule>
  </conditionalFormatting>
  <conditionalFormatting sqref="D76:D78">
    <cfRule type="cellIs" dxfId="218" priority="37" stopIfTrue="1" operator="equal">
      <formula>0</formula>
    </cfRule>
  </conditionalFormatting>
  <conditionalFormatting sqref="D84">
    <cfRule type="cellIs" dxfId="217" priority="35" stopIfTrue="1" operator="equal">
      <formula>0</formula>
    </cfRule>
  </conditionalFormatting>
  <conditionalFormatting sqref="C82">
    <cfRule type="cellIs" dxfId="216" priority="34" stopIfTrue="1" operator="equal">
      <formula>0</formula>
    </cfRule>
  </conditionalFormatting>
  <conditionalFormatting sqref="C86">
    <cfRule type="cellIs" dxfId="215" priority="33" stopIfTrue="1" operator="equal">
      <formula>0</formula>
    </cfRule>
  </conditionalFormatting>
  <conditionalFormatting sqref="C84">
    <cfRule type="cellIs" dxfId="214" priority="32" stopIfTrue="1" operator="equal">
      <formula>0</formula>
    </cfRule>
  </conditionalFormatting>
  <conditionalFormatting sqref="C89">
    <cfRule type="cellIs" dxfId="213" priority="31" stopIfTrue="1" operator="equal">
      <formula>0</formula>
    </cfRule>
  </conditionalFormatting>
  <conditionalFormatting sqref="C91">
    <cfRule type="cellIs" dxfId="212" priority="30" stopIfTrue="1" operator="equal">
      <formula>0</formula>
    </cfRule>
  </conditionalFormatting>
  <conditionalFormatting sqref="C98">
    <cfRule type="cellIs" dxfId="211" priority="27" stopIfTrue="1" operator="equal">
      <formula>0</formula>
    </cfRule>
  </conditionalFormatting>
  <conditionalFormatting sqref="C99:F99">
    <cfRule type="cellIs" dxfId="210" priority="29" stopIfTrue="1" operator="equal">
      <formula>0</formula>
    </cfRule>
  </conditionalFormatting>
  <conditionalFormatting sqref="C97:F97 D98:F98">
    <cfRule type="cellIs" dxfId="209" priority="28" stopIfTrue="1" operator="equal">
      <formula>0</formula>
    </cfRule>
  </conditionalFormatting>
  <conditionalFormatting sqref="C101:C102">
    <cfRule type="cellIs" dxfId="208" priority="26" stopIfTrue="1" operator="equal">
      <formula>0</formula>
    </cfRule>
  </conditionalFormatting>
  <conditionalFormatting sqref="D101:D102">
    <cfRule type="cellIs" dxfId="207" priority="25" stopIfTrue="1" operator="equal">
      <formula>0</formula>
    </cfRule>
  </conditionalFormatting>
  <conditionalFormatting sqref="D103">
    <cfRule type="cellIs" dxfId="206" priority="24" stopIfTrue="1" operator="equal">
      <formula>0</formula>
    </cfRule>
  </conditionalFormatting>
  <conditionalFormatting sqref="C103">
    <cfRule type="cellIs" dxfId="205" priority="23" stopIfTrue="1" operator="equal">
      <formula>0</formula>
    </cfRule>
  </conditionalFormatting>
  <conditionalFormatting sqref="D109">
    <cfRule type="cellIs" dxfId="204" priority="20" stopIfTrue="1" operator="equal">
      <formula>0</formula>
    </cfRule>
  </conditionalFormatting>
  <conditionalFormatting sqref="E109 C109">
    <cfRule type="cellIs" dxfId="203" priority="21" stopIfTrue="1" operator="equal">
      <formula>0</formula>
    </cfRule>
  </conditionalFormatting>
  <conditionalFormatting sqref="F109">
    <cfRule type="cellIs" dxfId="202" priority="22" stopIfTrue="1" operator="equal">
      <formula>0</formula>
    </cfRule>
  </conditionalFormatting>
  <conditionalFormatting sqref="D209:F209 D203:F203">
    <cfRule type="cellIs" dxfId="201" priority="17" stopIfTrue="1" operator="equal">
      <formula>0</formula>
    </cfRule>
  </conditionalFormatting>
  <conditionalFormatting sqref="C205:E205 D206">
    <cfRule type="cellIs" dxfId="200" priority="15" stopIfTrue="1" operator="equal">
      <formula>0</formula>
    </cfRule>
  </conditionalFormatting>
  <conditionalFormatting sqref="C210 E210:E211">
    <cfRule type="cellIs" dxfId="199" priority="18" stopIfTrue="1" operator="equal">
      <formula>0</formula>
    </cfRule>
  </conditionalFormatting>
  <conditionalFormatting sqref="D204:E204">
    <cfRule type="cellIs" dxfId="198" priority="16" stopIfTrue="1" operator="equal">
      <formula>0</formula>
    </cfRule>
  </conditionalFormatting>
  <conditionalFormatting sqref="F212">
    <cfRule type="cellIs" dxfId="197" priority="13" stopIfTrue="1" operator="equal">
      <formula>0</formula>
    </cfRule>
  </conditionalFormatting>
  <conditionalFormatting sqref="E212">
    <cfRule type="cellIs" dxfId="196" priority="12" stopIfTrue="1" operator="equal">
      <formula>0</formula>
    </cfRule>
  </conditionalFormatting>
  <conditionalFormatting sqref="D212">
    <cfRule type="cellIs" dxfId="195" priority="11" stopIfTrue="1" operator="equal">
      <formula>0</formula>
    </cfRule>
  </conditionalFormatting>
  <conditionalFormatting sqref="E213">
    <cfRule type="cellIs" dxfId="194" priority="10" stopIfTrue="1" operator="equal">
      <formula>0</formula>
    </cfRule>
  </conditionalFormatting>
  <conditionalFormatting sqref="E214">
    <cfRule type="cellIs" dxfId="193" priority="9" stopIfTrue="1" operator="equal">
      <formula>0</formula>
    </cfRule>
  </conditionalFormatting>
  <conditionalFormatting sqref="F215">
    <cfRule type="cellIs" dxfId="192" priority="8" stopIfTrue="1" operator="equal">
      <formula>0</formula>
    </cfRule>
  </conditionalFormatting>
  <conditionalFormatting sqref="D215">
    <cfRule type="cellIs" dxfId="191" priority="6" stopIfTrue="1" operator="equal">
      <formula>0</formula>
    </cfRule>
  </conditionalFormatting>
  <conditionalFormatting sqref="E215">
    <cfRule type="cellIs" dxfId="190" priority="7" stopIfTrue="1" operator="equal">
      <formula>0</formula>
    </cfRule>
  </conditionalFormatting>
  <conditionalFormatting sqref="C214:D214">
    <cfRule type="cellIs" dxfId="189" priority="4" stopIfTrue="1" operator="equal">
      <formula>0</formula>
    </cfRule>
  </conditionalFormatting>
  <conditionalFormatting sqref="D213">
    <cfRule type="cellIs" dxfId="188" priority="5" stopIfTrue="1" operator="equal">
      <formula>0</formula>
    </cfRule>
  </conditionalFormatting>
  <conditionalFormatting sqref="D207:F207">
    <cfRule type="cellIs" dxfId="187" priority="3" stopIfTrue="1" operator="equal">
      <formula>0</formula>
    </cfRule>
  </conditionalFormatting>
  <conditionalFormatting sqref="D208:F208">
    <cfRule type="cellIs" dxfId="186" priority="2" stopIfTrue="1" operator="equal">
      <formula>0</formula>
    </cfRule>
  </conditionalFormatting>
  <conditionalFormatting sqref="C46">
    <cfRule type="cellIs" dxfId="185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120" workbookViewId="0">
      <selection activeCell="A127" sqref="A127:M131"/>
    </sheetView>
  </sheetViews>
  <sheetFormatPr defaultRowHeight="15" x14ac:dyDescent="0.25"/>
  <cols>
    <col min="1" max="1" width="4.85546875" customWidth="1"/>
    <col min="2" max="2" width="8.5703125" customWidth="1"/>
    <col min="3" max="3" width="36.7109375" customWidth="1"/>
    <col min="4" max="4" width="7.85546875" customWidth="1"/>
    <col min="5" max="5" width="7.7109375" customWidth="1"/>
    <col min="6" max="6" width="8.42578125" customWidth="1"/>
    <col min="7" max="7" width="7.5703125" customWidth="1"/>
    <col min="8" max="8" width="9.28515625" customWidth="1"/>
    <col min="9" max="9" width="7.7109375" customWidth="1"/>
    <col min="10" max="10" width="9.42578125" customWidth="1"/>
    <col min="11" max="12" width="8.140625" customWidth="1"/>
    <col min="13" max="13" width="10.5703125" customWidth="1"/>
    <col min="15" max="15" width="9.28515625" bestFit="1" customWidth="1"/>
    <col min="16" max="16" width="11.42578125" bestFit="1" customWidth="1"/>
    <col min="17" max="17" width="9.42578125" bestFit="1" customWidth="1"/>
    <col min="18" max="18" width="13.140625" bestFit="1" customWidth="1"/>
    <col min="19" max="20" width="9.28515625" bestFit="1" customWidth="1"/>
  </cols>
  <sheetData>
    <row r="1" spans="1:26" s="292" customFormat="1" ht="53.25" customHeight="1" x14ac:dyDescent="0.25">
      <c r="A1" s="522" t="s">
        <v>461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O1" s="174"/>
      <c r="P1" s="174"/>
      <c r="Q1" s="174"/>
      <c r="R1" s="174"/>
      <c r="S1" s="175"/>
      <c r="T1" s="175"/>
    </row>
    <row r="2" spans="1:26" s="38" customFormat="1" ht="30" customHeight="1" x14ac:dyDescent="0.25">
      <c r="A2" s="530" t="s">
        <v>90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O2" s="174"/>
      <c r="P2" s="174"/>
      <c r="Q2" s="174"/>
      <c r="R2" s="174"/>
      <c r="S2" s="175"/>
      <c r="T2" s="175"/>
    </row>
    <row r="3" spans="1:26" s="38" customFormat="1" ht="20.25" customHeight="1" x14ac:dyDescent="0.3">
      <c r="A3" s="301"/>
      <c r="B3" s="301"/>
      <c r="C3" s="532" t="s">
        <v>313</v>
      </c>
      <c r="D3" s="533"/>
      <c r="E3" s="533"/>
      <c r="F3" s="533"/>
      <c r="G3" s="533"/>
      <c r="H3" s="533"/>
      <c r="I3" s="533"/>
      <c r="J3" s="534"/>
      <c r="K3" s="535" t="s">
        <v>262</v>
      </c>
      <c r="L3" s="536"/>
      <c r="M3" s="537"/>
      <c r="N3" s="181"/>
      <c r="O3" s="149"/>
      <c r="P3" s="149"/>
      <c r="Q3" s="149"/>
      <c r="R3" s="149"/>
      <c r="S3" s="149"/>
      <c r="T3" s="149"/>
      <c r="U3" s="181"/>
      <c r="V3" s="181"/>
      <c r="W3" s="181"/>
      <c r="X3" s="181"/>
      <c r="Y3" s="181"/>
      <c r="Z3" s="181"/>
    </row>
    <row r="4" spans="1:26" s="38" customFormat="1" ht="20.25" customHeight="1" x14ac:dyDescent="0.3">
      <c r="A4" s="301"/>
      <c r="B4" s="301"/>
      <c r="C4" s="302"/>
      <c r="D4" s="302"/>
      <c r="E4" s="302"/>
      <c r="F4" s="302"/>
      <c r="G4" s="302"/>
      <c r="H4" s="302"/>
      <c r="I4" s="303"/>
      <c r="J4" s="303"/>
      <c r="K4" s="535" t="s">
        <v>6</v>
      </c>
      <c r="L4" s="538"/>
      <c r="M4" s="539"/>
      <c r="N4" s="181"/>
      <c r="O4" s="149"/>
      <c r="P4" s="149"/>
      <c r="Q4" s="149"/>
      <c r="R4" s="149"/>
      <c r="S4" s="149"/>
      <c r="T4" s="149"/>
      <c r="U4" s="181"/>
      <c r="V4" s="181"/>
      <c r="W4" s="181"/>
      <c r="X4" s="181"/>
      <c r="Y4" s="181"/>
      <c r="Z4" s="181"/>
    </row>
    <row r="5" spans="1:26" s="38" customFormat="1" ht="20.25" customHeight="1" x14ac:dyDescent="0.3">
      <c r="A5" s="524" t="s">
        <v>74</v>
      </c>
      <c r="B5" s="524"/>
      <c r="C5" s="523"/>
      <c r="D5" s="523"/>
      <c r="E5" s="302"/>
      <c r="F5" s="302"/>
      <c r="G5" s="302"/>
      <c r="H5" s="302"/>
      <c r="I5" s="303"/>
      <c r="J5" s="303"/>
      <c r="K5" s="542">
        <f>M123</f>
        <v>0</v>
      </c>
      <c r="L5" s="543"/>
      <c r="M5" s="544"/>
      <c r="N5" s="181"/>
      <c r="O5" s="149"/>
      <c r="P5" s="149"/>
      <c r="Q5" s="149"/>
      <c r="R5" s="149"/>
      <c r="S5" s="149"/>
      <c r="T5" s="149"/>
      <c r="U5" s="181"/>
      <c r="V5" s="181"/>
      <c r="W5" s="181"/>
      <c r="X5" s="181"/>
      <c r="Y5" s="181"/>
      <c r="Z5" s="181"/>
    </row>
    <row r="6" spans="1:26" s="38" customFormat="1" ht="20.25" customHeight="1" x14ac:dyDescent="0.3">
      <c r="A6" s="304"/>
      <c r="B6" s="304"/>
      <c r="C6" s="305"/>
      <c r="D6" s="303"/>
      <c r="E6" s="303"/>
      <c r="F6" s="306" t="s">
        <v>263</v>
      </c>
      <c r="G6" s="307"/>
      <c r="H6" s="308"/>
      <c r="I6" s="303"/>
      <c r="J6" s="309"/>
      <c r="K6" s="303"/>
      <c r="L6" s="309"/>
      <c r="M6" s="309"/>
      <c r="N6" s="181"/>
      <c r="O6" s="149"/>
      <c r="P6" s="149"/>
      <c r="Q6" s="149"/>
      <c r="R6" s="149"/>
      <c r="S6" s="149"/>
      <c r="T6" s="149"/>
      <c r="U6" s="181"/>
      <c r="V6" s="181"/>
      <c r="W6" s="181"/>
      <c r="X6" s="181"/>
      <c r="Y6" s="181"/>
      <c r="Z6" s="181"/>
    </row>
    <row r="7" spans="1:26" s="38" customFormat="1" ht="42.75" customHeight="1" x14ac:dyDescent="0.3">
      <c r="A7" s="546"/>
      <c r="B7" s="547" t="s">
        <v>264</v>
      </c>
      <c r="C7" s="549" t="s">
        <v>265</v>
      </c>
      <c r="D7" s="551" t="s">
        <v>407</v>
      </c>
      <c r="E7" s="540" t="s">
        <v>266</v>
      </c>
      <c r="F7" s="540"/>
      <c r="G7" s="541" t="s">
        <v>24</v>
      </c>
      <c r="H7" s="541"/>
      <c r="I7" s="541" t="s">
        <v>25</v>
      </c>
      <c r="J7" s="541"/>
      <c r="K7" s="540" t="s">
        <v>267</v>
      </c>
      <c r="L7" s="540"/>
      <c r="M7" s="545" t="s">
        <v>13</v>
      </c>
      <c r="N7" s="181"/>
      <c r="O7" s="149"/>
      <c r="P7" s="149"/>
      <c r="Q7" s="149"/>
      <c r="R7" s="149"/>
      <c r="S7" s="149"/>
      <c r="T7" s="149"/>
      <c r="U7" s="181"/>
      <c r="V7" s="181"/>
      <c r="W7" s="181"/>
      <c r="X7" s="181"/>
      <c r="Y7" s="181"/>
      <c r="Z7" s="181"/>
    </row>
    <row r="8" spans="1:26" s="38" customFormat="1" ht="47.25" customHeight="1" x14ac:dyDescent="0.3">
      <c r="A8" s="546"/>
      <c r="B8" s="548"/>
      <c r="C8" s="550"/>
      <c r="D8" s="551"/>
      <c r="E8" s="60" t="s">
        <v>268</v>
      </c>
      <c r="F8" s="60" t="s">
        <v>269</v>
      </c>
      <c r="G8" s="60" t="s">
        <v>270</v>
      </c>
      <c r="H8" s="312" t="s">
        <v>13</v>
      </c>
      <c r="I8" s="60" t="s">
        <v>270</v>
      </c>
      <c r="J8" s="312" t="s">
        <v>13</v>
      </c>
      <c r="K8" s="60" t="s">
        <v>270</v>
      </c>
      <c r="L8" s="312" t="s">
        <v>13</v>
      </c>
      <c r="M8" s="545"/>
      <c r="N8" s="181"/>
      <c r="O8" s="149"/>
      <c r="P8" s="149"/>
      <c r="Q8" s="149"/>
      <c r="R8" s="149"/>
      <c r="S8" s="149"/>
      <c r="T8" s="149"/>
      <c r="U8" s="181"/>
      <c r="V8" s="181"/>
      <c r="W8" s="181"/>
      <c r="X8" s="181"/>
      <c r="Y8" s="181"/>
      <c r="Z8" s="181"/>
    </row>
    <row r="9" spans="1:26" s="292" customFormat="1" ht="14.25" customHeight="1" x14ac:dyDescent="0.3">
      <c r="A9" s="313">
        <v>1</v>
      </c>
      <c r="B9" s="313">
        <v>2</v>
      </c>
      <c r="C9" s="45">
        <v>3</v>
      </c>
      <c r="D9" s="314">
        <v>4</v>
      </c>
      <c r="E9" s="314">
        <v>5</v>
      </c>
      <c r="F9" s="314">
        <v>6</v>
      </c>
      <c r="G9" s="45">
        <v>7</v>
      </c>
      <c r="H9" s="313">
        <v>8</v>
      </c>
      <c r="I9" s="314">
        <v>9</v>
      </c>
      <c r="J9" s="315">
        <v>10</v>
      </c>
      <c r="K9" s="45">
        <v>11</v>
      </c>
      <c r="L9" s="313">
        <v>12</v>
      </c>
      <c r="M9" s="313">
        <v>13</v>
      </c>
      <c r="N9" s="181"/>
      <c r="O9" s="149"/>
      <c r="P9" s="149"/>
      <c r="Q9" s="149"/>
      <c r="R9" s="149"/>
      <c r="S9" s="149"/>
      <c r="T9" s="149"/>
      <c r="U9" s="181"/>
      <c r="V9" s="181"/>
      <c r="W9" s="181"/>
      <c r="X9" s="181"/>
      <c r="Y9" s="181"/>
      <c r="Z9" s="181"/>
    </row>
    <row r="10" spans="1:26" s="320" customFormat="1" ht="30" customHeight="1" x14ac:dyDescent="0.25">
      <c r="A10" s="316"/>
      <c r="B10" s="317"/>
      <c r="C10" s="318" t="s">
        <v>80</v>
      </c>
      <c r="D10" s="317"/>
      <c r="E10" s="319"/>
      <c r="F10" s="317"/>
      <c r="G10" s="317"/>
      <c r="H10" s="317"/>
      <c r="I10" s="317"/>
      <c r="J10" s="317"/>
      <c r="K10" s="317"/>
      <c r="L10" s="317"/>
      <c r="M10" s="317"/>
      <c r="O10" s="321"/>
      <c r="P10" s="322"/>
      <c r="Q10" s="321"/>
      <c r="R10" s="321"/>
      <c r="S10" s="321"/>
      <c r="T10" s="321"/>
    </row>
    <row r="11" spans="1:26" s="3" customFormat="1" ht="57.75" customHeight="1" x14ac:dyDescent="0.25">
      <c r="A11" s="60">
        <v>1</v>
      </c>
      <c r="B11" s="60" t="s">
        <v>315</v>
      </c>
      <c r="C11" s="266" t="s">
        <v>316</v>
      </c>
      <c r="D11" s="43" t="s">
        <v>0</v>
      </c>
      <c r="E11" s="62"/>
      <c r="F11" s="72">
        <v>35</v>
      </c>
      <c r="G11" s="60"/>
      <c r="H11" s="60"/>
      <c r="I11" s="60"/>
      <c r="J11" s="60"/>
      <c r="K11" s="60"/>
      <c r="L11" s="60"/>
      <c r="M11" s="60"/>
      <c r="O11" s="16"/>
      <c r="P11" s="17"/>
      <c r="Q11" s="18"/>
      <c r="R11" s="18"/>
    </row>
    <row r="12" spans="1:26" s="8" customFormat="1" ht="21.75" customHeight="1" x14ac:dyDescent="0.3">
      <c r="A12" s="45"/>
      <c r="B12" s="45"/>
      <c r="C12" s="61" t="s">
        <v>30</v>
      </c>
      <c r="D12" s="45" t="s">
        <v>7</v>
      </c>
      <c r="E12" s="89">
        <v>3.4000000000000002E-2</v>
      </c>
      <c r="F12" s="90">
        <f>F11*E12</f>
        <v>1.1900000000000002</v>
      </c>
      <c r="G12" s="49"/>
      <c r="H12" s="49"/>
      <c r="I12" s="91"/>
      <c r="J12" s="49"/>
      <c r="K12" s="45"/>
      <c r="L12" s="49"/>
      <c r="M12" s="49"/>
      <c r="N12" s="6"/>
      <c r="O12" s="7"/>
      <c r="P12" s="7"/>
      <c r="Q12" s="7"/>
      <c r="R12" s="7"/>
    </row>
    <row r="13" spans="1:26" s="8" customFormat="1" ht="21.75" customHeight="1" x14ac:dyDescent="0.3">
      <c r="A13" s="45"/>
      <c r="B13" s="45"/>
      <c r="C13" s="61" t="s">
        <v>317</v>
      </c>
      <c r="D13" s="45" t="s">
        <v>8</v>
      </c>
      <c r="E13" s="89">
        <v>8.0299999999999996E-2</v>
      </c>
      <c r="F13" s="90">
        <f>F11*E13</f>
        <v>2.8104999999999998</v>
      </c>
      <c r="G13" s="49"/>
      <c r="H13" s="49"/>
      <c r="I13" s="91"/>
      <c r="J13" s="49"/>
      <c r="K13" s="92"/>
      <c r="L13" s="88"/>
      <c r="M13" s="49"/>
      <c r="N13" s="6"/>
      <c r="O13" s="7"/>
      <c r="P13" s="7"/>
      <c r="Q13" s="7"/>
      <c r="R13" s="7"/>
    </row>
    <row r="14" spans="1:26" ht="22.5" customHeight="1" x14ac:dyDescent="0.25">
      <c r="A14" s="93"/>
      <c r="B14" s="93"/>
      <c r="C14" s="94" t="s">
        <v>9</v>
      </c>
      <c r="D14" s="43" t="s">
        <v>6</v>
      </c>
      <c r="E14" s="43">
        <v>5.5999999999999999E-3</v>
      </c>
      <c r="F14" s="95">
        <f>F11*E14</f>
        <v>0.19600000000000001</v>
      </c>
      <c r="G14" s="92"/>
      <c r="H14" s="88"/>
      <c r="I14" s="92"/>
      <c r="J14" s="88"/>
      <c r="K14" s="92"/>
      <c r="L14" s="88"/>
      <c r="M14" s="49"/>
    </row>
    <row r="15" spans="1:26" s="178" customFormat="1" ht="41.25" customHeight="1" x14ac:dyDescent="0.25">
      <c r="A15" s="243">
        <v>2</v>
      </c>
      <c r="B15" s="81" t="s">
        <v>271</v>
      </c>
      <c r="C15" s="266" t="s">
        <v>318</v>
      </c>
      <c r="D15" s="243" t="s">
        <v>0</v>
      </c>
      <c r="E15" s="243"/>
      <c r="F15" s="245">
        <v>16</v>
      </c>
      <c r="G15" s="245"/>
      <c r="H15" s="245"/>
      <c r="I15" s="245"/>
      <c r="J15" s="245"/>
      <c r="K15" s="245"/>
      <c r="L15" s="245"/>
      <c r="M15" s="245"/>
      <c r="O15" s="172"/>
      <c r="P15" s="166"/>
      <c r="Q15" s="166"/>
      <c r="R15" s="166"/>
      <c r="S15" s="171"/>
      <c r="T15" s="171"/>
    </row>
    <row r="16" spans="1:26" s="178" customFormat="1" ht="21" customHeight="1" x14ac:dyDescent="0.25">
      <c r="A16" s="243"/>
      <c r="B16" s="243"/>
      <c r="C16" s="61" t="s">
        <v>30</v>
      </c>
      <c r="D16" s="243" t="s">
        <v>7</v>
      </c>
      <c r="E16" s="243">
        <v>3.88</v>
      </c>
      <c r="F16" s="245">
        <f>F15*E16</f>
        <v>62.08</v>
      </c>
      <c r="G16" s="180"/>
      <c r="H16" s="180"/>
      <c r="I16" s="180"/>
      <c r="J16" s="180"/>
      <c r="K16" s="180"/>
      <c r="L16" s="180"/>
      <c r="M16" s="180"/>
      <c r="O16" s="171"/>
      <c r="P16" s="171"/>
      <c r="Q16" s="171"/>
      <c r="R16" s="171"/>
      <c r="S16" s="171"/>
      <c r="T16" s="171"/>
    </row>
    <row r="17" spans="1:22" s="220" customFormat="1" ht="53.25" customHeight="1" x14ac:dyDescent="0.25">
      <c r="A17" s="82">
        <v>3</v>
      </c>
      <c r="B17" s="82" t="s">
        <v>272</v>
      </c>
      <c r="C17" s="51" t="s">
        <v>273</v>
      </c>
      <c r="D17" s="82" t="s">
        <v>177</v>
      </c>
      <c r="E17" s="82"/>
      <c r="F17" s="82">
        <v>0.7</v>
      </c>
      <c r="G17" s="56"/>
      <c r="H17" s="56"/>
      <c r="I17" s="56"/>
      <c r="J17" s="56"/>
      <c r="K17" s="56"/>
      <c r="L17" s="180"/>
      <c r="M17" s="56"/>
      <c r="O17" s="169"/>
      <c r="P17" s="170"/>
      <c r="Q17" s="171"/>
      <c r="R17" s="171"/>
      <c r="S17" s="149"/>
      <c r="T17" s="149"/>
      <c r="U17" s="149"/>
      <c r="V17" s="149"/>
    </row>
    <row r="18" spans="1:22" s="222" customFormat="1" ht="19.5" customHeight="1" x14ac:dyDescent="0.3">
      <c r="A18" s="46"/>
      <c r="B18" s="221"/>
      <c r="C18" s="51" t="s">
        <v>178</v>
      </c>
      <c r="D18" s="82" t="s">
        <v>7</v>
      </c>
      <c r="E18" s="82">
        <v>0.89</v>
      </c>
      <c r="F18" s="82">
        <f>F17*E18</f>
        <v>0.623</v>
      </c>
      <c r="G18" s="180"/>
      <c r="H18" s="180"/>
      <c r="I18" s="180"/>
      <c r="J18" s="56"/>
      <c r="K18" s="180"/>
      <c r="L18" s="180"/>
      <c r="M18" s="56"/>
      <c r="O18" s="174"/>
      <c r="P18" s="174"/>
      <c r="Q18" s="174"/>
      <c r="R18" s="174"/>
      <c r="S18" s="174"/>
      <c r="T18" s="174"/>
      <c r="U18" s="174"/>
      <c r="V18" s="174"/>
    </row>
    <row r="19" spans="1:22" s="222" customFormat="1" ht="19.5" customHeight="1" x14ac:dyDescent="0.3">
      <c r="A19" s="46"/>
      <c r="B19" s="221"/>
      <c r="C19" s="51" t="s">
        <v>179</v>
      </c>
      <c r="D19" s="82" t="s">
        <v>6</v>
      </c>
      <c r="E19" s="82">
        <f>0.37</f>
        <v>0.37</v>
      </c>
      <c r="F19" s="82">
        <f>F17*E19</f>
        <v>0.25900000000000001</v>
      </c>
      <c r="G19" s="180"/>
      <c r="H19" s="180"/>
      <c r="I19" s="180"/>
      <c r="J19" s="180"/>
      <c r="K19" s="180"/>
      <c r="L19" s="180"/>
      <c r="M19" s="56"/>
      <c r="O19" s="174"/>
      <c r="P19" s="174"/>
      <c r="Q19" s="174"/>
      <c r="R19" s="174"/>
      <c r="S19" s="174"/>
      <c r="T19" s="174"/>
      <c r="U19" s="174"/>
      <c r="V19" s="174"/>
    </row>
    <row r="20" spans="1:22" s="222" customFormat="1" ht="19.5" customHeight="1" x14ac:dyDescent="0.3">
      <c r="A20" s="46"/>
      <c r="B20" s="221"/>
      <c r="C20" s="51" t="s">
        <v>147</v>
      </c>
      <c r="D20" s="82" t="s">
        <v>6</v>
      </c>
      <c r="E20" s="82">
        <v>0.02</v>
      </c>
      <c r="F20" s="82">
        <f>F17*E20</f>
        <v>1.3999999999999999E-2</v>
      </c>
      <c r="G20" s="180"/>
      <c r="H20" s="180"/>
      <c r="I20" s="180"/>
      <c r="J20" s="180"/>
      <c r="K20" s="49"/>
      <c r="L20" s="72"/>
      <c r="M20" s="56"/>
      <c r="O20" s="174"/>
      <c r="P20" s="174"/>
      <c r="Q20" s="174"/>
      <c r="R20" s="174"/>
      <c r="S20" s="174"/>
      <c r="T20" s="174"/>
      <c r="U20" s="174"/>
      <c r="V20" s="174"/>
    </row>
    <row r="21" spans="1:22" s="220" customFormat="1" ht="19.5" customHeight="1" x14ac:dyDescent="0.25">
      <c r="A21" s="82"/>
      <c r="B21" s="221"/>
      <c r="C21" s="51" t="s">
        <v>274</v>
      </c>
      <c r="D21" s="82" t="s">
        <v>177</v>
      </c>
      <c r="E21" s="82">
        <v>1.1499999999999999</v>
      </c>
      <c r="F21" s="82">
        <f>F17*E21</f>
        <v>0.80499999999999994</v>
      </c>
      <c r="G21" s="56"/>
      <c r="H21" s="180"/>
      <c r="I21" s="56"/>
      <c r="J21" s="56"/>
      <c r="K21" s="49"/>
      <c r="L21" s="72"/>
      <c r="M21" s="56"/>
      <c r="O21" s="149"/>
      <c r="P21" s="149"/>
      <c r="Q21" s="149"/>
      <c r="R21" s="149"/>
      <c r="S21" s="149"/>
      <c r="T21" s="149"/>
      <c r="U21" s="149"/>
      <c r="V21" s="149"/>
    </row>
    <row r="22" spans="1:22" s="181" customFormat="1" ht="53.25" customHeight="1" x14ac:dyDescent="0.3">
      <c r="A22" s="60">
        <v>4</v>
      </c>
      <c r="B22" s="323" t="s">
        <v>275</v>
      </c>
      <c r="C22" s="61" t="s">
        <v>276</v>
      </c>
      <c r="D22" s="60" t="s">
        <v>0</v>
      </c>
      <c r="E22" s="60"/>
      <c r="F22" s="72">
        <v>16</v>
      </c>
      <c r="G22" s="60"/>
      <c r="H22" s="72"/>
      <c r="I22" s="60"/>
      <c r="J22" s="72"/>
      <c r="K22" s="60"/>
      <c r="L22" s="72"/>
      <c r="M22" s="72"/>
      <c r="O22" s="32"/>
      <c r="P22" s="148"/>
      <c r="Q22" s="324"/>
      <c r="R22" s="324"/>
    </row>
    <row r="23" spans="1:22" s="181" customFormat="1" ht="22.5" customHeight="1" x14ac:dyDescent="0.3">
      <c r="A23" s="60"/>
      <c r="B23" s="218"/>
      <c r="C23" s="94" t="s">
        <v>30</v>
      </c>
      <c r="D23" s="43" t="s">
        <v>133</v>
      </c>
      <c r="E23" s="72">
        <v>6.66</v>
      </c>
      <c r="F23" s="72">
        <f>E23*F22</f>
        <v>106.56</v>
      </c>
      <c r="G23" s="49"/>
      <c r="H23" s="88"/>
      <c r="I23" s="49"/>
      <c r="J23" s="88"/>
      <c r="K23" s="49"/>
      <c r="L23" s="88"/>
      <c r="M23" s="88"/>
    </row>
    <row r="24" spans="1:22" s="181" customFormat="1" ht="22.5" customHeight="1" x14ac:dyDescent="0.3">
      <c r="A24" s="325"/>
      <c r="B24" s="326"/>
      <c r="C24" s="94" t="s">
        <v>9</v>
      </c>
      <c r="D24" s="43" t="s">
        <v>6</v>
      </c>
      <c r="E24" s="72">
        <v>0.59</v>
      </c>
      <c r="F24" s="72">
        <f>E24*F22</f>
        <v>9.44</v>
      </c>
      <c r="G24" s="49"/>
      <c r="H24" s="88"/>
      <c r="I24" s="49"/>
      <c r="J24" s="72"/>
      <c r="K24" s="72"/>
      <c r="L24" s="72"/>
      <c r="M24" s="88"/>
    </row>
    <row r="25" spans="1:22" s="219" customFormat="1" ht="22.5" customHeight="1" x14ac:dyDescent="0.3">
      <c r="A25" s="60"/>
      <c r="B25" s="218"/>
      <c r="C25" s="61" t="s">
        <v>319</v>
      </c>
      <c r="D25" s="60" t="s">
        <v>0</v>
      </c>
      <c r="E25" s="72">
        <v>1.0149999999999999</v>
      </c>
      <c r="F25" s="72">
        <f>E25*F22</f>
        <v>16.239999999999998</v>
      </c>
      <c r="G25" s="72"/>
      <c r="H25" s="88"/>
      <c r="I25" s="72"/>
      <c r="J25" s="72"/>
      <c r="K25" s="49"/>
      <c r="L25" s="72"/>
      <c r="M25" s="88"/>
    </row>
    <row r="26" spans="1:22" s="219" customFormat="1" ht="22.5" customHeight="1" x14ac:dyDescent="0.3">
      <c r="A26" s="60"/>
      <c r="B26" s="218"/>
      <c r="C26" s="61" t="s">
        <v>277</v>
      </c>
      <c r="D26" s="60" t="s">
        <v>3</v>
      </c>
      <c r="E26" s="72">
        <v>1.6</v>
      </c>
      <c r="F26" s="72">
        <f>F22*E26</f>
        <v>25.6</v>
      </c>
      <c r="G26" s="72"/>
      <c r="H26" s="88"/>
      <c r="I26" s="72"/>
      <c r="J26" s="72"/>
      <c r="K26" s="49"/>
      <c r="L26" s="72"/>
      <c r="M26" s="88"/>
    </row>
    <row r="27" spans="1:22" s="219" customFormat="1" ht="22.5" customHeight="1" x14ac:dyDescent="0.3">
      <c r="A27" s="60"/>
      <c r="B27" s="327"/>
      <c r="C27" s="61" t="s">
        <v>278</v>
      </c>
      <c r="D27" s="60" t="s">
        <v>0</v>
      </c>
      <c r="E27" s="72">
        <v>1.83E-2</v>
      </c>
      <c r="F27" s="72">
        <f>F22*E27</f>
        <v>0.2928</v>
      </c>
      <c r="G27" s="72"/>
      <c r="H27" s="88"/>
      <c r="I27" s="72"/>
      <c r="J27" s="72"/>
      <c r="K27" s="49"/>
      <c r="L27" s="72"/>
      <c r="M27" s="88"/>
    </row>
    <row r="28" spans="1:22" s="219" customFormat="1" ht="22.5" customHeight="1" x14ac:dyDescent="0.3">
      <c r="A28" s="60"/>
      <c r="B28" s="218"/>
      <c r="C28" s="61" t="s">
        <v>11</v>
      </c>
      <c r="D28" s="60" t="s">
        <v>6</v>
      </c>
      <c r="E28" s="72">
        <v>0.4</v>
      </c>
      <c r="F28" s="72">
        <f>E28*F22</f>
        <v>6.4</v>
      </c>
      <c r="G28" s="72"/>
      <c r="H28" s="88"/>
      <c r="I28" s="72"/>
      <c r="J28" s="72"/>
      <c r="K28" s="49"/>
      <c r="L28" s="72"/>
      <c r="M28" s="88"/>
    </row>
    <row r="29" spans="1:22" s="331" customFormat="1" ht="39" customHeight="1" x14ac:dyDescent="0.35">
      <c r="A29" s="328">
        <v>5</v>
      </c>
      <c r="B29" s="329" t="s">
        <v>279</v>
      </c>
      <c r="C29" s="330" t="s">
        <v>320</v>
      </c>
      <c r="D29" s="45" t="s">
        <v>135</v>
      </c>
      <c r="E29" s="45"/>
      <c r="F29" s="49">
        <v>16</v>
      </c>
      <c r="G29" s="49"/>
      <c r="H29" s="49"/>
      <c r="I29" s="49"/>
      <c r="J29" s="49"/>
      <c r="K29" s="49"/>
      <c r="L29" s="49"/>
      <c r="M29" s="49"/>
      <c r="O29" s="172"/>
      <c r="P29" s="166"/>
      <c r="Q29" s="166"/>
      <c r="R29" s="166"/>
      <c r="S29" s="332"/>
      <c r="T29" s="332"/>
    </row>
    <row r="30" spans="1:22" s="331" customFormat="1" ht="28.5" customHeight="1" x14ac:dyDescent="0.35">
      <c r="A30" s="328"/>
      <c r="B30" s="60"/>
      <c r="C30" s="61" t="s">
        <v>30</v>
      </c>
      <c r="D30" s="45" t="s">
        <v>7</v>
      </c>
      <c r="E30" s="49">
        <v>4.05</v>
      </c>
      <c r="F30" s="49">
        <f>F29*E30</f>
        <v>64.8</v>
      </c>
      <c r="G30" s="45"/>
      <c r="H30" s="49"/>
      <c r="I30" s="49"/>
      <c r="J30" s="49"/>
      <c r="K30" s="45"/>
      <c r="L30" s="49"/>
      <c r="M30" s="49"/>
      <c r="O30" s="332"/>
      <c r="P30" s="333"/>
      <c r="Q30" s="332"/>
      <c r="R30" s="332"/>
      <c r="S30" s="332"/>
      <c r="T30" s="332"/>
    </row>
    <row r="31" spans="1:22" s="331" customFormat="1" ht="28.5" customHeight="1" x14ac:dyDescent="0.35">
      <c r="A31" s="328"/>
      <c r="B31" s="60"/>
      <c r="C31" s="99" t="s">
        <v>281</v>
      </c>
      <c r="D31" s="45" t="s">
        <v>8</v>
      </c>
      <c r="E31" s="89">
        <v>3.56E-2</v>
      </c>
      <c r="F31" s="49">
        <f>F29*E31</f>
        <v>0.5696</v>
      </c>
      <c r="G31" s="45"/>
      <c r="H31" s="49"/>
      <c r="I31" s="45"/>
      <c r="J31" s="49"/>
      <c r="K31" s="45"/>
      <c r="L31" s="49"/>
      <c r="M31" s="49"/>
      <c r="O31" s="332"/>
      <c r="P31" s="333"/>
      <c r="Q31" s="332"/>
      <c r="R31" s="332"/>
      <c r="S31" s="332"/>
      <c r="T31" s="332"/>
    </row>
    <row r="32" spans="1:22" s="331" customFormat="1" ht="39.75" customHeight="1" x14ac:dyDescent="0.35">
      <c r="A32" s="328"/>
      <c r="B32" s="60"/>
      <c r="C32" s="99" t="s">
        <v>280</v>
      </c>
      <c r="D32" s="45" t="s">
        <v>135</v>
      </c>
      <c r="E32" s="89">
        <v>1</v>
      </c>
      <c r="F32" s="49">
        <f>F29*E32</f>
        <v>16</v>
      </c>
      <c r="G32" s="45"/>
      <c r="H32" s="49"/>
      <c r="I32" s="45"/>
      <c r="J32" s="49"/>
      <c r="K32" s="49"/>
      <c r="L32" s="72"/>
      <c r="M32" s="49"/>
      <c r="O32" s="332"/>
      <c r="P32" s="333"/>
      <c r="Q32" s="332"/>
      <c r="R32" s="332"/>
      <c r="S32" s="332"/>
      <c r="T32" s="332"/>
    </row>
    <row r="33" spans="1:20" s="331" customFormat="1" ht="28.5" customHeight="1" x14ac:dyDescent="0.35">
      <c r="A33" s="328"/>
      <c r="B33" s="60"/>
      <c r="C33" s="94" t="s">
        <v>9</v>
      </c>
      <c r="D33" s="45" t="s">
        <v>6</v>
      </c>
      <c r="E33" s="49">
        <f>2.67*0.98</f>
        <v>2.6166</v>
      </c>
      <c r="F33" s="49">
        <f>F29*E33</f>
        <v>41.865600000000001</v>
      </c>
      <c r="G33" s="49"/>
      <c r="H33" s="49"/>
      <c r="I33" s="49"/>
      <c r="J33" s="49"/>
      <c r="K33" s="49"/>
      <c r="L33" s="49"/>
      <c r="M33" s="49"/>
      <c r="O33" s="332"/>
      <c r="P33" s="333"/>
      <c r="Q33" s="332"/>
      <c r="R33" s="332"/>
      <c r="S33" s="332"/>
      <c r="T33" s="332"/>
    </row>
    <row r="34" spans="1:20" s="331" customFormat="1" ht="28.5" customHeight="1" x14ac:dyDescent="0.35">
      <c r="A34" s="328"/>
      <c r="B34" s="60"/>
      <c r="C34" s="99" t="s">
        <v>11</v>
      </c>
      <c r="D34" s="45" t="s">
        <v>6</v>
      </c>
      <c r="E34" s="89">
        <v>0.214</v>
      </c>
      <c r="F34" s="49">
        <f>F29*E34</f>
        <v>3.4239999999999999</v>
      </c>
      <c r="G34" s="49"/>
      <c r="H34" s="49"/>
      <c r="I34" s="49"/>
      <c r="J34" s="49"/>
      <c r="K34" s="49"/>
      <c r="L34" s="72"/>
      <c r="M34" s="49"/>
      <c r="O34" s="332"/>
      <c r="P34" s="333"/>
      <c r="Q34" s="332"/>
      <c r="R34" s="332"/>
      <c r="S34" s="332"/>
      <c r="T34" s="332"/>
    </row>
    <row r="35" spans="1:20" s="220" customFormat="1" ht="51.75" customHeight="1" x14ac:dyDescent="0.25">
      <c r="A35" s="60">
        <v>6</v>
      </c>
      <c r="B35" s="60" t="s">
        <v>282</v>
      </c>
      <c r="C35" s="61" t="s">
        <v>322</v>
      </c>
      <c r="D35" s="60" t="s">
        <v>3</v>
      </c>
      <c r="E35" s="72"/>
      <c r="F35" s="72">
        <v>35</v>
      </c>
      <c r="G35" s="72"/>
      <c r="H35" s="72"/>
      <c r="I35" s="72"/>
      <c r="J35" s="72"/>
      <c r="K35" s="72"/>
      <c r="L35" s="72"/>
      <c r="M35" s="72"/>
      <c r="O35" s="172"/>
      <c r="P35" s="166"/>
      <c r="Q35" s="166"/>
      <c r="R35" s="166"/>
    </row>
    <row r="36" spans="1:20" s="220" customFormat="1" ht="18" customHeight="1" x14ac:dyDescent="0.25">
      <c r="A36" s="60"/>
      <c r="B36" s="60"/>
      <c r="C36" s="61" t="s">
        <v>30</v>
      </c>
      <c r="D36" s="45" t="s">
        <v>7</v>
      </c>
      <c r="E36" s="62">
        <v>0.68</v>
      </c>
      <c r="F36" s="72">
        <f>F35*E36</f>
        <v>23.8</v>
      </c>
      <c r="G36" s="72"/>
      <c r="H36" s="72"/>
      <c r="I36" s="72"/>
      <c r="J36" s="72"/>
      <c r="K36" s="72"/>
      <c r="L36" s="72"/>
      <c r="M36" s="72"/>
    </row>
    <row r="37" spans="1:20" s="220" customFormat="1" ht="18" customHeight="1" x14ac:dyDescent="0.25">
      <c r="A37" s="60"/>
      <c r="B37" s="60"/>
      <c r="C37" s="61" t="s">
        <v>9</v>
      </c>
      <c r="D37" s="45" t="s">
        <v>6</v>
      </c>
      <c r="E37" s="184">
        <v>2.9999999999999997E-4</v>
      </c>
      <c r="F37" s="72">
        <f>F35*E37</f>
        <v>1.0499999999999999E-2</v>
      </c>
      <c r="G37" s="72"/>
      <c r="H37" s="72"/>
      <c r="I37" s="72"/>
      <c r="J37" s="72"/>
      <c r="K37" s="72"/>
      <c r="L37" s="72"/>
      <c r="M37" s="72"/>
    </row>
    <row r="38" spans="1:20" s="220" customFormat="1" ht="18" customHeight="1" x14ac:dyDescent="0.25">
      <c r="A38" s="60"/>
      <c r="B38" s="60"/>
      <c r="C38" s="61" t="s">
        <v>283</v>
      </c>
      <c r="D38" s="72" t="s">
        <v>66</v>
      </c>
      <c r="E38" s="72">
        <v>0.251</v>
      </c>
      <c r="F38" s="72">
        <f>F35*E38</f>
        <v>8.7850000000000001</v>
      </c>
      <c r="G38" s="72"/>
      <c r="H38" s="72"/>
      <c r="I38" s="72"/>
      <c r="J38" s="72"/>
      <c r="K38" s="49"/>
      <c r="L38" s="72"/>
      <c r="M38" s="72"/>
    </row>
    <row r="39" spans="1:20" s="220" customFormat="1" ht="18" customHeight="1" x14ac:dyDescent="0.25">
      <c r="A39" s="60"/>
      <c r="B39" s="60"/>
      <c r="C39" s="61" t="s">
        <v>321</v>
      </c>
      <c r="D39" s="72" t="s">
        <v>66</v>
      </c>
      <c r="E39" s="72">
        <v>0.15</v>
      </c>
      <c r="F39" s="72">
        <f>F35*E39</f>
        <v>5.25</v>
      </c>
      <c r="G39" s="72"/>
      <c r="H39" s="72"/>
      <c r="I39" s="72"/>
      <c r="J39" s="72"/>
      <c r="K39" s="49"/>
      <c r="L39" s="72"/>
      <c r="M39" s="72"/>
    </row>
    <row r="40" spans="1:20" s="220" customFormat="1" ht="18" customHeight="1" x14ac:dyDescent="0.25">
      <c r="A40" s="60"/>
      <c r="B40" s="60"/>
      <c r="C40" s="61" t="s">
        <v>206</v>
      </c>
      <c r="D40" s="72" t="s">
        <v>66</v>
      </c>
      <c r="E40" s="72">
        <v>2.7E-2</v>
      </c>
      <c r="F40" s="72">
        <f>F35*E40</f>
        <v>0.94499999999999995</v>
      </c>
      <c r="G40" s="72"/>
      <c r="H40" s="72"/>
      <c r="I40" s="72"/>
      <c r="J40" s="72"/>
      <c r="K40" s="49"/>
      <c r="L40" s="72"/>
      <c r="M40" s="72"/>
    </row>
    <row r="41" spans="1:20" s="220" customFormat="1" ht="18" customHeight="1" x14ac:dyDescent="0.25">
      <c r="A41" s="60"/>
      <c r="B41" s="60"/>
      <c r="C41" s="61" t="s">
        <v>284</v>
      </c>
      <c r="D41" s="72" t="s">
        <v>66</v>
      </c>
      <c r="E41" s="72">
        <v>2E-3</v>
      </c>
      <c r="F41" s="72">
        <f>F35*E41</f>
        <v>7.0000000000000007E-2</v>
      </c>
      <c r="G41" s="72"/>
      <c r="H41" s="72"/>
      <c r="I41" s="72"/>
      <c r="J41" s="72"/>
      <c r="K41" s="49"/>
      <c r="L41" s="72"/>
      <c r="M41" s="72"/>
    </row>
    <row r="42" spans="1:20" s="220" customFormat="1" ht="18" customHeight="1" x14ac:dyDescent="0.25">
      <c r="A42" s="60"/>
      <c r="B42" s="60"/>
      <c r="C42" s="186" t="s">
        <v>11</v>
      </c>
      <c r="D42" s="72" t="s">
        <v>6</v>
      </c>
      <c r="E42" s="184">
        <v>1.9E-3</v>
      </c>
      <c r="F42" s="72">
        <f>F35*E42</f>
        <v>6.6500000000000004E-2</v>
      </c>
      <c r="G42" s="72"/>
      <c r="H42" s="72"/>
      <c r="I42" s="72"/>
      <c r="J42" s="72"/>
      <c r="K42" s="49"/>
      <c r="L42" s="72"/>
      <c r="M42" s="72"/>
    </row>
    <row r="43" spans="1:20" s="249" customFormat="1" ht="39.75" customHeight="1" x14ac:dyDescent="0.25">
      <c r="A43" s="246">
        <v>7</v>
      </c>
      <c r="B43" s="246" t="s">
        <v>72</v>
      </c>
      <c r="C43" s="334" t="s">
        <v>285</v>
      </c>
      <c r="D43" s="246" t="s">
        <v>0</v>
      </c>
      <c r="E43" s="247"/>
      <c r="F43" s="248">
        <v>8</v>
      </c>
      <c r="G43" s="247"/>
      <c r="H43" s="49"/>
      <c r="I43" s="247"/>
      <c r="J43" s="247"/>
      <c r="K43" s="247"/>
      <c r="L43" s="247"/>
      <c r="M43" s="247"/>
      <c r="O43" s="172"/>
      <c r="P43" s="166"/>
      <c r="Q43" s="166"/>
      <c r="R43" s="166"/>
      <c r="S43" s="174"/>
      <c r="T43" s="174"/>
    </row>
    <row r="44" spans="1:20" s="249" customFormat="1" ht="22.5" customHeight="1" x14ac:dyDescent="0.25">
      <c r="A44" s="246"/>
      <c r="B44" s="246"/>
      <c r="C44" s="61" t="s">
        <v>30</v>
      </c>
      <c r="D44" s="246" t="s">
        <v>7</v>
      </c>
      <c r="E44" s="247">
        <v>1.8</v>
      </c>
      <c r="F44" s="250">
        <f>E44*F43</f>
        <v>14.4</v>
      </c>
      <c r="G44" s="49"/>
      <c r="H44" s="49"/>
      <c r="I44" s="49"/>
      <c r="J44" s="49"/>
      <c r="K44" s="49"/>
      <c r="L44" s="49"/>
      <c r="M44" s="49"/>
      <c r="O44" s="174"/>
      <c r="P44" s="174"/>
      <c r="Q44" s="174"/>
      <c r="R44" s="174"/>
      <c r="S44" s="174"/>
      <c r="T44" s="174"/>
    </row>
    <row r="45" spans="1:20" s="249" customFormat="1" ht="22.5" customHeight="1" x14ac:dyDescent="0.25">
      <c r="A45" s="246"/>
      <c r="B45" s="246"/>
      <c r="C45" s="51" t="s">
        <v>286</v>
      </c>
      <c r="D45" s="246" t="s">
        <v>0</v>
      </c>
      <c r="E45" s="251">
        <v>1.1000000000000001</v>
      </c>
      <c r="F45" s="251">
        <f>F43*E45</f>
        <v>8.8000000000000007</v>
      </c>
      <c r="G45" s="247"/>
      <c r="H45" s="49"/>
      <c r="I45" s="252"/>
      <c r="J45" s="49"/>
      <c r="K45" s="49"/>
      <c r="L45" s="72"/>
      <c r="M45" s="49"/>
      <c r="O45" s="174"/>
      <c r="P45" s="174"/>
      <c r="Q45" s="174"/>
      <c r="R45" s="174"/>
      <c r="S45" s="174"/>
      <c r="T45" s="174"/>
    </row>
    <row r="46" spans="1:20" s="340" customFormat="1" ht="35.25" customHeight="1" x14ac:dyDescent="0.25">
      <c r="A46" s="335">
        <v>8</v>
      </c>
      <c r="B46" s="335" t="s">
        <v>287</v>
      </c>
      <c r="C46" s="334" t="s">
        <v>314</v>
      </c>
      <c r="D46" s="335" t="s">
        <v>12</v>
      </c>
      <c r="E46" s="336"/>
      <c r="F46" s="337">
        <v>210</v>
      </c>
      <c r="G46" s="335"/>
      <c r="H46" s="49"/>
      <c r="I46" s="338"/>
      <c r="J46" s="335"/>
      <c r="K46" s="339"/>
      <c r="L46" s="339"/>
      <c r="M46" s="338"/>
      <c r="O46" s="172"/>
      <c r="P46" s="166"/>
      <c r="Q46" s="166"/>
      <c r="R46" s="166"/>
    </row>
    <row r="47" spans="1:20" s="340" customFormat="1" ht="20.25" customHeight="1" x14ac:dyDescent="0.25">
      <c r="A47" s="335"/>
      <c r="B47" s="335"/>
      <c r="C47" s="61" t="s">
        <v>30</v>
      </c>
      <c r="D47" s="335" t="s">
        <v>7</v>
      </c>
      <c r="E47" s="336">
        <v>0.16</v>
      </c>
      <c r="F47" s="336">
        <f>F46*E47</f>
        <v>33.6</v>
      </c>
      <c r="G47" s="49"/>
      <c r="H47" s="49"/>
      <c r="I47" s="49"/>
      <c r="J47" s="49"/>
      <c r="K47" s="49"/>
      <c r="L47" s="49"/>
      <c r="M47" s="49"/>
      <c r="P47" s="299"/>
    </row>
    <row r="48" spans="1:20" s="340" customFormat="1" ht="20.25" customHeight="1" x14ac:dyDescent="0.25">
      <c r="A48" s="335"/>
      <c r="B48" s="335"/>
      <c r="C48" s="99" t="s">
        <v>11</v>
      </c>
      <c r="D48" s="45" t="s">
        <v>6</v>
      </c>
      <c r="E48" s="336">
        <v>3.5299999999999998E-2</v>
      </c>
      <c r="F48" s="336">
        <f>F46*E48</f>
        <v>7.4129999999999994</v>
      </c>
      <c r="G48" s="247"/>
      <c r="H48" s="49"/>
      <c r="I48" s="252"/>
      <c r="J48" s="49"/>
      <c r="K48" s="49"/>
      <c r="L48" s="72"/>
      <c r="M48" s="49"/>
      <c r="P48" s="299"/>
    </row>
    <row r="49" spans="1:20" s="342" customFormat="1" ht="20.25" customHeight="1" x14ac:dyDescent="0.25">
      <c r="A49" s="335"/>
      <c r="B49" s="335"/>
      <c r="C49" s="94" t="s">
        <v>9</v>
      </c>
      <c r="D49" s="45" t="s">
        <v>6</v>
      </c>
      <c r="E49" s="341">
        <v>6.4999999999999997E-3</v>
      </c>
      <c r="F49" s="336">
        <f>F46*E49</f>
        <v>1.365</v>
      </c>
      <c r="G49" s="335"/>
      <c r="H49" s="49"/>
      <c r="I49" s="338"/>
      <c r="J49" s="338"/>
      <c r="K49" s="338"/>
      <c r="L49" s="337"/>
      <c r="M49" s="338"/>
      <c r="P49" s="343"/>
    </row>
    <row r="50" spans="1:20" s="340" customFormat="1" ht="35.25" customHeight="1" x14ac:dyDescent="0.25">
      <c r="A50" s="335">
        <v>9</v>
      </c>
      <c r="B50" s="335" t="s">
        <v>287</v>
      </c>
      <c r="C50" s="334" t="s">
        <v>288</v>
      </c>
      <c r="D50" s="335" t="s">
        <v>12</v>
      </c>
      <c r="E50" s="336"/>
      <c r="F50" s="337">
        <v>65</v>
      </c>
      <c r="G50" s="335"/>
      <c r="H50" s="49"/>
      <c r="I50" s="338"/>
      <c r="J50" s="335"/>
      <c r="K50" s="339"/>
      <c r="L50" s="339"/>
      <c r="M50" s="338"/>
      <c r="O50" s="172"/>
      <c r="P50" s="166"/>
      <c r="Q50" s="166"/>
      <c r="R50" s="166"/>
    </row>
    <row r="51" spans="1:20" s="340" customFormat="1" ht="20.25" customHeight="1" x14ac:dyDescent="0.25">
      <c r="A51" s="335"/>
      <c r="B51" s="335"/>
      <c r="C51" s="61" t="s">
        <v>30</v>
      </c>
      <c r="D51" s="335" t="s">
        <v>7</v>
      </c>
      <c r="E51" s="336">
        <v>0.16</v>
      </c>
      <c r="F51" s="336">
        <f>F50*E51</f>
        <v>10.4</v>
      </c>
      <c r="G51" s="49"/>
      <c r="H51" s="49"/>
      <c r="I51" s="49"/>
      <c r="J51" s="49"/>
      <c r="K51" s="49"/>
      <c r="L51" s="49"/>
      <c r="M51" s="49"/>
      <c r="P51" s="299"/>
    </row>
    <row r="52" spans="1:20" s="340" customFormat="1" ht="20.25" customHeight="1" x14ac:dyDescent="0.25">
      <c r="A52" s="335"/>
      <c r="B52" s="335"/>
      <c r="C52" s="99" t="s">
        <v>11</v>
      </c>
      <c r="D52" s="45" t="s">
        <v>6</v>
      </c>
      <c r="E52" s="336">
        <v>3.5299999999999998E-2</v>
      </c>
      <c r="F52" s="336">
        <f>F50*E52</f>
        <v>2.2944999999999998</v>
      </c>
      <c r="G52" s="247"/>
      <c r="H52" s="49"/>
      <c r="I52" s="252"/>
      <c r="J52" s="49"/>
      <c r="K52" s="49"/>
      <c r="L52" s="72"/>
      <c r="M52" s="49"/>
      <c r="P52" s="299"/>
    </row>
    <row r="53" spans="1:20" s="342" customFormat="1" ht="20.25" customHeight="1" x14ac:dyDescent="0.25">
      <c r="A53" s="335"/>
      <c r="B53" s="335"/>
      <c r="C53" s="94" t="s">
        <v>9</v>
      </c>
      <c r="D53" s="45" t="s">
        <v>6</v>
      </c>
      <c r="E53" s="341">
        <v>6.4999999999999997E-3</v>
      </c>
      <c r="F53" s="336">
        <f>F50*E53</f>
        <v>0.42249999999999999</v>
      </c>
      <c r="G53" s="335"/>
      <c r="H53" s="49"/>
      <c r="I53" s="338"/>
      <c r="J53" s="338"/>
      <c r="K53" s="338"/>
      <c r="L53" s="337"/>
      <c r="M53" s="338"/>
      <c r="P53" s="343"/>
    </row>
    <row r="54" spans="1:20" s="166" customFormat="1" ht="39" customHeight="1" x14ac:dyDescent="0.25">
      <c r="A54" s="45">
        <v>10</v>
      </c>
      <c r="B54" s="60" t="s">
        <v>289</v>
      </c>
      <c r="C54" s="61" t="s">
        <v>323</v>
      </c>
      <c r="D54" s="45" t="s">
        <v>12</v>
      </c>
      <c r="E54" s="90"/>
      <c r="F54" s="49">
        <v>210</v>
      </c>
      <c r="G54" s="45"/>
      <c r="H54" s="49"/>
      <c r="I54" s="49"/>
      <c r="J54" s="49"/>
      <c r="K54" s="344"/>
      <c r="L54" s="344"/>
      <c r="M54" s="313"/>
      <c r="O54" s="172"/>
    </row>
    <row r="55" spans="1:20" s="166" customFormat="1" ht="23.25" customHeight="1" x14ac:dyDescent="0.25">
      <c r="A55" s="45"/>
      <c r="B55" s="60"/>
      <c r="C55" s="61" t="s">
        <v>30</v>
      </c>
      <c r="D55" s="335" t="s">
        <v>7</v>
      </c>
      <c r="E55" s="345">
        <v>0.12</v>
      </c>
      <c r="F55" s="346">
        <f>F54*E55</f>
        <v>25.2</v>
      </c>
      <c r="G55" s="49"/>
      <c r="H55" s="49"/>
      <c r="I55" s="49"/>
      <c r="J55" s="49"/>
      <c r="K55" s="49"/>
      <c r="L55" s="49"/>
      <c r="M55" s="49"/>
    </row>
    <row r="56" spans="1:20" s="166" customFormat="1" ht="23.25" customHeight="1" x14ac:dyDescent="0.25">
      <c r="A56" s="45"/>
      <c r="B56" s="60"/>
      <c r="C56" s="99" t="s">
        <v>11</v>
      </c>
      <c r="D56" s="45" t="s">
        <v>6</v>
      </c>
      <c r="E56" s="89">
        <v>3.9399999999999998E-2</v>
      </c>
      <c r="F56" s="90">
        <f>F54*E56</f>
        <v>8.2739999999999991</v>
      </c>
      <c r="G56" s="247"/>
      <c r="H56" s="49"/>
      <c r="I56" s="252"/>
      <c r="J56" s="49"/>
      <c r="K56" s="49"/>
      <c r="L56" s="72"/>
      <c r="M56" s="49"/>
    </row>
    <row r="57" spans="1:20" s="166" customFormat="1" ht="23.25" customHeight="1" x14ac:dyDescent="0.25">
      <c r="A57" s="45"/>
      <c r="B57" s="60"/>
      <c r="C57" s="94" t="s">
        <v>9</v>
      </c>
      <c r="D57" s="45" t="s">
        <v>6</v>
      </c>
      <c r="E57" s="89">
        <v>3.8999999999999998E-3</v>
      </c>
      <c r="F57" s="90">
        <f>F54*E57</f>
        <v>0.81899999999999995</v>
      </c>
      <c r="G57" s="45"/>
      <c r="H57" s="49"/>
      <c r="I57" s="49"/>
      <c r="J57" s="49"/>
      <c r="K57" s="49"/>
      <c r="L57" s="91"/>
      <c r="M57" s="49"/>
    </row>
    <row r="58" spans="1:20" s="351" customFormat="1" ht="23.25" customHeight="1" x14ac:dyDescent="0.25">
      <c r="A58" s="347"/>
      <c r="B58" s="348"/>
      <c r="C58" s="244" t="s">
        <v>324</v>
      </c>
      <c r="D58" s="347" t="s">
        <v>12</v>
      </c>
      <c r="E58" s="349"/>
      <c r="F58" s="350">
        <f>F54</f>
        <v>210</v>
      </c>
      <c r="G58" s="247"/>
      <c r="H58" s="49"/>
      <c r="I58" s="252"/>
      <c r="J58" s="49"/>
      <c r="K58" s="49"/>
      <c r="L58" s="72"/>
      <c r="M58" s="49"/>
    </row>
    <row r="59" spans="1:20" s="166" customFormat="1" ht="31.5" customHeight="1" x14ac:dyDescent="0.25">
      <c r="A59" s="45">
        <v>11</v>
      </c>
      <c r="B59" s="60" t="s">
        <v>57</v>
      </c>
      <c r="C59" s="61" t="s">
        <v>290</v>
      </c>
      <c r="D59" s="45" t="s">
        <v>12</v>
      </c>
      <c r="E59" s="90"/>
      <c r="F59" s="49">
        <v>210</v>
      </c>
      <c r="G59" s="192"/>
      <c r="H59" s="49"/>
      <c r="I59" s="192"/>
      <c r="J59" s="49"/>
      <c r="K59" s="49"/>
      <c r="L59" s="72"/>
      <c r="M59" s="49"/>
      <c r="O59" s="226"/>
      <c r="Q59" s="33"/>
      <c r="R59" s="33"/>
    </row>
    <row r="60" spans="1:20" s="178" customFormat="1" ht="27" customHeight="1" x14ac:dyDescent="0.25">
      <c r="A60" s="352">
        <v>12</v>
      </c>
      <c r="B60" s="352" t="s">
        <v>214</v>
      </c>
      <c r="C60" s="353" t="s">
        <v>291</v>
      </c>
      <c r="D60" s="352" t="s">
        <v>0</v>
      </c>
      <c r="E60" s="352"/>
      <c r="F60" s="354">
        <v>22</v>
      </c>
      <c r="G60" s="354"/>
      <c r="H60" s="49"/>
      <c r="I60" s="354"/>
      <c r="J60" s="354"/>
      <c r="K60" s="354"/>
      <c r="L60" s="354"/>
      <c r="M60" s="245"/>
      <c r="O60" s="172"/>
      <c r="P60" s="166"/>
      <c r="Q60" s="166"/>
      <c r="R60" s="166"/>
      <c r="S60" s="171"/>
      <c r="T60" s="171"/>
    </row>
    <row r="61" spans="1:20" s="178" customFormat="1" ht="21.75" customHeight="1" x14ac:dyDescent="0.25">
      <c r="A61" s="352"/>
      <c r="B61" s="352"/>
      <c r="C61" s="61" t="s">
        <v>30</v>
      </c>
      <c r="D61" s="335" t="s">
        <v>7</v>
      </c>
      <c r="E61" s="82">
        <v>1.21</v>
      </c>
      <c r="F61" s="354">
        <f>F60*E61</f>
        <v>26.619999999999997</v>
      </c>
      <c r="G61" s="180"/>
      <c r="H61" s="49"/>
      <c r="I61" s="180"/>
      <c r="J61" s="49"/>
      <c r="K61" s="180"/>
      <c r="L61" s="180"/>
      <c r="M61" s="180"/>
      <c r="O61" s="171"/>
      <c r="P61" s="171"/>
      <c r="Q61" s="171"/>
      <c r="R61" s="171"/>
      <c r="S61" s="171"/>
      <c r="T61" s="171"/>
    </row>
    <row r="62" spans="1:20" s="3" customFormat="1" ht="57.75" customHeight="1" x14ac:dyDescent="0.25">
      <c r="A62" s="60">
        <v>13</v>
      </c>
      <c r="B62" s="60" t="s">
        <v>315</v>
      </c>
      <c r="C62" s="51" t="s">
        <v>325</v>
      </c>
      <c r="D62" s="43" t="s">
        <v>0</v>
      </c>
      <c r="E62" s="62"/>
      <c r="F62" s="72">
        <v>13</v>
      </c>
      <c r="G62" s="60"/>
      <c r="H62" s="60"/>
      <c r="I62" s="60"/>
      <c r="J62" s="60"/>
      <c r="K62" s="60"/>
      <c r="L62" s="60"/>
      <c r="M62" s="60"/>
      <c r="O62" s="16"/>
      <c r="P62" s="17"/>
      <c r="Q62" s="18"/>
      <c r="R62" s="18"/>
    </row>
    <row r="63" spans="1:20" s="8" customFormat="1" ht="21.75" customHeight="1" x14ac:dyDescent="0.3">
      <c r="A63" s="45"/>
      <c r="B63" s="45"/>
      <c r="C63" s="61" t="s">
        <v>30</v>
      </c>
      <c r="D63" s="45" t="s">
        <v>7</v>
      </c>
      <c r="E63" s="89">
        <v>3.4000000000000002E-2</v>
      </c>
      <c r="F63" s="90">
        <f>F62*E63</f>
        <v>0.44200000000000006</v>
      </c>
      <c r="G63" s="49"/>
      <c r="H63" s="49"/>
      <c r="I63" s="91"/>
      <c r="J63" s="49"/>
      <c r="K63" s="45"/>
      <c r="L63" s="49"/>
      <c r="M63" s="49"/>
      <c r="N63" s="6"/>
      <c r="O63" s="7"/>
      <c r="P63" s="7"/>
      <c r="Q63" s="7"/>
      <c r="R63" s="7"/>
    </row>
    <row r="64" spans="1:20" s="8" customFormat="1" ht="21.75" customHeight="1" x14ac:dyDescent="0.3">
      <c r="A64" s="45"/>
      <c r="B64" s="45"/>
      <c r="C64" s="61" t="s">
        <v>317</v>
      </c>
      <c r="D64" s="45" t="s">
        <v>8</v>
      </c>
      <c r="E64" s="89">
        <v>8.0299999999999996E-2</v>
      </c>
      <c r="F64" s="90">
        <f>F62*E64</f>
        <v>1.0439000000000001</v>
      </c>
      <c r="G64" s="49"/>
      <c r="H64" s="49"/>
      <c r="I64" s="91"/>
      <c r="J64" s="49"/>
      <c r="K64" s="92"/>
      <c r="L64" s="88"/>
      <c r="M64" s="49"/>
      <c r="N64" s="6"/>
      <c r="O64" s="7"/>
      <c r="P64" s="7"/>
      <c r="Q64" s="7"/>
      <c r="R64" s="7"/>
    </row>
    <row r="65" spans="1:20" ht="22.5" customHeight="1" x14ac:dyDescent="0.25">
      <c r="A65" s="93"/>
      <c r="B65" s="93"/>
      <c r="C65" s="94" t="s">
        <v>9</v>
      </c>
      <c r="D65" s="43" t="s">
        <v>6</v>
      </c>
      <c r="E65" s="43">
        <v>5.5999999999999999E-3</v>
      </c>
      <c r="F65" s="95">
        <f>F62*E65</f>
        <v>7.2800000000000004E-2</v>
      </c>
      <c r="G65" s="92"/>
      <c r="H65" s="88"/>
      <c r="I65" s="92"/>
      <c r="J65" s="88"/>
      <c r="K65" s="92"/>
      <c r="L65" s="88"/>
      <c r="M65" s="49"/>
    </row>
    <row r="66" spans="1:20" s="181" customFormat="1" ht="33.75" customHeight="1" x14ac:dyDescent="0.3">
      <c r="A66" s="45">
        <v>14</v>
      </c>
      <c r="B66" s="98" t="s">
        <v>216</v>
      </c>
      <c r="C66" s="61" t="s">
        <v>249</v>
      </c>
      <c r="D66" s="45" t="s">
        <v>1</v>
      </c>
      <c r="E66" s="90">
        <v>1.85</v>
      </c>
      <c r="F66" s="49">
        <f>F62*E66</f>
        <v>24.05</v>
      </c>
      <c r="G66" s="49"/>
      <c r="H66" s="49"/>
      <c r="I66" s="49"/>
      <c r="J66" s="49"/>
      <c r="K66" s="49"/>
      <c r="L66" s="49"/>
      <c r="M66" s="49"/>
      <c r="O66" s="226"/>
      <c r="P66" s="166"/>
      <c r="Q66" s="33"/>
      <c r="R66" s="33"/>
      <c r="S66" s="149"/>
      <c r="T66" s="149"/>
    </row>
    <row r="67" spans="1:20" s="358" customFormat="1" ht="26.25" customHeight="1" x14ac:dyDescent="0.25">
      <c r="A67" s="355"/>
      <c r="B67" s="356"/>
      <c r="C67" s="334"/>
      <c r="D67" s="355"/>
      <c r="E67" s="251"/>
      <c r="F67" s="357"/>
      <c r="G67" s="251"/>
      <c r="H67" s="251"/>
      <c r="I67" s="251"/>
      <c r="J67" s="251"/>
      <c r="K67" s="251"/>
      <c r="L67" s="251"/>
      <c r="M67" s="251"/>
      <c r="O67" s="359"/>
      <c r="P67" s="360"/>
      <c r="Q67" s="359"/>
      <c r="R67" s="359"/>
      <c r="S67" s="359"/>
      <c r="T67" s="359"/>
    </row>
    <row r="68" spans="1:20" s="278" customFormat="1" ht="21.75" customHeight="1" x14ac:dyDescent="0.35">
      <c r="A68" s="45"/>
      <c r="B68" s="60"/>
      <c r="C68" s="75" t="s">
        <v>13</v>
      </c>
      <c r="D68" s="45"/>
      <c r="E68" s="90"/>
      <c r="F68" s="89"/>
      <c r="G68" s="49"/>
      <c r="H68" s="77"/>
      <c r="I68" s="77"/>
      <c r="J68" s="77"/>
      <c r="K68" s="77"/>
      <c r="L68" s="77"/>
      <c r="M68" s="77"/>
      <c r="O68" s="361"/>
      <c r="P68" s="149"/>
      <c r="Q68" s="361"/>
      <c r="R68" s="361"/>
      <c r="S68" s="361"/>
      <c r="T68" s="361"/>
    </row>
    <row r="69" spans="1:20" s="364" customFormat="1" ht="21.75" customHeight="1" x14ac:dyDescent="0.35">
      <c r="A69" s="45"/>
      <c r="B69" s="60"/>
      <c r="C69" s="362" t="s">
        <v>292</v>
      </c>
      <c r="D69" s="363">
        <v>0.1</v>
      </c>
      <c r="E69" s="90"/>
      <c r="F69" s="90"/>
      <c r="G69" s="49"/>
      <c r="H69" s="237"/>
      <c r="I69" s="237"/>
      <c r="J69" s="237"/>
      <c r="K69" s="237"/>
      <c r="L69" s="237"/>
      <c r="M69" s="237"/>
      <c r="O69" s="365"/>
      <c r="P69" s="166"/>
      <c r="Q69" s="365"/>
      <c r="R69" s="365"/>
      <c r="S69" s="365"/>
      <c r="T69" s="365"/>
    </row>
    <row r="70" spans="1:20" s="364" customFormat="1" ht="21.75" customHeight="1" x14ac:dyDescent="0.35">
      <c r="A70" s="45"/>
      <c r="B70" s="60"/>
      <c r="C70" s="362" t="s">
        <v>13</v>
      </c>
      <c r="D70" s="75"/>
      <c r="E70" s="45"/>
      <c r="F70" s="45"/>
      <c r="G70" s="45"/>
      <c r="H70" s="237"/>
      <c r="I70" s="237"/>
      <c r="J70" s="237"/>
      <c r="K70" s="237"/>
      <c r="L70" s="237"/>
      <c r="M70" s="237"/>
      <c r="O70" s="365"/>
      <c r="P70" s="166"/>
      <c r="Q70" s="365"/>
      <c r="R70" s="365"/>
      <c r="S70" s="365"/>
      <c r="T70" s="365"/>
    </row>
    <row r="71" spans="1:20" s="364" customFormat="1" ht="21.75" customHeight="1" x14ac:dyDescent="0.35">
      <c r="A71" s="45"/>
      <c r="B71" s="60"/>
      <c r="C71" s="362" t="s">
        <v>293</v>
      </c>
      <c r="D71" s="363">
        <v>0.08</v>
      </c>
      <c r="E71" s="90"/>
      <c r="F71" s="90"/>
      <c r="G71" s="49"/>
      <c r="H71" s="237"/>
      <c r="I71" s="237"/>
      <c r="J71" s="237"/>
      <c r="K71" s="237"/>
      <c r="L71" s="237"/>
      <c r="M71" s="237"/>
      <c r="O71" s="365"/>
      <c r="P71" s="166"/>
      <c r="Q71" s="365"/>
      <c r="R71" s="365"/>
      <c r="S71" s="365"/>
      <c r="T71" s="365"/>
    </row>
    <row r="72" spans="1:20" s="364" customFormat="1" ht="21.75" customHeight="1" x14ac:dyDescent="0.35">
      <c r="A72" s="45"/>
      <c r="B72" s="60"/>
      <c r="C72" s="362" t="s">
        <v>13</v>
      </c>
      <c r="D72" s="75"/>
      <c r="E72" s="90"/>
      <c r="F72" s="89"/>
      <c r="G72" s="49"/>
      <c r="H72" s="237"/>
      <c r="I72" s="237"/>
      <c r="J72" s="237"/>
      <c r="K72" s="237"/>
      <c r="L72" s="237"/>
      <c r="M72" s="237"/>
      <c r="O72" s="365"/>
      <c r="P72" s="166"/>
      <c r="Q72" s="365"/>
      <c r="R72" s="365"/>
      <c r="S72" s="166"/>
      <c r="T72" s="365"/>
    </row>
    <row r="73" spans="1:20" s="10" customFormat="1" ht="45.75" customHeight="1" x14ac:dyDescent="0.25">
      <c r="A73" s="75"/>
      <c r="B73" s="71"/>
      <c r="C73" s="76" t="s">
        <v>17</v>
      </c>
      <c r="D73" s="78">
        <v>0.02</v>
      </c>
      <c r="E73" s="45"/>
      <c r="F73" s="49"/>
      <c r="G73" s="45"/>
      <c r="H73" s="49"/>
      <c r="I73" s="45"/>
      <c r="J73" s="49"/>
      <c r="K73" s="45"/>
      <c r="L73" s="49"/>
      <c r="M73" s="77"/>
      <c r="O73" s="5"/>
      <c r="P73" s="5"/>
      <c r="Q73" s="5"/>
      <c r="R73" s="5"/>
    </row>
    <row r="74" spans="1:20" s="10" customFormat="1" ht="35.25" customHeight="1" x14ac:dyDescent="0.25">
      <c r="A74" s="75"/>
      <c r="B74" s="71"/>
      <c r="C74" s="76" t="s">
        <v>13</v>
      </c>
      <c r="D74" s="78"/>
      <c r="E74" s="45"/>
      <c r="F74" s="49"/>
      <c r="G74" s="45"/>
      <c r="H74" s="49"/>
      <c r="I74" s="45"/>
      <c r="J74" s="49"/>
      <c r="K74" s="45"/>
      <c r="L74" s="49"/>
      <c r="M74" s="77"/>
      <c r="N74" s="13"/>
      <c r="O74" s="5"/>
      <c r="P74" s="5"/>
      <c r="Q74" s="5"/>
      <c r="R74" s="5"/>
    </row>
    <row r="75" spans="1:20" s="292" customFormat="1" ht="21" customHeight="1" x14ac:dyDescent="0.25">
      <c r="A75" s="246"/>
      <c r="B75" s="366"/>
      <c r="C75" s="367" t="s">
        <v>81</v>
      </c>
      <c r="D75" s="246"/>
      <c r="E75" s="368"/>
      <c r="F75" s="250"/>
      <c r="G75" s="49"/>
      <c r="H75" s="49"/>
      <c r="I75" s="192"/>
      <c r="J75" s="192"/>
      <c r="K75" s="192"/>
      <c r="L75" s="192"/>
      <c r="M75" s="49"/>
      <c r="O75" s="175"/>
      <c r="P75" s="174"/>
      <c r="Q75" s="175"/>
      <c r="R75" s="175"/>
      <c r="S75" s="175"/>
      <c r="T75" s="175"/>
    </row>
    <row r="76" spans="1:20" s="299" customFormat="1" ht="36.75" customHeight="1" x14ac:dyDescent="0.25">
      <c r="A76" s="335">
        <v>1</v>
      </c>
      <c r="B76" s="335" t="s">
        <v>294</v>
      </c>
      <c r="C76" s="244" t="s">
        <v>326</v>
      </c>
      <c r="D76" s="335" t="s">
        <v>103</v>
      </c>
      <c r="E76" s="336"/>
      <c r="F76" s="338">
        <v>10</v>
      </c>
      <c r="G76" s="338"/>
      <c r="H76" s="338"/>
      <c r="I76" s="338"/>
      <c r="J76" s="338"/>
      <c r="K76" s="369"/>
      <c r="L76" s="369"/>
      <c r="M76" s="338"/>
      <c r="O76" s="172"/>
      <c r="P76" s="148"/>
      <c r="Q76" s="166"/>
      <c r="R76" s="166"/>
    </row>
    <row r="77" spans="1:20" s="370" customFormat="1" ht="23.25" customHeight="1" x14ac:dyDescent="0.3">
      <c r="A77" s="335"/>
      <c r="B77" s="335"/>
      <c r="C77" s="61" t="s">
        <v>30</v>
      </c>
      <c r="D77" s="335" t="s">
        <v>7</v>
      </c>
      <c r="E77" s="336">
        <v>3.46</v>
      </c>
      <c r="F77" s="338">
        <f>F76*E77</f>
        <v>34.6</v>
      </c>
      <c r="G77" s="49"/>
      <c r="H77" s="49"/>
      <c r="I77" s="49"/>
      <c r="J77" s="49"/>
      <c r="K77" s="49"/>
      <c r="L77" s="49"/>
      <c r="M77" s="49"/>
      <c r="O77" s="299"/>
      <c r="P77" s="148"/>
      <c r="Q77" s="299"/>
      <c r="R77" s="299"/>
      <c r="S77" s="299"/>
      <c r="T77" s="299"/>
    </row>
    <row r="78" spans="1:20" s="370" customFormat="1" ht="23.25" customHeight="1" x14ac:dyDescent="0.3">
      <c r="A78" s="335"/>
      <c r="B78" s="335"/>
      <c r="C78" s="99" t="s">
        <v>11</v>
      </c>
      <c r="D78" s="45" t="s">
        <v>6</v>
      </c>
      <c r="E78" s="341">
        <v>2.21</v>
      </c>
      <c r="F78" s="336">
        <f>F76*E78</f>
        <v>22.1</v>
      </c>
      <c r="G78" s="338"/>
      <c r="H78" s="49"/>
      <c r="I78" s="338"/>
      <c r="J78" s="338"/>
      <c r="K78" s="49"/>
      <c r="L78" s="72"/>
      <c r="M78" s="49"/>
      <c r="O78" s="299"/>
      <c r="P78" s="148"/>
      <c r="Q78" s="299"/>
      <c r="R78" s="299"/>
      <c r="S78" s="299"/>
      <c r="T78" s="299"/>
    </row>
    <row r="79" spans="1:20" s="370" customFormat="1" ht="23.25" customHeight="1" x14ac:dyDescent="0.3">
      <c r="A79" s="335"/>
      <c r="B79" s="335"/>
      <c r="C79" s="94" t="s">
        <v>9</v>
      </c>
      <c r="D79" s="45" t="s">
        <v>6</v>
      </c>
      <c r="E79" s="336">
        <v>3.36</v>
      </c>
      <c r="F79" s="336">
        <f>F76*E79</f>
        <v>33.6</v>
      </c>
      <c r="G79" s="338"/>
      <c r="H79" s="49"/>
      <c r="I79" s="338"/>
      <c r="J79" s="338"/>
      <c r="K79" s="338"/>
      <c r="L79" s="338"/>
      <c r="M79" s="49"/>
      <c r="O79" s="299"/>
      <c r="P79" s="148"/>
      <c r="Q79" s="299"/>
      <c r="R79" s="299"/>
      <c r="S79" s="299"/>
      <c r="T79" s="299"/>
    </row>
    <row r="80" spans="1:20" s="377" customFormat="1" ht="35.25" customHeight="1" x14ac:dyDescent="0.25">
      <c r="A80" s="371"/>
      <c r="B80" s="372"/>
      <c r="C80" s="244" t="s">
        <v>326</v>
      </c>
      <c r="D80" s="371" t="s">
        <v>103</v>
      </c>
      <c r="E80" s="373">
        <v>1</v>
      </c>
      <c r="F80" s="374">
        <f>F76*E80</f>
        <v>10</v>
      </c>
      <c r="G80" s="375"/>
      <c r="H80" s="49"/>
      <c r="I80" s="376"/>
      <c r="J80" s="376"/>
      <c r="K80" s="49"/>
      <c r="L80" s="72"/>
      <c r="M80" s="49"/>
      <c r="P80" s="148"/>
    </row>
    <row r="81" spans="1:20" s="299" customFormat="1" ht="39" customHeight="1" x14ac:dyDescent="0.25">
      <c r="A81" s="335">
        <v>2</v>
      </c>
      <c r="B81" s="335" t="s">
        <v>295</v>
      </c>
      <c r="C81" s="378" t="s">
        <v>296</v>
      </c>
      <c r="D81" s="335" t="s">
        <v>12</v>
      </c>
      <c r="E81" s="336"/>
      <c r="F81" s="338">
        <f>F85+F86</f>
        <v>275</v>
      </c>
      <c r="G81" s="338"/>
      <c r="H81" s="338"/>
      <c r="I81" s="338"/>
      <c r="J81" s="338"/>
      <c r="K81" s="369"/>
      <c r="L81" s="369"/>
      <c r="M81" s="338"/>
      <c r="O81" s="172"/>
      <c r="P81" s="148"/>
      <c r="Q81" s="166"/>
      <c r="R81" s="166"/>
    </row>
    <row r="82" spans="1:20" s="370" customFormat="1" ht="23.25" customHeight="1" x14ac:dyDescent="0.3">
      <c r="A82" s="335"/>
      <c r="B82" s="335"/>
      <c r="C82" s="61" t="s">
        <v>30</v>
      </c>
      <c r="D82" s="335" t="s">
        <v>7</v>
      </c>
      <c r="E82" s="336">
        <v>0.14000000000000001</v>
      </c>
      <c r="F82" s="338">
        <f>F81*E82</f>
        <v>38.500000000000007</v>
      </c>
      <c r="G82" s="49"/>
      <c r="H82" s="49"/>
      <c r="I82" s="49"/>
      <c r="J82" s="49"/>
      <c r="K82" s="49"/>
      <c r="L82" s="49"/>
      <c r="M82" s="49"/>
      <c r="O82" s="299"/>
      <c r="P82" s="148"/>
      <c r="Q82" s="299"/>
      <c r="R82" s="299"/>
      <c r="S82" s="299"/>
      <c r="T82" s="299"/>
    </row>
    <row r="83" spans="1:20" s="370" customFormat="1" ht="23.25" customHeight="1" x14ac:dyDescent="0.3">
      <c r="A83" s="335"/>
      <c r="B83" s="335"/>
      <c r="C83" s="99" t="s">
        <v>11</v>
      </c>
      <c r="D83" s="45" t="s">
        <v>6</v>
      </c>
      <c r="E83" s="341">
        <v>5.2600000000000001E-2</v>
      </c>
      <c r="F83" s="336">
        <f>F81*E83</f>
        <v>14.465</v>
      </c>
      <c r="G83" s="338"/>
      <c r="H83" s="338"/>
      <c r="I83" s="338"/>
      <c r="J83" s="338"/>
      <c r="K83" s="49"/>
      <c r="L83" s="72"/>
      <c r="M83" s="49"/>
      <c r="O83" s="299"/>
      <c r="P83" s="148"/>
      <c r="Q83" s="299"/>
      <c r="R83" s="299"/>
      <c r="S83" s="299"/>
      <c r="T83" s="299"/>
    </row>
    <row r="84" spans="1:20" s="370" customFormat="1" ht="23.25" customHeight="1" x14ac:dyDescent="0.3">
      <c r="A84" s="335"/>
      <c r="B84" s="335"/>
      <c r="C84" s="94" t="s">
        <v>9</v>
      </c>
      <c r="D84" s="45" t="s">
        <v>6</v>
      </c>
      <c r="E84" s="336">
        <v>0.04</v>
      </c>
      <c r="F84" s="336">
        <f>F81*E84</f>
        <v>11</v>
      </c>
      <c r="G84" s="338"/>
      <c r="H84" s="338"/>
      <c r="I84" s="338"/>
      <c r="J84" s="338"/>
      <c r="K84" s="338"/>
      <c r="L84" s="338"/>
      <c r="M84" s="49"/>
      <c r="O84" s="299"/>
      <c r="P84" s="148"/>
      <c r="Q84" s="299"/>
      <c r="R84" s="299"/>
      <c r="S84" s="299"/>
      <c r="T84" s="299"/>
    </row>
    <row r="85" spans="1:20" s="377" customFormat="1" ht="23.25" customHeight="1" x14ac:dyDescent="0.25">
      <c r="A85" s="371"/>
      <c r="B85" s="372"/>
      <c r="C85" s="244" t="s">
        <v>297</v>
      </c>
      <c r="D85" s="371" t="s">
        <v>12</v>
      </c>
      <c r="E85" s="373"/>
      <c r="F85" s="374">
        <v>210</v>
      </c>
      <c r="G85" s="376"/>
      <c r="H85" s="338"/>
      <c r="I85" s="376"/>
      <c r="J85" s="374"/>
      <c r="K85" s="49"/>
      <c r="L85" s="72"/>
      <c r="M85" s="49"/>
      <c r="O85" s="172"/>
      <c r="P85" s="148"/>
      <c r="Q85" s="166"/>
      <c r="R85" s="166"/>
    </row>
    <row r="86" spans="1:20" s="377" customFormat="1" ht="23.25" customHeight="1" x14ac:dyDescent="0.25">
      <c r="A86" s="371"/>
      <c r="B86" s="372"/>
      <c r="C86" s="244" t="s">
        <v>298</v>
      </c>
      <c r="D86" s="371" t="s">
        <v>12</v>
      </c>
      <c r="E86" s="373"/>
      <c r="F86" s="374">
        <v>65</v>
      </c>
      <c r="G86" s="376"/>
      <c r="H86" s="338"/>
      <c r="I86" s="376"/>
      <c r="J86" s="376"/>
      <c r="K86" s="49"/>
      <c r="L86" s="72"/>
      <c r="M86" s="49"/>
      <c r="O86" s="172"/>
      <c r="P86" s="148"/>
      <c r="Q86" s="166"/>
      <c r="R86" s="166"/>
    </row>
    <row r="87" spans="1:20" s="380" customFormat="1" ht="36.75" customHeight="1" x14ac:dyDescent="0.3">
      <c r="A87" s="246">
        <v>3</v>
      </c>
      <c r="B87" s="246" t="s">
        <v>299</v>
      </c>
      <c r="C87" s="244" t="s">
        <v>300</v>
      </c>
      <c r="D87" s="246" t="s">
        <v>103</v>
      </c>
      <c r="E87" s="247"/>
      <c r="F87" s="379">
        <v>16</v>
      </c>
      <c r="G87" s="252"/>
      <c r="H87" s="49"/>
      <c r="I87" s="247"/>
      <c r="J87" s="247"/>
      <c r="K87" s="247"/>
      <c r="L87" s="247"/>
      <c r="M87" s="49"/>
      <c r="O87" s="172"/>
      <c r="P87" s="148"/>
      <c r="Q87" s="166"/>
      <c r="R87" s="166"/>
      <c r="S87" s="333"/>
      <c r="T87" s="333"/>
    </row>
    <row r="88" spans="1:20" s="380" customFormat="1" ht="18.75" customHeight="1" x14ac:dyDescent="0.3">
      <c r="A88" s="246"/>
      <c r="B88" s="246"/>
      <c r="C88" s="61" t="s">
        <v>30</v>
      </c>
      <c r="D88" s="335" t="s">
        <v>7</v>
      </c>
      <c r="E88" s="252">
        <v>2</v>
      </c>
      <c r="F88" s="381">
        <f>E88*F87</f>
        <v>32</v>
      </c>
      <c r="G88" s="49"/>
      <c r="H88" s="276"/>
      <c r="I88" s="49"/>
      <c r="J88" s="49"/>
      <c r="K88" s="49"/>
      <c r="L88" s="49"/>
      <c r="M88" s="49"/>
      <c r="O88" s="333"/>
      <c r="P88" s="148"/>
      <c r="Q88" s="333"/>
      <c r="R88" s="333"/>
      <c r="S88" s="333"/>
      <c r="T88" s="333"/>
    </row>
    <row r="89" spans="1:20" s="380" customFormat="1" ht="18.75" customHeight="1" x14ac:dyDescent="0.3">
      <c r="A89" s="273"/>
      <c r="B89" s="382"/>
      <c r="C89" s="99" t="s">
        <v>11</v>
      </c>
      <c r="D89" s="45" t="s">
        <v>6</v>
      </c>
      <c r="E89" s="276">
        <v>2.35</v>
      </c>
      <c r="F89" s="276">
        <f>F87*E89</f>
        <v>37.6</v>
      </c>
      <c r="G89" s="276"/>
      <c r="H89" s="49"/>
      <c r="I89" s="276"/>
      <c r="J89" s="276"/>
      <c r="K89" s="49"/>
      <c r="L89" s="72"/>
      <c r="M89" s="49"/>
      <c r="O89" s="333"/>
      <c r="P89" s="148"/>
      <c r="Q89" s="333"/>
      <c r="R89" s="333"/>
      <c r="S89" s="333"/>
      <c r="T89" s="333"/>
    </row>
    <row r="90" spans="1:20" s="380" customFormat="1" ht="18.75" customHeight="1" x14ac:dyDescent="0.3">
      <c r="A90" s="246"/>
      <c r="B90" s="246"/>
      <c r="C90" s="94" t="s">
        <v>9</v>
      </c>
      <c r="D90" s="45" t="s">
        <v>6</v>
      </c>
      <c r="E90" s="252">
        <v>0.68</v>
      </c>
      <c r="F90" s="248">
        <f>E90*F87</f>
        <v>10.88</v>
      </c>
      <c r="G90" s="192"/>
      <c r="H90" s="49"/>
      <c r="I90" s="192"/>
      <c r="J90" s="192"/>
      <c r="K90" s="49"/>
      <c r="L90" s="49"/>
      <c r="M90" s="49"/>
      <c r="O90" s="333"/>
      <c r="P90" s="148"/>
      <c r="Q90" s="333"/>
      <c r="R90" s="333"/>
      <c r="S90" s="333"/>
      <c r="T90" s="333"/>
    </row>
    <row r="91" spans="1:20" s="380" customFormat="1" ht="37.5" customHeight="1" x14ac:dyDescent="0.3">
      <c r="A91" s="246"/>
      <c r="B91" s="246"/>
      <c r="C91" s="244" t="s">
        <v>300</v>
      </c>
      <c r="D91" s="246" t="s">
        <v>103</v>
      </c>
      <c r="E91" s="247">
        <v>1</v>
      </c>
      <c r="F91" s="383">
        <f>F87*E91</f>
        <v>16</v>
      </c>
      <c r="G91" s="49"/>
      <c r="H91" s="49"/>
      <c r="I91" s="384"/>
      <c r="J91" s="49"/>
      <c r="K91" s="49"/>
      <c r="L91" s="72"/>
      <c r="M91" s="49"/>
      <c r="O91" s="333"/>
      <c r="P91" s="148"/>
      <c r="Q91" s="333"/>
      <c r="R91" s="333"/>
      <c r="S91" s="333"/>
      <c r="T91" s="333"/>
    </row>
    <row r="92" spans="1:20" s="380" customFormat="1" ht="34.5" customHeight="1" x14ac:dyDescent="0.3">
      <c r="A92" s="273">
        <v>4</v>
      </c>
      <c r="B92" s="382" t="s">
        <v>301</v>
      </c>
      <c r="C92" s="244" t="s">
        <v>328</v>
      </c>
      <c r="D92" s="45" t="s">
        <v>103</v>
      </c>
      <c r="E92" s="45"/>
      <c r="F92" s="49">
        <f>F87</f>
        <v>16</v>
      </c>
      <c r="G92" s="49"/>
      <c r="H92" s="49"/>
      <c r="I92" s="49"/>
      <c r="J92" s="49"/>
      <c r="K92" s="49"/>
      <c r="L92" s="49"/>
      <c r="M92" s="49"/>
      <c r="O92" s="172"/>
      <c r="P92" s="148"/>
      <c r="Q92" s="166"/>
      <c r="R92" s="166"/>
      <c r="S92" s="333"/>
      <c r="T92" s="333"/>
    </row>
    <row r="93" spans="1:20" s="380" customFormat="1" ht="22.5" customHeight="1" x14ac:dyDescent="0.3">
      <c r="A93" s="273"/>
      <c r="B93" s="382"/>
      <c r="C93" s="61" t="s">
        <v>30</v>
      </c>
      <c r="D93" s="335" t="s">
        <v>7</v>
      </c>
      <c r="E93" s="276">
        <v>1</v>
      </c>
      <c r="F93" s="276">
        <f>F92*E93</f>
        <v>16</v>
      </c>
      <c r="G93" s="49"/>
      <c r="H93" s="276"/>
      <c r="I93" s="49"/>
      <c r="J93" s="49"/>
      <c r="K93" s="49"/>
      <c r="L93" s="49"/>
      <c r="M93" s="49"/>
      <c r="O93" s="333"/>
      <c r="P93" s="148"/>
      <c r="Q93" s="333"/>
      <c r="R93" s="333"/>
      <c r="S93" s="333"/>
      <c r="T93" s="333"/>
    </row>
    <row r="94" spans="1:20" s="380" customFormat="1" ht="22.5" customHeight="1" x14ac:dyDescent="0.3">
      <c r="A94" s="273"/>
      <c r="B94" s="382"/>
      <c r="C94" s="99" t="s">
        <v>11</v>
      </c>
      <c r="D94" s="45" t="s">
        <v>6</v>
      </c>
      <c r="E94" s="276">
        <v>1.07</v>
      </c>
      <c r="F94" s="276">
        <f>F92*E94</f>
        <v>17.12</v>
      </c>
      <c r="G94" s="276"/>
      <c r="H94" s="276"/>
      <c r="I94" s="276"/>
      <c r="J94" s="276"/>
      <c r="K94" s="159"/>
      <c r="L94" s="159"/>
      <c r="M94" s="49"/>
      <c r="O94" s="333"/>
      <c r="P94" s="148"/>
      <c r="Q94" s="333"/>
      <c r="R94" s="333"/>
      <c r="S94" s="333"/>
      <c r="T94" s="333"/>
    </row>
    <row r="95" spans="1:20" s="380" customFormat="1" ht="22.5" customHeight="1" x14ac:dyDescent="0.3">
      <c r="A95" s="273"/>
      <c r="B95" s="382"/>
      <c r="C95" s="94" t="s">
        <v>9</v>
      </c>
      <c r="D95" s="45" t="s">
        <v>6</v>
      </c>
      <c r="E95" s="276">
        <v>0.05</v>
      </c>
      <c r="F95" s="276">
        <f>F92*E95</f>
        <v>0.8</v>
      </c>
      <c r="G95" s="276"/>
      <c r="H95" s="276"/>
      <c r="I95" s="276"/>
      <c r="J95" s="276"/>
      <c r="K95" s="276"/>
      <c r="L95" s="276"/>
      <c r="M95" s="49"/>
      <c r="O95" s="333"/>
      <c r="P95" s="148"/>
      <c r="Q95" s="333"/>
      <c r="R95" s="333"/>
      <c r="S95" s="333"/>
      <c r="T95" s="333"/>
    </row>
    <row r="96" spans="1:20" s="380" customFormat="1" ht="32.25" customHeight="1" x14ac:dyDescent="0.3">
      <c r="A96" s="385"/>
      <c r="B96" s="386"/>
      <c r="C96" s="244" t="s">
        <v>327</v>
      </c>
      <c r="D96" s="385" t="s">
        <v>103</v>
      </c>
      <c r="E96" s="375">
        <v>1</v>
      </c>
      <c r="F96" s="375">
        <f>F92*E96</f>
        <v>16</v>
      </c>
      <c r="G96" s="375"/>
      <c r="H96" s="276"/>
      <c r="I96" s="375"/>
      <c r="J96" s="375"/>
      <c r="K96" s="49"/>
      <c r="L96" s="72"/>
      <c r="M96" s="49"/>
      <c r="O96" s="172"/>
      <c r="P96" s="148"/>
      <c r="Q96" s="166"/>
      <c r="R96" s="166"/>
      <c r="S96" s="333"/>
      <c r="T96" s="333"/>
    </row>
    <row r="97" spans="1:20" s="380" customFormat="1" ht="22.5" customHeight="1" x14ac:dyDescent="0.3">
      <c r="A97" s="385"/>
      <c r="B97" s="386"/>
      <c r="C97" s="387" t="s">
        <v>302</v>
      </c>
      <c r="D97" s="388" t="s">
        <v>103</v>
      </c>
      <c r="E97" s="375">
        <v>1</v>
      </c>
      <c r="F97" s="375">
        <f>F92*E97</f>
        <v>16</v>
      </c>
      <c r="G97" s="375"/>
      <c r="H97" s="276"/>
      <c r="I97" s="375"/>
      <c r="J97" s="375"/>
      <c r="K97" s="49"/>
      <c r="L97" s="72"/>
      <c r="M97" s="49"/>
      <c r="O97" s="172"/>
      <c r="P97" s="148"/>
      <c r="Q97" s="166"/>
      <c r="R97" s="166"/>
      <c r="S97" s="333"/>
      <c r="T97" s="333"/>
    </row>
    <row r="98" spans="1:20" s="380" customFormat="1" ht="22.5" customHeight="1" x14ac:dyDescent="0.3">
      <c r="A98" s="385"/>
      <c r="B98" s="386"/>
      <c r="C98" s="244" t="s">
        <v>303</v>
      </c>
      <c r="D98" s="388" t="s">
        <v>103</v>
      </c>
      <c r="E98" s="375">
        <v>5</v>
      </c>
      <c r="F98" s="375">
        <f>F92*E98</f>
        <v>80</v>
      </c>
      <c r="G98" s="375"/>
      <c r="H98" s="276"/>
      <c r="I98" s="375"/>
      <c r="J98" s="375"/>
      <c r="K98" s="49"/>
      <c r="L98" s="72"/>
      <c r="M98" s="49"/>
      <c r="O98" s="172"/>
      <c r="P98" s="148"/>
      <c r="Q98" s="166"/>
      <c r="R98" s="166"/>
      <c r="S98" s="333"/>
      <c r="T98" s="333"/>
    </row>
    <row r="99" spans="1:20" s="392" customFormat="1" ht="50.25" customHeight="1" x14ac:dyDescent="0.35">
      <c r="A99" s="328">
        <v>5</v>
      </c>
      <c r="B99" s="389" t="s">
        <v>304</v>
      </c>
      <c r="C99" s="244" t="s">
        <v>305</v>
      </c>
      <c r="D99" s="45" t="s">
        <v>12</v>
      </c>
      <c r="E99" s="390"/>
      <c r="F99" s="49">
        <v>210</v>
      </c>
      <c r="G99" s="391"/>
      <c r="H99" s="391"/>
      <c r="I99" s="391"/>
      <c r="J99" s="391"/>
      <c r="K99" s="391"/>
      <c r="L99" s="391"/>
      <c r="M99" s="49"/>
      <c r="O99" s="172"/>
      <c r="P99" s="148"/>
      <c r="Q99" s="166"/>
      <c r="R99" s="166"/>
      <c r="S99" s="393"/>
      <c r="T99" s="393"/>
    </row>
    <row r="100" spans="1:20" s="392" customFormat="1" ht="22.5" customHeight="1" x14ac:dyDescent="0.35">
      <c r="A100" s="328"/>
      <c r="B100" s="389"/>
      <c r="C100" s="94" t="s">
        <v>30</v>
      </c>
      <c r="D100" s="43" t="s">
        <v>7</v>
      </c>
      <c r="E100" s="49">
        <v>0.14000000000000001</v>
      </c>
      <c r="F100" s="49">
        <f>F99*E100</f>
        <v>29.400000000000002</v>
      </c>
      <c r="G100" s="49"/>
      <c r="H100" s="276"/>
      <c r="I100" s="49"/>
      <c r="J100" s="49"/>
      <c r="K100" s="49"/>
      <c r="L100" s="49"/>
      <c r="M100" s="49"/>
      <c r="O100" s="393"/>
      <c r="P100" s="324"/>
      <c r="Q100" s="393"/>
      <c r="R100" s="393"/>
      <c r="S100" s="393"/>
      <c r="T100" s="393"/>
    </row>
    <row r="101" spans="1:20" s="392" customFormat="1" ht="22.5" customHeight="1" x14ac:dyDescent="0.35">
      <c r="A101" s="328"/>
      <c r="B101" s="389"/>
      <c r="C101" s="94" t="s">
        <v>9</v>
      </c>
      <c r="D101" s="43" t="s">
        <v>6</v>
      </c>
      <c r="E101" s="90">
        <v>8.9999999999999993E-3</v>
      </c>
      <c r="F101" s="49">
        <f>F99*E101</f>
        <v>1.89</v>
      </c>
      <c r="G101" s="49"/>
      <c r="H101" s="276"/>
      <c r="I101" s="49"/>
      <c r="J101" s="49"/>
      <c r="K101" s="49"/>
      <c r="L101" s="49"/>
      <c r="M101" s="49"/>
      <c r="O101" s="393"/>
      <c r="P101" s="324"/>
      <c r="Q101" s="393"/>
      <c r="R101" s="393"/>
      <c r="S101" s="393"/>
      <c r="T101" s="393"/>
    </row>
    <row r="102" spans="1:20" s="392" customFormat="1" ht="32.25" customHeight="1" x14ac:dyDescent="0.35">
      <c r="A102" s="394"/>
      <c r="B102" s="390"/>
      <c r="C102" s="244" t="s">
        <v>306</v>
      </c>
      <c r="D102" s="45" t="s">
        <v>12</v>
      </c>
      <c r="E102" s="49">
        <v>1</v>
      </c>
      <c r="F102" s="49">
        <f>F99*E102</f>
        <v>210</v>
      </c>
      <c r="G102" s="49"/>
      <c r="H102" s="276"/>
      <c r="I102" s="49"/>
      <c r="J102" s="276"/>
      <c r="K102" s="49"/>
      <c r="L102" s="72"/>
      <c r="M102" s="49"/>
      <c r="O102" s="393"/>
      <c r="P102" s="324"/>
      <c r="Q102" s="393"/>
      <c r="R102" s="393"/>
      <c r="S102" s="393"/>
      <c r="T102" s="393"/>
    </row>
    <row r="103" spans="1:20" s="392" customFormat="1" ht="20.25" customHeight="1" x14ac:dyDescent="0.35">
      <c r="A103" s="394"/>
      <c r="B103" s="382"/>
      <c r="C103" s="99" t="s">
        <v>11</v>
      </c>
      <c r="D103" s="45" t="s">
        <v>6</v>
      </c>
      <c r="E103" s="49">
        <v>0.13</v>
      </c>
      <c r="F103" s="49">
        <f>F99*E103</f>
        <v>27.3</v>
      </c>
      <c r="G103" s="49"/>
      <c r="H103" s="276"/>
      <c r="I103" s="49"/>
      <c r="J103" s="276"/>
      <c r="K103" s="49"/>
      <c r="L103" s="72"/>
      <c r="M103" s="49"/>
      <c r="O103" s="393"/>
      <c r="P103" s="324"/>
      <c r="Q103" s="393"/>
      <c r="R103" s="393"/>
      <c r="S103" s="393"/>
      <c r="T103" s="393"/>
    </row>
    <row r="104" spans="1:20" s="392" customFormat="1" ht="38.25" customHeight="1" x14ac:dyDescent="0.35">
      <c r="A104" s="328">
        <v>6</v>
      </c>
      <c r="B104" s="389" t="s">
        <v>307</v>
      </c>
      <c r="C104" s="61" t="s">
        <v>332</v>
      </c>
      <c r="D104" s="45" t="s">
        <v>103</v>
      </c>
      <c r="E104" s="390"/>
      <c r="F104" s="49">
        <v>48</v>
      </c>
      <c r="G104" s="391"/>
      <c r="H104" s="391"/>
      <c r="I104" s="391"/>
      <c r="J104" s="391"/>
      <c r="K104" s="391"/>
      <c r="L104" s="391"/>
      <c r="M104" s="49"/>
      <c r="O104" s="172"/>
      <c r="P104" s="148"/>
      <c r="Q104" s="166"/>
      <c r="R104" s="166"/>
      <c r="S104" s="393"/>
      <c r="T104" s="393"/>
    </row>
    <row r="105" spans="1:20" s="392" customFormat="1" ht="25.5" customHeight="1" x14ac:dyDescent="0.35">
      <c r="A105" s="328"/>
      <c r="B105" s="389"/>
      <c r="C105" s="94" t="s">
        <v>30</v>
      </c>
      <c r="D105" s="43" t="s">
        <v>7</v>
      </c>
      <c r="E105" s="49">
        <v>0.9</v>
      </c>
      <c r="F105" s="49">
        <f>F104*E105</f>
        <v>43.2</v>
      </c>
      <c r="G105" s="49"/>
      <c r="H105" s="276"/>
      <c r="I105" s="49"/>
      <c r="J105" s="49"/>
      <c r="K105" s="49"/>
      <c r="L105" s="49"/>
      <c r="M105" s="49"/>
      <c r="O105" s="393"/>
      <c r="P105" s="148"/>
      <c r="Q105" s="393"/>
      <c r="R105" s="393"/>
      <c r="S105" s="393"/>
      <c r="T105" s="393"/>
    </row>
    <row r="106" spans="1:20" s="392" customFormat="1" ht="25.5" customHeight="1" x14ac:dyDescent="0.35">
      <c r="A106" s="328"/>
      <c r="B106" s="389"/>
      <c r="C106" s="94" t="s">
        <v>9</v>
      </c>
      <c r="D106" s="43" t="s">
        <v>6</v>
      </c>
      <c r="E106" s="90">
        <v>7.0000000000000007E-2</v>
      </c>
      <c r="F106" s="49">
        <f>F104*E106</f>
        <v>3.3600000000000003</v>
      </c>
      <c r="G106" s="49"/>
      <c r="H106" s="49"/>
      <c r="I106" s="49"/>
      <c r="J106" s="49"/>
      <c r="K106" s="49"/>
      <c r="L106" s="49"/>
      <c r="M106" s="49"/>
      <c r="O106" s="393"/>
      <c r="P106" s="148"/>
      <c r="Q106" s="393"/>
      <c r="R106" s="393"/>
      <c r="S106" s="393"/>
      <c r="T106" s="393"/>
    </row>
    <row r="107" spans="1:20" s="392" customFormat="1" ht="25.5" customHeight="1" x14ac:dyDescent="0.35">
      <c r="A107" s="394"/>
      <c r="B107" s="390"/>
      <c r="C107" s="244" t="s">
        <v>331</v>
      </c>
      <c r="D107" s="45" t="s">
        <v>103</v>
      </c>
      <c r="E107" s="49">
        <v>1</v>
      </c>
      <c r="F107" s="49">
        <f>F104*E107</f>
        <v>48</v>
      </c>
      <c r="G107" s="49"/>
      <c r="H107" s="49"/>
      <c r="I107" s="49"/>
      <c r="J107" s="276"/>
      <c r="K107" s="49"/>
      <c r="L107" s="72"/>
      <c r="M107" s="49"/>
      <c r="O107" s="393"/>
      <c r="P107" s="148"/>
      <c r="Q107" s="393"/>
      <c r="R107" s="393"/>
      <c r="S107" s="393"/>
      <c r="T107" s="393"/>
    </row>
    <row r="108" spans="1:20" s="392" customFormat="1" ht="25.5" customHeight="1" x14ac:dyDescent="0.35">
      <c r="A108" s="394"/>
      <c r="B108" s="390"/>
      <c r="C108" s="99" t="s">
        <v>308</v>
      </c>
      <c r="D108" s="45" t="s">
        <v>103</v>
      </c>
      <c r="E108" s="49">
        <v>2</v>
      </c>
      <c r="F108" s="49">
        <f>F104*E108</f>
        <v>96</v>
      </c>
      <c r="G108" s="49"/>
      <c r="H108" s="49"/>
      <c r="I108" s="49"/>
      <c r="J108" s="276"/>
      <c r="K108" s="49"/>
      <c r="L108" s="72"/>
      <c r="M108" s="49"/>
      <c r="O108" s="393"/>
      <c r="P108" s="148"/>
      <c r="Q108" s="393"/>
      <c r="R108" s="393"/>
      <c r="S108" s="393"/>
      <c r="T108" s="393"/>
    </row>
    <row r="109" spans="1:20" s="392" customFormat="1" ht="25.5" customHeight="1" x14ac:dyDescent="0.35">
      <c r="A109" s="394"/>
      <c r="B109" s="382"/>
      <c r="C109" s="99" t="s">
        <v>11</v>
      </c>
      <c r="D109" s="45" t="s">
        <v>6</v>
      </c>
      <c r="E109" s="49">
        <v>1.4</v>
      </c>
      <c r="F109" s="49">
        <f>F104*E109</f>
        <v>67.199999999999989</v>
      </c>
      <c r="G109" s="49"/>
      <c r="H109" s="49"/>
      <c r="I109" s="49"/>
      <c r="J109" s="276"/>
      <c r="K109" s="49"/>
      <c r="L109" s="72"/>
      <c r="M109" s="49"/>
      <c r="O109" s="393"/>
      <c r="P109" s="148"/>
      <c r="Q109" s="393"/>
      <c r="R109" s="393"/>
      <c r="S109" s="393"/>
      <c r="T109" s="393"/>
    </row>
    <row r="110" spans="1:20" s="392" customFormat="1" ht="39.75" customHeight="1" x14ac:dyDescent="0.35">
      <c r="A110" s="328">
        <v>7</v>
      </c>
      <c r="B110" s="389" t="s">
        <v>309</v>
      </c>
      <c r="C110" s="244" t="s">
        <v>330</v>
      </c>
      <c r="D110" s="45" t="s">
        <v>12</v>
      </c>
      <c r="E110" s="390"/>
      <c r="F110" s="49">
        <v>125</v>
      </c>
      <c r="G110" s="391"/>
      <c r="H110" s="391"/>
      <c r="I110" s="391"/>
      <c r="J110" s="391"/>
      <c r="K110" s="391"/>
      <c r="L110" s="391"/>
      <c r="M110" s="49"/>
      <c r="O110" s="172"/>
      <c r="P110" s="148"/>
      <c r="Q110" s="166"/>
      <c r="R110" s="166"/>
      <c r="S110" s="393"/>
      <c r="T110" s="393"/>
    </row>
    <row r="111" spans="1:20" s="392" customFormat="1" ht="24.75" customHeight="1" x14ac:dyDescent="0.35">
      <c r="A111" s="328"/>
      <c r="B111" s="389"/>
      <c r="C111" s="94" t="s">
        <v>30</v>
      </c>
      <c r="D111" s="43" t="s">
        <v>7</v>
      </c>
      <c r="E111" s="49">
        <v>0.24</v>
      </c>
      <c r="F111" s="49">
        <f>F110*E111</f>
        <v>30</v>
      </c>
      <c r="G111" s="49"/>
      <c r="H111" s="276"/>
      <c r="I111" s="49"/>
      <c r="J111" s="49"/>
      <c r="K111" s="49"/>
      <c r="L111" s="49"/>
      <c r="M111" s="49"/>
      <c r="O111" s="393"/>
      <c r="P111" s="148"/>
      <c r="Q111" s="393"/>
      <c r="R111" s="393"/>
      <c r="S111" s="393"/>
      <c r="T111" s="393"/>
    </row>
    <row r="112" spans="1:20" s="392" customFormat="1" ht="24.75" customHeight="1" x14ac:dyDescent="0.35">
      <c r="A112" s="328"/>
      <c r="B112" s="389"/>
      <c r="C112" s="94" t="s">
        <v>9</v>
      </c>
      <c r="D112" s="43" t="s">
        <v>6</v>
      </c>
      <c r="E112" s="90">
        <v>1.7000000000000001E-2</v>
      </c>
      <c r="F112" s="49">
        <f>F110*E112</f>
        <v>2.125</v>
      </c>
      <c r="G112" s="49"/>
      <c r="H112" s="276"/>
      <c r="I112" s="49"/>
      <c r="J112" s="49"/>
      <c r="K112" s="49"/>
      <c r="L112" s="49"/>
      <c r="M112" s="49"/>
      <c r="O112" s="393"/>
      <c r="P112" s="148"/>
      <c r="Q112" s="393"/>
      <c r="R112" s="393"/>
      <c r="S112" s="393"/>
      <c r="T112" s="393"/>
    </row>
    <row r="113" spans="1:20" s="392" customFormat="1" ht="24.75" customHeight="1" x14ac:dyDescent="0.35">
      <c r="A113" s="394"/>
      <c r="B113" s="390"/>
      <c r="C113" s="244" t="s">
        <v>329</v>
      </c>
      <c r="D113" s="45" t="s">
        <v>12</v>
      </c>
      <c r="E113" s="49">
        <v>1.03</v>
      </c>
      <c r="F113" s="49">
        <f>F110*E113</f>
        <v>128.75</v>
      </c>
      <c r="G113" s="49"/>
      <c r="H113" s="276"/>
      <c r="I113" s="49"/>
      <c r="J113" s="49"/>
      <c r="K113" s="49"/>
      <c r="L113" s="72"/>
      <c r="M113" s="49"/>
      <c r="O113" s="393"/>
      <c r="P113" s="148"/>
      <c r="Q113" s="393"/>
      <c r="R113" s="393"/>
      <c r="S113" s="393"/>
      <c r="T113" s="393"/>
    </row>
    <row r="114" spans="1:20" s="392" customFormat="1" ht="24.75" customHeight="1" x14ac:dyDescent="0.35">
      <c r="A114" s="394"/>
      <c r="B114" s="382"/>
      <c r="C114" s="99" t="s">
        <v>11</v>
      </c>
      <c r="D114" s="45" t="s">
        <v>6</v>
      </c>
      <c r="E114" s="49">
        <v>0.41</v>
      </c>
      <c r="F114" s="49">
        <f>F110*E114</f>
        <v>51.25</v>
      </c>
      <c r="G114" s="49"/>
      <c r="H114" s="276"/>
      <c r="I114" s="49"/>
      <c r="J114" s="49"/>
      <c r="K114" s="49"/>
      <c r="L114" s="72"/>
      <c r="M114" s="49"/>
      <c r="O114" s="393"/>
      <c r="P114" s="148"/>
      <c r="Q114" s="393"/>
      <c r="R114" s="393"/>
      <c r="S114" s="393"/>
      <c r="T114" s="393"/>
    </row>
    <row r="115" spans="1:20" s="249" customFormat="1" ht="22.5" customHeight="1" x14ac:dyDescent="0.25">
      <c r="A115" s="395"/>
      <c r="B115" s="246"/>
      <c r="C115" s="51"/>
      <c r="D115" s="246"/>
      <c r="E115" s="251"/>
      <c r="F115" s="251"/>
      <c r="G115" s="247"/>
      <c r="H115" s="247"/>
      <c r="I115" s="252"/>
      <c r="J115" s="247"/>
      <c r="K115" s="247"/>
      <c r="L115" s="247"/>
      <c r="M115" s="49"/>
      <c r="O115" s="174"/>
      <c r="P115" s="174"/>
      <c r="Q115" s="174"/>
      <c r="R115" s="174"/>
      <c r="S115" s="174"/>
      <c r="T115" s="174"/>
    </row>
    <row r="116" spans="1:20" s="277" customFormat="1" ht="22.5" customHeight="1" x14ac:dyDescent="0.25">
      <c r="A116" s="395"/>
      <c r="B116" s="396"/>
      <c r="C116" s="397" t="s">
        <v>13</v>
      </c>
      <c r="D116" s="395"/>
      <c r="E116" s="398"/>
      <c r="F116" s="399"/>
      <c r="G116" s="400"/>
      <c r="H116" s="401"/>
      <c r="I116" s="401"/>
      <c r="J116" s="401"/>
      <c r="K116" s="401"/>
      <c r="L116" s="401"/>
      <c r="M116" s="401"/>
      <c r="O116" s="232"/>
      <c r="P116" s="149"/>
      <c r="Q116" s="232"/>
      <c r="R116" s="232"/>
      <c r="S116" s="232"/>
      <c r="T116" s="232"/>
    </row>
    <row r="117" spans="1:20" s="277" customFormat="1" ht="36.75" customHeight="1" x14ac:dyDescent="0.25">
      <c r="A117" s="395"/>
      <c r="B117" s="396"/>
      <c r="C117" s="402" t="s">
        <v>310</v>
      </c>
      <c r="D117" s="246"/>
      <c r="E117" s="403">
        <v>0.75</v>
      </c>
      <c r="F117" s="399"/>
      <c r="G117" s="400"/>
      <c r="H117" s="401"/>
      <c r="I117" s="401"/>
      <c r="J117" s="401"/>
      <c r="K117" s="401"/>
      <c r="L117" s="401"/>
      <c r="M117" s="401"/>
      <c r="O117" s="232"/>
      <c r="P117" s="149"/>
      <c r="Q117" s="232"/>
      <c r="R117" s="232"/>
      <c r="S117" s="232"/>
      <c r="T117" s="232"/>
    </row>
    <row r="118" spans="1:20" s="406" customFormat="1" ht="22.5" customHeight="1" x14ac:dyDescent="0.25">
      <c r="A118" s="395"/>
      <c r="B118" s="396"/>
      <c r="C118" s="402" t="s">
        <v>13</v>
      </c>
      <c r="D118" s="404"/>
      <c r="E118" s="405"/>
      <c r="F118" s="399"/>
      <c r="G118" s="400"/>
      <c r="H118" s="401"/>
      <c r="I118" s="401"/>
      <c r="J118" s="401"/>
      <c r="K118" s="401"/>
      <c r="L118" s="401"/>
      <c r="M118" s="77"/>
      <c r="O118" s="324"/>
      <c r="P118" s="148"/>
      <c r="Q118" s="324"/>
      <c r="R118" s="324"/>
      <c r="S118" s="324"/>
      <c r="T118" s="324"/>
    </row>
    <row r="119" spans="1:20" s="406" customFormat="1" ht="23.25" customHeight="1" x14ac:dyDescent="0.25">
      <c r="A119" s="395"/>
      <c r="B119" s="396"/>
      <c r="C119" s="402" t="s">
        <v>311</v>
      </c>
      <c r="D119" s="404"/>
      <c r="E119" s="403">
        <v>0.08</v>
      </c>
      <c r="F119" s="399"/>
      <c r="G119" s="400"/>
      <c r="H119" s="401"/>
      <c r="I119" s="401"/>
      <c r="J119" s="401"/>
      <c r="K119" s="401"/>
      <c r="L119" s="401"/>
      <c r="M119" s="77"/>
      <c r="O119" s="324"/>
      <c r="P119" s="148"/>
      <c r="Q119" s="324"/>
      <c r="R119" s="324"/>
      <c r="S119" s="324"/>
      <c r="T119" s="324"/>
    </row>
    <row r="120" spans="1:20" s="406" customFormat="1" ht="22.5" customHeight="1" x14ac:dyDescent="0.25">
      <c r="A120" s="316"/>
      <c r="B120" s="407"/>
      <c r="C120" s="402" t="s">
        <v>13</v>
      </c>
      <c r="D120" s="408"/>
      <c r="E120" s="409"/>
      <c r="F120" s="410"/>
      <c r="G120" s="411"/>
      <c r="H120" s="412"/>
      <c r="I120" s="412"/>
      <c r="J120" s="412"/>
      <c r="K120" s="412"/>
      <c r="L120" s="412"/>
      <c r="M120" s="413"/>
      <c r="O120" s="324"/>
      <c r="P120" s="148"/>
      <c r="Q120" s="324"/>
      <c r="R120" s="324"/>
      <c r="S120" s="324"/>
      <c r="T120" s="324"/>
    </row>
    <row r="121" spans="1:20" s="10" customFormat="1" ht="45.75" customHeight="1" x14ac:dyDescent="0.25">
      <c r="A121" s="75"/>
      <c r="B121" s="71"/>
      <c r="C121" s="76" t="s">
        <v>17</v>
      </c>
      <c r="D121" s="78">
        <v>0.02</v>
      </c>
      <c r="E121" s="45"/>
      <c r="F121" s="49"/>
      <c r="G121" s="45"/>
      <c r="H121" s="49"/>
      <c r="I121" s="45"/>
      <c r="J121" s="49"/>
      <c r="K121" s="45"/>
      <c r="L121" s="49"/>
      <c r="M121" s="77"/>
      <c r="O121" s="5"/>
      <c r="P121" s="5"/>
      <c r="Q121" s="5"/>
      <c r="R121" s="5"/>
    </row>
    <row r="122" spans="1:20" s="10" customFormat="1" ht="35.25" customHeight="1" x14ac:dyDescent="0.25">
      <c r="A122" s="75"/>
      <c r="B122" s="71"/>
      <c r="C122" s="76" t="s">
        <v>13</v>
      </c>
      <c r="D122" s="78"/>
      <c r="E122" s="45"/>
      <c r="F122" s="49"/>
      <c r="G122" s="45"/>
      <c r="H122" s="49"/>
      <c r="I122" s="45"/>
      <c r="J122" s="49"/>
      <c r="K122" s="45"/>
      <c r="L122" s="49"/>
      <c r="M122" s="77"/>
      <c r="N122" s="13"/>
      <c r="O122" s="5"/>
      <c r="P122" s="5"/>
      <c r="Q122" s="5"/>
      <c r="R122" s="5"/>
    </row>
    <row r="123" spans="1:20" s="292" customFormat="1" ht="22.5" customHeight="1" x14ac:dyDescent="0.25">
      <c r="A123" s="395"/>
      <c r="B123" s="414"/>
      <c r="C123" s="415" t="s">
        <v>312</v>
      </c>
      <c r="D123" s="414"/>
      <c r="E123" s="416"/>
      <c r="F123" s="417"/>
      <c r="G123" s="417"/>
      <c r="H123" s="417"/>
      <c r="I123" s="417"/>
      <c r="J123" s="417"/>
      <c r="K123" s="417"/>
      <c r="L123" s="417"/>
      <c r="M123" s="401"/>
      <c r="O123" s="175"/>
      <c r="P123" s="174"/>
      <c r="Q123" s="175"/>
      <c r="R123" s="175"/>
      <c r="S123" s="175"/>
      <c r="T123" s="175"/>
    </row>
    <row r="124" spans="1:20" s="38" customFormat="1" x14ac:dyDescent="0.25">
      <c r="O124" s="175"/>
      <c r="P124" s="174"/>
      <c r="Q124" s="175"/>
      <c r="R124" s="175"/>
      <c r="S124" s="175"/>
      <c r="T124" s="175"/>
    </row>
    <row r="125" spans="1:20" s="38" customFormat="1" x14ac:dyDescent="0.25">
      <c r="O125" s="175"/>
      <c r="P125" s="174"/>
      <c r="Q125" s="175"/>
      <c r="R125" s="175"/>
      <c r="S125" s="175"/>
      <c r="T125" s="175"/>
    </row>
    <row r="126" spans="1:20" s="38" customFormat="1" x14ac:dyDescent="0.25">
      <c r="O126" s="175"/>
      <c r="P126" s="174"/>
      <c r="Q126" s="175"/>
      <c r="R126" s="175"/>
      <c r="S126" s="175"/>
      <c r="T126" s="175"/>
    </row>
    <row r="127" spans="1:20" s="292" customFormat="1" ht="21.75" customHeight="1" x14ac:dyDescent="0.25">
      <c r="A127" s="529"/>
      <c r="B127" s="529"/>
      <c r="C127" s="529"/>
      <c r="D127" s="529"/>
      <c r="E127" s="529"/>
      <c r="F127" s="529"/>
      <c r="G127" s="529"/>
      <c r="H127" s="529"/>
      <c r="I127" s="529"/>
      <c r="J127" s="529"/>
      <c r="K127" s="529"/>
      <c r="L127" s="529"/>
      <c r="M127" s="529"/>
      <c r="O127" s="174"/>
      <c r="P127" s="174"/>
      <c r="Q127" s="174"/>
      <c r="R127" s="174"/>
      <c r="S127" s="175"/>
      <c r="T127" s="175"/>
    </row>
    <row r="128" spans="1:20" s="38" customFormat="1" ht="15.75" x14ac:dyDescent="0.3">
      <c r="P128" s="222"/>
    </row>
    <row r="129" spans="1:23" s="38" customFormat="1" ht="15.75" x14ac:dyDescent="0.3">
      <c r="P129" s="222"/>
    </row>
    <row r="130" spans="1:23" s="38" customFormat="1" ht="15.75" x14ac:dyDescent="0.3">
      <c r="P130" s="222"/>
    </row>
    <row r="131" spans="1:23" ht="49.5" customHeight="1" x14ac:dyDescent="0.25">
      <c r="A131" s="528"/>
      <c r="B131" s="528"/>
      <c r="C131" s="528"/>
      <c r="D131" s="528"/>
      <c r="E131" s="528"/>
      <c r="F131" s="528"/>
      <c r="G131" s="528"/>
      <c r="H131" s="528"/>
      <c r="I131" s="528"/>
      <c r="J131" s="528"/>
      <c r="K131" s="528"/>
      <c r="L131" s="528"/>
      <c r="M131" s="528"/>
      <c r="N131" s="7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s="38" customFormat="1" x14ac:dyDescent="0.25"/>
  </sheetData>
  <mergeCells count="18">
    <mergeCell ref="E7:F7"/>
    <mergeCell ref="G7:H7"/>
    <mergeCell ref="A131:M131"/>
    <mergeCell ref="A5:D5"/>
    <mergeCell ref="K5:M5"/>
    <mergeCell ref="I7:J7"/>
    <mergeCell ref="K7:L7"/>
    <mergeCell ref="M7:M8"/>
    <mergeCell ref="A127:M127"/>
    <mergeCell ref="A7:A8"/>
    <mergeCell ref="B7:B8"/>
    <mergeCell ref="C7:C8"/>
    <mergeCell ref="D7:D8"/>
    <mergeCell ref="A1:M1"/>
    <mergeCell ref="A2:M2"/>
    <mergeCell ref="C3:J3"/>
    <mergeCell ref="K3:M3"/>
    <mergeCell ref="K4:M4"/>
  </mergeCells>
  <conditionalFormatting sqref="E110">
    <cfRule type="cellIs" dxfId="184" priority="36" stopIfTrue="1" operator="equal">
      <formula>8223.307275</formula>
    </cfRule>
  </conditionalFormatting>
  <conditionalFormatting sqref="E104">
    <cfRule type="cellIs" dxfId="183" priority="37" stopIfTrue="1" operator="equal">
      <formula>8223.307275</formula>
    </cfRule>
  </conditionalFormatting>
  <conditionalFormatting sqref="F22:F28">
    <cfRule type="cellIs" dxfId="182" priority="32" stopIfTrue="1" operator="equal">
      <formula>0</formula>
    </cfRule>
  </conditionalFormatting>
  <conditionalFormatting sqref="C44">
    <cfRule type="cellIs" dxfId="181" priority="28" stopIfTrue="1" operator="equal">
      <formula>0</formula>
    </cfRule>
  </conditionalFormatting>
  <conditionalFormatting sqref="C30">
    <cfRule type="cellIs" dxfId="180" priority="29" stopIfTrue="1" operator="equal">
      <formula>0</formula>
    </cfRule>
  </conditionalFormatting>
  <conditionalFormatting sqref="E22:E28 C22 C25:C28">
    <cfRule type="cellIs" dxfId="179" priority="31" stopIfTrue="1" operator="equal">
      <formula>0</formula>
    </cfRule>
  </conditionalFormatting>
  <conditionalFormatting sqref="D22 D25:D28">
    <cfRule type="cellIs" dxfId="178" priority="30" stopIfTrue="1" operator="equal">
      <formula>0</formula>
    </cfRule>
  </conditionalFormatting>
  <conditionalFormatting sqref="C82">
    <cfRule type="cellIs" dxfId="177" priority="20" stopIfTrue="1" operator="equal">
      <formula>0</formula>
    </cfRule>
  </conditionalFormatting>
  <conditionalFormatting sqref="C47">
    <cfRule type="cellIs" dxfId="176" priority="27" stopIfTrue="1" operator="equal">
      <formula>0</formula>
    </cfRule>
  </conditionalFormatting>
  <conditionalFormatting sqref="C51">
    <cfRule type="cellIs" dxfId="175" priority="26" stopIfTrue="1" operator="equal">
      <formula>0</formula>
    </cfRule>
  </conditionalFormatting>
  <conditionalFormatting sqref="C55">
    <cfRule type="cellIs" dxfId="174" priority="25" stopIfTrue="1" operator="equal">
      <formula>0</formula>
    </cfRule>
  </conditionalFormatting>
  <conditionalFormatting sqref="C61">
    <cfRule type="cellIs" dxfId="173" priority="24" stopIfTrue="1" operator="equal">
      <formula>0</formula>
    </cfRule>
  </conditionalFormatting>
  <conditionalFormatting sqref="C77">
    <cfRule type="cellIs" dxfId="172" priority="21" stopIfTrue="1" operator="equal">
      <formula>0</formula>
    </cfRule>
  </conditionalFormatting>
  <conditionalFormatting sqref="D36">
    <cfRule type="cellIs" dxfId="171" priority="16" stopIfTrue="1" operator="equal">
      <formula>0</formula>
    </cfRule>
  </conditionalFormatting>
  <conditionalFormatting sqref="C36">
    <cfRule type="cellIs" dxfId="170" priority="17" stopIfTrue="1" operator="equal">
      <formula>0</formula>
    </cfRule>
  </conditionalFormatting>
  <conditionalFormatting sqref="C93">
    <cfRule type="cellIs" dxfId="169" priority="18" stopIfTrue="1" operator="equal">
      <formula>0</formula>
    </cfRule>
  </conditionalFormatting>
  <conditionalFormatting sqref="C88">
    <cfRule type="cellIs" dxfId="168" priority="19" stopIfTrue="1" operator="equal">
      <formula>0</formula>
    </cfRule>
  </conditionalFormatting>
  <conditionalFormatting sqref="I110">
    <cfRule type="cellIs" dxfId="167" priority="34" stopIfTrue="1" operator="equal">
      <formula>8223.307275</formula>
    </cfRule>
  </conditionalFormatting>
  <conditionalFormatting sqref="I104">
    <cfRule type="cellIs" dxfId="166" priority="35" stopIfTrue="1" operator="equal">
      <formula>8223.307275</formula>
    </cfRule>
  </conditionalFormatting>
  <conditionalFormatting sqref="C37">
    <cfRule type="cellIs" dxfId="165" priority="14" stopIfTrue="1" operator="equal">
      <formula>0</formula>
    </cfRule>
  </conditionalFormatting>
  <conditionalFormatting sqref="D37">
    <cfRule type="cellIs" dxfId="164" priority="15" stopIfTrue="1" operator="equal">
      <formula>0</formula>
    </cfRule>
  </conditionalFormatting>
  <conditionalFormatting sqref="I99">
    <cfRule type="cellIs" dxfId="163" priority="10" stopIfTrue="1" operator="equal">
      <formula>8223.307275</formula>
    </cfRule>
  </conditionalFormatting>
  <conditionalFormatting sqref="E99">
    <cfRule type="cellIs" dxfId="162" priority="11" stopIfTrue="1" operator="equal">
      <formula>8223.307275</formula>
    </cfRule>
  </conditionalFormatting>
  <conditionalFormatting sqref="E11:F13">
    <cfRule type="cellIs" dxfId="161" priority="9" stopIfTrue="1" operator="equal">
      <formula>0</formula>
    </cfRule>
  </conditionalFormatting>
  <conditionalFormatting sqref="D12:D13">
    <cfRule type="cellIs" dxfId="160" priority="7" stopIfTrue="1" operator="equal">
      <formula>0</formula>
    </cfRule>
  </conditionalFormatting>
  <conditionalFormatting sqref="C12:C13">
    <cfRule type="cellIs" dxfId="159" priority="8" stopIfTrue="1" operator="equal">
      <formula>0</formula>
    </cfRule>
  </conditionalFormatting>
  <conditionalFormatting sqref="C11">
    <cfRule type="cellIs" dxfId="158" priority="6" stopIfTrue="1" operator="equal">
      <formula>0</formula>
    </cfRule>
  </conditionalFormatting>
  <conditionalFormatting sqref="E62:F64">
    <cfRule type="cellIs" dxfId="157" priority="5" stopIfTrue="1" operator="equal">
      <formula>0</formula>
    </cfRule>
  </conditionalFormatting>
  <conditionalFormatting sqref="D63:D64">
    <cfRule type="cellIs" dxfId="156" priority="3" stopIfTrue="1" operator="equal">
      <formula>0</formula>
    </cfRule>
  </conditionalFormatting>
  <conditionalFormatting sqref="C63:C64">
    <cfRule type="cellIs" dxfId="155" priority="4" stopIfTrue="1" operator="equal">
      <formula>0</formula>
    </cfRule>
  </conditionalFormatting>
  <conditionalFormatting sqref="C62">
    <cfRule type="cellIs" dxfId="154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42" workbookViewId="0">
      <selection activeCell="G10" sqref="G10:R165"/>
    </sheetView>
  </sheetViews>
  <sheetFormatPr defaultRowHeight="15" x14ac:dyDescent="0.25"/>
  <cols>
    <col min="1" max="1" width="5.7109375" style="38" customWidth="1"/>
    <col min="2" max="2" width="10" style="38" customWidth="1"/>
    <col min="3" max="3" width="29.7109375" style="38" customWidth="1"/>
    <col min="4" max="4" width="9.28515625" style="38" bestFit="1" customWidth="1"/>
    <col min="5" max="7" width="9.42578125" style="38" bestFit="1" customWidth="1"/>
    <col min="8" max="8" width="10.85546875" style="38" customWidth="1"/>
    <col min="9" max="9" width="9.42578125" style="38" bestFit="1" customWidth="1"/>
    <col min="10" max="10" width="10" style="38" customWidth="1"/>
    <col min="11" max="11" width="9.28515625" style="38" bestFit="1" customWidth="1"/>
    <col min="12" max="12" width="10.5703125" style="38" customWidth="1"/>
    <col min="13" max="13" width="11" style="38" customWidth="1"/>
    <col min="14" max="14" width="9.140625" style="38"/>
    <col min="15" max="15" width="9.85546875" style="38" bestFit="1" customWidth="1"/>
    <col min="16" max="16" width="9.42578125" style="38" bestFit="1" customWidth="1"/>
    <col min="17" max="18" width="11.42578125" style="38" bestFit="1" customWidth="1"/>
    <col min="19" max="19" width="9.140625" style="38" bestFit="1" customWidth="1"/>
    <col min="20" max="21" width="9.140625" bestFit="1" customWidth="1"/>
  </cols>
  <sheetData>
    <row r="1" spans="1:22" ht="45" customHeight="1" x14ac:dyDescent="0.25">
      <c r="A1" s="522" t="s">
        <v>461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O1" s="175"/>
      <c r="P1" s="175"/>
      <c r="Q1" s="175"/>
      <c r="R1" s="175"/>
      <c r="S1" s="175"/>
      <c r="T1" s="15"/>
      <c r="U1" s="15"/>
      <c r="V1" s="15"/>
    </row>
    <row r="2" spans="1:22" ht="33.75" customHeight="1" x14ac:dyDescent="0.25">
      <c r="A2" s="552" t="s">
        <v>333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O2" s="175"/>
      <c r="P2" s="175"/>
      <c r="Q2" s="175"/>
      <c r="R2" s="175"/>
      <c r="S2" s="175"/>
      <c r="T2" s="15"/>
      <c r="U2" s="15"/>
      <c r="V2" s="15"/>
    </row>
    <row r="3" spans="1:22" ht="29.25" customHeight="1" x14ac:dyDescent="0.25">
      <c r="A3" s="523" t="s">
        <v>443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O3" s="175"/>
      <c r="P3" s="175"/>
      <c r="Q3" s="175"/>
      <c r="R3" s="175"/>
      <c r="S3" s="175"/>
      <c r="T3" s="15"/>
      <c r="U3" s="15"/>
      <c r="V3" s="15"/>
    </row>
    <row r="4" spans="1:22" x14ac:dyDescent="0.25">
      <c r="A4" s="39"/>
      <c r="B4" s="39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O4" s="175"/>
      <c r="P4" s="175"/>
      <c r="Q4" s="175"/>
      <c r="R4" s="175"/>
      <c r="S4" s="175"/>
      <c r="T4" s="15"/>
      <c r="U4" s="15"/>
      <c r="V4" s="15"/>
    </row>
    <row r="5" spans="1:22" x14ac:dyDescent="0.25">
      <c r="A5" s="524" t="s">
        <v>74</v>
      </c>
      <c r="B5" s="524"/>
      <c r="C5" s="523"/>
      <c r="D5" s="523"/>
      <c r="E5" s="39"/>
      <c r="F5" s="531" t="s">
        <v>29</v>
      </c>
      <c r="G5" s="531"/>
      <c r="H5" s="531"/>
      <c r="I5" s="531"/>
      <c r="J5" s="531"/>
      <c r="K5" s="526">
        <f>M165</f>
        <v>0</v>
      </c>
      <c r="L5" s="526"/>
      <c r="M5" s="176" t="s">
        <v>6</v>
      </c>
      <c r="O5" s="175"/>
      <c r="P5" s="175"/>
      <c r="Q5" s="175"/>
      <c r="R5" s="175"/>
      <c r="S5" s="175"/>
      <c r="T5" s="15"/>
      <c r="U5" s="15"/>
      <c r="V5" s="15"/>
    </row>
    <row r="6" spans="1:22" x14ac:dyDescent="0.25">
      <c r="A6" s="39"/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O6" s="175"/>
      <c r="P6" s="175"/>
      <c r="Q6" s="175"/>
      <c r="R6" s="175"/>
      <c r="S6" s="175"/>
      <c r="T6" s="15"/>
      <c r="U6" s="15"/>
      <c r="V6" s="15"/>
    </row>
    <row r="7" spans="1:22" ht="35.25" customHeight="1" x14ac:dyDescent="0.25">
      <c r="A7" s="514" t="s">
        <v>18</v>
      </c>
      <c r="B7" s="514" t="s">
        <v>19</v>
      </c>
      <c r="C7" s="516" t="s">
        <v>20</v>
      </c>
      <c r="D7" s="518" t="s">
        <v>21</v>
      </c>
      <c r="E7" s="518" t="s">
        <v>22</v>
      </c>
      <c r="F7" s="518" t="s">
        <v>23</v>
      </c>
      <c r="G7" s="520" t="s">
        <v>24</v>
      </c>
      <c r="H7" s="521"/>
      <c r="I7" s="520" t="s">
        <v>25</v>
      </c>
      <c r="J7" s="521"/>
      <c r="K7" s="520" t="s">
        <v>26</v>
      </c>
      <c r="L7" s="521"/>
      <c r="M7" s="512" t="s">
        <v>27</v>
      </c>
      <c r="O7" s="175"/>
      <c r="P7" s="175"/>
      <c r="Q7" s="175"/>
      <c r="R7" s="175"/>
      <c r="S7" s="175"/>
      <c r="T7" s="15"/>
      <c r="U7" s="15"/>
      <c r="V7" s="15"/>
    </row>
    <row r="8" spans="1:22" ht="54.75" customHeight="1" x14ac:dyDescent="0.25">
      <c r="A8" s="515"/>
      <c r="B8" s="515"/>
      <c r="C8" s="517"/>
      <c r="D8" s="519"/>
      <c r="E8" s="519"/>
      <c r="F8" s="519"/>
      <c r="G8" s="41" t="s">
        <v>28</v>
      </c>
      <c r="H8" s="42" t="s">
        <v>13</v>
      </c>
      <c r="I8" s="41" t="s">
        <v>28</v>
      </c>
      <c r="J8" s="42" t="s">
        <v>13</v>
      </c>
      <c r="K8" s="41" t="s">
        <v>28</v>
      </c>
      <c r="L8" s="42" t="s">
        <v>13</v>
      </c>
      <c r="M8" s="513"/>
      <c r="O8" s="175"/>
      <c r="P8" s="175"/>
      <c r="Q8" s="175"/>
      <c r="R8" s="175"/>
      <c r="S8" s="175"/>
      <c r="T8" s="15"/>
      <c r="U8" s="15"/>
      <c r="V8" s="15"/>
    </row>
    <row r="9" spans="1:22" x14ac:dyDescent="0.25">
      <c r="A9" s="43">
        <v>1</v>
      </c>
      <c r="B9" s="43">
        <v>2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O9" s="175"/>
      <c r="P9" s="175"/>
      <c r="Q9" s="175"/>
      <c r="R9" s="175"/>
      <c r="S9" s="175"/>
      <c r="T9" s="15"/>
      <c r="U9" s="15"/>
      <c r="V9" s="15"/>
    </row>
    <row r="10" spans="1:22" ht="49.5" customHeight="1" x14ac:dyDescent="0.25">
      <c r="A10" s="93"/>
      <c r="B10" s="93"/>
      <c r="C10" s="397" t="s">
        <v>334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O10" s="175"/>
      <c r="P10" s="175"/>
      <c r="Q10" s="175"/>
      <c r="R10" s="175"/>
      <c r="S10" s="175"/>
      <c r="T10" s="15"/>
      <c r="U10" s="15"/>
      <c r="V10" s="15"/>
    </row>
    <row r="11" spans="1:22" ht="37.5" customHeight="1" x14ac:dyDescent="0.25">
      <c r="A11" s="93" t="s">
        <v>63</v>
      </c>
      <c r="B11" s="93" t="s">
        <v>335</v>
      </c>
      <c r="C11" s="94" t="s">
        <v>336</v>
      </c>
      <c r="D11" s="88" t="s">
        <v>0</v>
      </c>
      <c r="E11" s="93"/>
      <c r="F11" s="72">
        <v>30</v>
      </c>
      <c r="G11" s="88"/>
      <c r="H11" s="88"/>
      <c r="I11" s="88"/>
      <c r="J11" s="88"/>
      <c r="K11" s="88"/>
      <c r="L11" s="88"/>
      <c r="M11" s="88"/>
      <c r="N11" s="39"/>
      <c r="O11" s="226"/>
      <c r="P11" s="33"/>
      <c r="Q11" s="33"/>
      <c r="R11" s="33"/>
      <c r="S11" s="175"/>
      <c r="T11" s="15"/>
      <c r="U11" s="15"/>
      <c r="V11" s="15"/>
    </row>
    <row r="12" spans="1:22" ht="23.25" customHeight="1" x14ac:dyDescent="0.25">
      <c r="A12" s="263"/>
      <c r="B12" s="263"/>
      <c r="C12" s="94" t="s">
        <v>178</v>
      </c>
      <c r="D12" s="88" t="s">
        <v>7</v>
      </c>
      <c r="E12" s="93" t="s">
        <v>408</v>
      </c>
      <c r="F12" s="431">
        <f>F11*E12</f>
        <v>61.800000000000004</v>
      </c>
      <c r="G12" s="88"/>
      <c r="H12" s="88"/>
      <c r="I12" s="88"/>
      <c r="J12" s="88"/>
      <c r="K12" s="88"/>
      <c r="L12" s="88"/>
      <c r="M12" s="88"/>
      <c r="N12" s="39"/>
      <c r="O12" s="293"/>
      <c r="P12" s="293"/>
      <c r="Q12" s="293"/>
      <c r="R12" s="175"/>
      <c r="S12" s="175"/>
      <c r="T12" s="15"/>
      <c r="U12" s="15"/>
      <c r="V12" s="15"/>
    </row>
    <row r="13" spans="1:22" s="14" customFormat="1" ht="54.75" customHeight="1" x14ac:dyDescent="0.25">
      <c r="A13" s="43">
        <v>2</v>
      </c>
      <c r="B13" s="425" t="s">
        <v>337</v>
      </c>
      <c r="C13" s="267" t="s">
        <v>409</v>
      </c>
      <c r="D13" s="43" t="s">
        <v>0</v>
      </c>
      <c r="E13" s="43"/>
      <c r="F13" s="49">
        <v>9</v>
      </c>
      <c r="G13" s="92"/>
      <c r="H13" s="92"/>
      <c r="I13" s="92"/>
      <c r="J13" s="92"/>
      <c r="K13" s="92"/>
      <c r="L13" s="92"/>
      <c r="M13" s="92"/>
      <c r="N13" s="39"/>
      <c r="O13" s="226"/>
      <c r="P13" s="33"/>
      <c r="Q13" s="33"/>
      <c r="R13" s="33"/>
      <c r="S13" s="293"/>
      <c r="T13" s="418"/>
      <c r="U13" s="418"/>
      <c r="V13" s="418"/>
    </row>
    <row r="14" spans="1:22" s="14" customFormat="1" ht="18" customHeight="1" x14ac:dyDescent="0.25">
      <c r="A14" s="43"/>
      <c r="B14" s="425"/>
      <c r="C14" s="61" t="s">
        <v>30</v>
      </c>
      <c r="D14" s="60"/>
      <c r="E14" s="60">
        <v>0.89</v>
      </c>
      <c r="F14" s="49">
        <f>F13*E14</f>
        <v>8.01</v>
      </c>
      <c r="G14" s="92"/>
      <c r="H14" s="92"/>
      <c r="I14" s="92"/>
      <c r="J14" s="92"/>
      <c r="K14" s="92"/>
      <c r="L14" s="92"/>
      <c r="M14" s="92"/>
      <c r="N14" s="39"/>
      <c r="O14" s="293"/>
      <c r="P14" s="293"/>
      <c r="Q14" s="293"/>
      <c r="R14" s="293"/>
      <c r="S14" s="293"/>
      <c r="T14" s="418"/>
      <c r="U14" s="418"/>
      <c r="V14" s="418"/>
    </row>
    <row r="15" spans="1:22" s="14" customFormat="1" ht="18" customHeight="1" x14ac:dyDescent="0.25">
      <c r="A15" s="43"/>
      <c r="B15" s="425"/>
      <c r="C15" s="61" t="s">
        <v>9</v>
      </c>
      <c r="D15" s="60" t="s">
        <v>6</v>
      </c>
      <c r="E15" s="60">
        <v>0.37</v>
      </c>
      <c r="F15" s="49">
        <f>F13*E15</f>
        <v>3.33</v>
      </c>
      <c r="G15" s="92"/>
      <c r="H15" s="92"/>
      <c r="I15" s="92"/>
      <c r="J15" s="92"/>
      <c r="K15" s="92"/>
      <c r="L15" s="92"/>
      <c r="M15" s="92"/>
      <c r="N15" s="39"/>
      <c r="O15" s="293"/>
      <c r="P15" s="293"/>
      <c r="Q15" s="293"/>
      <c r="R15" s="293"/>
      <c r="S15" s="293"/>
      <c r="T15" s="418"/>
      <c r="U15" s="418"/>
      <c r="V15" s="418"/>
    </row>
    <row r="16" spans="1:22" s="14" customFormat="1" ht="18" customHeight="1" x14ac:dyDescent="0.25">
      <c r="A16" s="43"/>
      <c r="B16" s="425"/>
      <c r="C16" s="61" t="s">
        <v>410</v>
      </c>
      <c r="D16" s="60" t="s">
        <v>0</v>
      </c>
      <c r="E16" s="60">
        <v>1.1499999999999999</v>
      </c>
      <c r="F16" s="49">
        <f>F13*E16</f>
        <v>10.35</v>
      </c>
      <c r="G16" s="92"/>
      <c r="H16" s="92"/>
      <c r="I16" s="92"/>
      <c r="J16" s="92"/>
      <c r="K16" s="49"/>
      <c r="L16" s="72"/>
      <c r="M16" s="92"/>
      <c r="N16" s="39"/>
      <c r="O16" s="293"/>
      <c r="P16" s="293"/>
      <c r="Q16" s="293"/>
      <c r="R16" s="293"/>
      <c r="S16" s="293"/>
      <c r="T16" s="418"/>
      <c r="U16" s="418"/>
      <c r="V16" s="418"/>
    </row>
    <row r="17" spans="1:22" s="14" customFormat="1" ht="18" customHeight="1" x14ac:dyDescent="0.25">
      <c r="A17" s="43"/>
      <c r="B17" s="425"/>
      <c r="C17" s="186" t="s">
        <v>147</v>
      </c>
      <c r="D17" s="60" t="s">
        <v>6</v>
      </c>
      <c r="E17" s="60">
        <v>0.02</v>
      </c>
      <c r="F17" s="49">
        <f>F13*E17</f>
        <v>0.18</v>
      </c>
      <c r="G17" s="92"/>
      <c r="H17" s="92"/>
      <c r="I17" s="92"/>
      <c r="J17" s="92"/>
      <c r="K17" s="49"/>
      <c r="L17" s="72"/>
      <c r="M17" s="92"/>
      <c r="N17" s="39"/>
      <c r="O17" s="293"/>
      <c r="P17" s="293"/>
      <c r="Q17" s="293"/>
      <c r="R17" s="293"/>
      <c r="S17" s="293"/>
      <c r="T17" s="418"/>
      <c r="U17" s="418"/>
      <c r="V17" s="418"/>
    </row>
    <row r="18" spans="1:22" s="14" customFormat="1" ht="54.75" customHeight="1" x14ac:dyDescent="0.25">
      <c r="A18" s="43">
        <v>2</v>
      </c>
      <c r="B18" s="425" t="s">
        <v>337</v>
      </c>
      <c r="C18" s="74" t="s">
        <v>338</v>
      </c>
      <c r="D18" s="43" t="s">
        <v>0</v>
      </c>
      <c r="E18" s="43"/>
      <c r="F18" s="49">
        <v>4.5</v>
      </c>
      <c r="G18" s="92"/>
      <c r="H18" s="92"/>
      <c r="I18" s="92"/>
      <c r="J18" s="92"/>
      <c r="K18" s="92"/>
      <c r="L18" s="92"/>
      <c r="M18" s="92"/>
      <c r="N18" s="39"/>
      <c r="O18" s="226"/>
      <c r="P18" s="33"/>
      <c r="Q18" s="33"/>
      <c r="R18" s="33"/>
      <c r="S18" s="293"/>
      <c r="T18" s="418"/>
      <c r="U18" s="418"/>
      <c r="V18" s="418"/>
    </row>
    <row r="19" spans="1:22" s="14" customFormat="1" ht="18" customHeight="1" x14ac:dyDescent="0.25">
      <c r="A19" s="43"/>
      <c r="B19" s="425"/>
      <c r="C19" s="61" t="s">
        <v>30</v>
      </c>
      <c r="D19" s="60" t="s">
        <v>7</v>
      </c>
      <c r="E19" s="60">
        <v>0.89</v>
      </c>
      <c r="F19" s="49">
        <f>F18*E19</f>
        <v>4.0049999999999999</v>
      </c>
      <c r="G19" s="92"/>
      <c r="H19" s="92"/>
      <c r="I19" s="92"/>
      <c r="J19" s="92"/>
      <c r="K19" s="92"/>
      <c r="L19" s="92"/>
      <c r="M19" s="92"/>
      <c r="N19" s="39"/>
      <c r="O19" s="293"/>
      <c r="P19" s="293"/>
      <c r="Q19" s="293"/>
      <c r="R19" s="293"/>
      <c r="S19" s="293"/>
      <c r="T19" s="418"/>
      <c r="U19" s="418"/>
      <c r="V19" s="418"/>
    </row>
    <row r="20" spans="1:22" s="14" customFormat="1" ht="18" customHeight="1" x14ac:dyDescent="0.25">
      <c r="A20" s="43"/>
      <c r="B20" s="425"/>
      <c r="C20" s="61" t="s">
        <v>9</v>
      </c>
      <c r="D20" s="60" t="s">
        <v>6</v>
      </c>
      <c r="E20" s="60">
        <v>0.37</v>
      </c>
      <c r="F20" s="49">
        <f>F18*E20</f>
        <v>1.665</v>
      </c>
      <c r="G20" s="92"/>
      <c r="H20" s="92"/>
      <c r="I20" s="92"/>
      <c r="J20" s="92"/>
      <c r="K20" s="92"/>
      <c r="L20" s="92"/>
      <c r="M20" s="92"/>
      <c r="N20" s="39"/>
      <c r="O20" s="293"/>
      <c r="P20" s="293"/>
      <c r="Q20" s="293"/>
      <c r="R20" s="293"/>
      <c r="S20" s="293"/>
      <c r="T20" s="418"/>
      <c r="U20" s="418"/>
      <c r="V20" s="418"/>
    </row>
    <row r="21" spans="1:22" s="14" customFormat="1" ht="18" customHeight="1" x14ac:dyDescent="0.25">
      <c r="A21" s="43"/>
      <c r="B21" s="425"/>
      <c r="C21" s="61" t="s">
        <v>10</v>
      </c>
      <c r="D21" s="60" t="s">
        <v>0</v>
      </c>
      <c r="E21" s="60">
        <v>1.1499999999999999</v>
      </c>
      <c r="F21" s="49">
        <f>F18*E21</f>
        <v>5.1749999999999998</v>
      </c>
      <c r="G21" s="92"/>
      <c r="H21" s="92"/>
      <c r="I21" s="92"/>
      <c r="J21" s="92"/>
      <c r="K21" s="49"/>
      <c r="L21" s="72"/>
      <c r="M21" s="92"/>
      <c r="N21" s="39"/>
      <c r="O21" s="293"/>
      <c r="P21" s="293"/>
      <c r="Q21" s="293"/>
      <c r="R21" s="293"/>
      <c r="S21" s="293"/>
      <c r="T21" s="418"/>
      <c r="U21" s="418"/>
      <c r="V21" s="418"/>
    </row>
    <row r="22" spans="1:22" s="14" customFormat="1" ht="18" customHeight="1" x14ac:dyDescent="0.25">
      <c r="A22" s="43"/>
      <c r="B22" s="425"/>
      <c r="C22" s="186" t="s">
        <v>147</v>
      </c>
      <c r="D22" s="60" t="s">
        <v>6</v>
      </c>
      <c r="E22" s="60">
        <v>0.02</v>
      </c>
      <c r="F22" s="49">
        <f>F18*E22</f>
        <v>0.09</v>
      </c>
      <c r="G22" s="92"/>
      <c r="H22" s="92"/>
      <c r="I22" s="92"/>
      <c r="J22" s="92"/>
      <c r="K22" s="49"/>
      <c r="L22" s="72"/>
      <c r="M22" s="92"/>
      <c r="N22" s="39"/>
      <c r="O22" s="293"/>
      <c r="P22" s="293"/>
      <c r="Q22" s="293"/>
      <c r="R22" s="293"/>
      <c r="S22" s="293"/>
      <c r="T22" s="418"/>
      <c r="U22" s="418"/>
      <c r="V22" s="418"/>
    </row>
    <row r="23" spans="1:22" ht="78" customHeight="1" x14ac:dyDescent="0.25">
      <c r="A23" s="223">
        <v>3</v>
      </c>
      <c r="B23" s="224" t="s">
        <v>339</v>
      </c>
      <c r="C23" s="74" t="s">
        <v>340</v>
      </c>
      <c r="D23" s="223" t="s">
        <v>0</v>
      </c>
      <c r="E23" s="223"/>
      <c r="F23" s="56">
        <v>25</v>
      </c>
      <c r="G23" s="225"/>
      <c r="H23" s="225"/>
      <c r="I23" s="225"/>
      <c r="J23" s="225"/>
      <c r="K23" s="225"/>
      <c r="L23" s="225"/>
      <c r="M23" s="225"/>
      <c r="O23" s="226"/>
      <c r="P23" s="33"/>
      <c r="Q23" s="33"/>
      <c r="R23" s="33"/>
      <c r="S23" s="175"/>
      <c r="T23" s="15"/>
      <c r="U23" s="15"/>
      <c r="V23" s="15"/>
    </row>
    <row r="24" spans="1:22" ht="24" customHeight="1" x14ac:dyDescent="0.25">
      <c r="A24" s="223"/>
      <c r="B24" s="224"/>
      <c r="C24" s="61" t="s">
        <v>30</v>
      </c>
      <c r="D24" s="223" t="s">
        <v>7</v>
      </c>
      <c r="E24" s="223">
        <v>8.44</v>
      </c>
      <c r="F24" s="56">
        <f>F23*E24</f>
        <v>211</v>
      </c>
      <c r="G24" s="225"/>
      <c r="H24" s="225"/>
      <c r="I24" s="225"/>
      <c r="J24" s="225"/>
      <c r="K24" s="225"/>
      <c r="L24" s="225"/>
      <c r="M24" s="225"/>
      <c r="O24" s="175"/>
      <c r="P24" s="175"/>
      <c r="Q24" s="175"/>
      <c r="R24" s="175"/>
      <c r="S24" s="175"/>
      <c r="T24" s="15"/>
      <c r="U24" s="15"/>
      <c r="V24" s="15"/>
    </row>
    <row r="25" spans="1:22" ht="24" customHeight="1" x14ac:dyDescent="0.25">
      <c r="A25" s="223"/>
      <c r="B25" s="224"/>
      <c r="C25" s="61" t="s">
        <v>9</v>
      </c>
      <c r="D25" s="223" t="s">
        <v>6</v>
      </c>
      <c r="E25" s="223">
        <v>1.1000000000000001</v>
      </c>
      <c r="F25" s="56">
        <f>F23*E25</f>
        <v>27.500000000000004</v>
      </c>
      <c r="G25" s="225"/>
      <c r="H25" s="225"/>
      <c r="I25" s="225"/>
      <c r="J25" s="225"/>
      <c r="K25" s="225"/>
      <c r="L25" s="225"/>
      <c r="M25" s="225"/>
      <c r="O25" s="175"/>
      <c r="P25" s="175"/>
      <c r="Q25" s="175"/>
      <c r="R25" s="175"/>
      <c r="S25" s="175"/>
      <c r="T25" s="15"/>
      <c r="U25" s="15"/>
      <c r="V25" s="15"/>
    </row>
    <row r="26" spans="1:22" ht="24" customHeight="1" x14ac:dyDescent="0.25">
      <c r="A26" s="223"/>
      <c r="B26" s="224"/>
      <c r="C26" s="69" t="s">
        <v>186</v>
      </c>
      <c r="D26" s="223" t="s">
        <v>0</v>
      </c>
      <c r="E26" s="225">
        <v>1.0149999999999999</v>
      </c>
      <c r="F26" s="56">
        <f>F23*E26</f>
        <v>25.374999999999996</v>
      </c>
      <c r="G26" s="225"/>
      <c r="H26" s="225"/>
      <c r="I26" s="225"/>
      <c r="J26" s="225"/>
      <c r="K26" s="49"/>
      <c r="L26" s="72"/>
      <c r="M26" s="225"/>
      <c r="O26" s="175"/>
      <c r="P26" s="175"/>
      <c r="Q26" s="175"/>
      <c r="R26" s="175"/>
      <c r="S26" s="175"/>
      <c r="T26" s="15"/>
      <c r="U26" s="15"/>
      <c r="V26" s="15"/>
    </row>
    <row r="27" spans="1:22" ht="24" customHeight="1" x14ac:dyDescent="0.25">
      <c r="A27" s="223"/>
      <c r="B27" s="224"/>
      <c r="C27" s="69" t="s">
        <v>341</v>
      </c>
      <c r="D27" s="223" t="s">
        <v>3</v>
      </c>
      <c r="E27" s="223">
        <v>1.84</v>
      </c>
      <c r="F27" s="56">
        <f>F23*E27</f>
        <v>46</v>
      </c>
      <c r="G27" s="225"/>
      <c r="H27" s="225"/>
      <c r="I27" s="225"/>
      <c r="J27" s="225"/>
      <c r="K27" s="49"/>
      <c r="L27" s="72"/>
      <c r="M27" s="225"/>
      <c r="O27" s="175"/>
      <c r="P27" s="175"/>
      <c r="Q27" s="175"/>
      <c r="R27" s="175"/>
      <c r="S27" s="175"/>
      <c r="T27" s="15"/>
      <c r="U27" s="15"/>
      <c r="V27" s="15"/>
    </row>
    <row r="28" spans="1:22" ht="24" customHeight="1" x14ac:dyDescent="0.25">
      <c r="A28" s="223"/>
      <c r="B28" s="224"/>
      <c r="C28" s="69" t="s">
        <v>342</v>
      </c>
      <c r="D28" s="223" t="s">
        <v>0</v>
      </c>
      <c r="E28" s="223">
        <v>3.3999999999999998E-3</v>
      </c>
      <c r="F28" s="56">
        <f>F23*E28</f>
        <v>8.4999999999999992E-2</v>
      </c>
      <c r="G28" s="225"/>
      <c r="H28" s="225"/>
      <c r="I28" s="225"/>
      <c r="J28" s="225"/>
      <c r="K28" s="49"/>
      <c r="L28" s="72"/>
      <c r="M28" s="225"/>
      <c r="O28" s="175"/>
      <c r="P28" s="175"/>
      <c r="Q28" s="175"/>
      <c r="R28" s="175"/>
      <c r="S28" s="175"/>
      <c r="T28" s="15"/>
      <c r="U28" s="15"/>
      <c r="V28" s="15"/>
    </row>
    <row r="29" spans="1:22" ht="36.75" customHeight="1" x14ac:dyDescent="0.25">
      <c r="A29" s="223"/>
      <c r="B29" s="224"/>
      <c r="C29" s="69" t="s">
        <v>188</v>
      </c>
      <c r="D29" s="223" t="s">
        <v>0</v>
      </c>
      <c r="E29" s="223">
        <v>3.9100000000000003E-2</v>
      </c>
      <c r="F29" s="56">
        <f>F23*E29</f>
        <v>0.97750000000000004</v>
      </c>
      <c r="G29" s="225"/>
      <c r="H29" s="225"/>
      <c r="I29" s="225"/>
      <c r="J29" s="225"/>
      <c r="K29" s="49"/>
      <c r="L29" s="72"/>
      <c r="M29" s="225"/>
      <c r="O29" s="175"/>
      <c r="P29" s="175"/>
      <c r="Q29" s="175"/>
      <c r="R29" s="175"/>
      <c r="S29" s="175"/>
      <c r="T29" s="15"/>
      <c r="U29" s="15"/>
      <c r="V29" s="15"/>
    </row>
    <row r="30" spans="1:22" ht="24" customHeight="1" x14ac:dyDescent="0.25">
      <c r="A30" s="223"/>
      <c r="B30" s="224"/>
      <c r="C30" s="69" t="s">
        <v>343</v>
      </c>
      <c r="D30" s="223" t="s">
        <v>66</v>
      </c>
      <c r="E30" s="225">
        <v>2.2000000000000002</v>
      </c>
      <c r="F30" s="56">
        <f>F23*E30</f>
        <v>55.000000000000007</v>
      </c>
      <c r="G30" s="225"/>
      <c r="H30" s="225"/>
      <c r="I30" s="225"/>
      <c r="J30" s="225"/>
      <c r="K30" s="49"/>
      <c r="L30" s="72"/>
      <c r="M30" s="225"/>
      <c r="O30" s="175"/>
      <c r="P30" s="175"/>
      <c r="Q30" s="175"/>
      <c r="R30" s="175"/>
      <c r="S30" s="175"/>
      <c r="T30" s="15"/>
      <c r="U30" s="15"/>
      <c r="V30" s="15"/>
    </row>
    <row r="31" spans="1:22" ht="24" customHeight="1" x14ac:dyDescent="0.25">
      <c r="A31" s="223"/>
      <c r="B31" s="224"/>
      <c r="C31" s="69" t="s">
        <v>105</v>
      </c>
      <c r="D31" s="223" t="s">
        <v>66</v>
      </c>
      <c r="E31" s="225">
        <v>1</v>
      </c>
      <c r="F31" s="56">
        <f>F23*E31</f>
        <v>25</v>
      </c>
      <c r="G31" s="225"/>
      <c r="H31" s="225"/>
      <c r="I31" s="225"/>
      <c r="J31" s="225"/>
      <c r="K31" s="49"/>
      <c r="L31" s="72"/>
      <c r="M31" s="225"/>
      <c r="O31" s="175"/>
      <c r="P31" s="175"/>
      <c r="Q31" s="175"/>
      <c r="R31" s="175"/>
      <c r="S31" s="175"/>
      <c r="T31" s="15"/>
      <c r="U31" s="15"/>
      <c r="V31" s="15"/>
    </row>
    <row r="32" spans="1:22" ht="24" customHeight="1" x14ac:dyDescent="0.25">
      <c r="A32" s="223"/>
      <c r="B32" s="224"/>
      <c r="C32" s="186" t="s">
        <v>147</v>
      </c>
      <c r="D32" s="60" t="s">
        <v>6</v>
      </c>
      <c r="E32" s="223">
        <v>0.28000000000000003</v>
      </c>
      <c r="F32" s="56">
        <f>F23*E32</f>
        <v>7.0000000000000009</v>
      </c>
      <c r="G32" s="225"/>
      <c r="H32" s="225"/>
      <c r="I32" s="225"/>
      <c r="J32" s="225"/>
      <c r="K32" s="49"/>
      <c r="L32" s="72"/>
      <c r="M32" s="225"/>
      <c r="O32" s="175"/>
      <c r="P32" s="175"/>
      <c r="Q32" s="175"/>
      <c r="R32" s="175"/>
      <c r="S32" s="175"/>
      <c r="T32" s="15"/>
      <c r="U32" s="15"/>
      <c r="V32" s="15"/>
    </row>
    <row r="33" spans="1:22" ht="36" customHeight="1" x14ac:dyDescent="0.25">
      <c r="A33" s="223"/>
      <c r="B33" s="224"/>
      <c r="C33" s="74" t="s">
        <v>344</v>
      </c>
      <c r="D33" s="47" t="s">
        <v>12</v>
      </c>
      <c r="E33" s="223"/>
      <c r="F33" s="227">
        <v>650</v>
      </c>
      <c r="G33" s="225"/>
      <c r="H33" s="225"/>
      <c r="I33" s="225"/>
      <c r="J33" s="225"/>
      <c r="K33" s="49"/>
      <c r="L33" s="72"/>
      <c r="M33" s="225"/>
      <c r="O33" s="226"/>
      <c r="P33" s="33"/>
      <c r="Q33" s="33"/>
      <c r="R33" s="33"/>
      <c r="S33" s="175"/>
      <c r="T33" s="15"/>
      <c r="U33" s="15"/>
      <c r="V33" s="15"/>
    </row>
    <row r="34" spans="1:22" ht="36" customHeight="1" x14ac:dyDescent="0.25">
      <c r="A34" s="223"/>
      <c r="B34" s="224"/>
      <c r="C34" s="74" t="s">
        <v>345</v>
      </c>
      <c r="D34" s="47" t="s">
        <v>12</v>
      </c>
      <c r="E34" s="223"/>
      <c r="F34" s="227">
        <v>260</v>
      </c>
      <c r="G34" s="225"/>
      <c r="H34" s="225"/>
      <c r="I34" s="225"/>
      <c r="J34" s="225"/>
      <c r="K34" s="49"/>
      <c r="L34" s="72"/>
      <c r="M34" s="225"/>
      <c r="O34" s="226"/>
      <c r="P34" s="33"/>
      <c r="Q34" s="33"/>
      <c r="R34" s="33"/>
      <c r="S34" s="175"/>
      <c r="T34" s="15"/>
      <c r="U34" s="15"/>
      <c r="V34" s="15"/>
    </row>
    <row r="35" spans="1:22" ht="24" customHeight="1" x14ac:dyDescent="0.25">
      <c r="A35" s="223"/>
      <c r="B35" s="224"/>
      <c r="C35" s="74" t="s">
        <v>346</v>
      </c>
      <c r="D35" s="47" t="s">
        <v>189</v>
      </c>
      <c r="E35" s="223"/>
      <c r="F35" s="227">
        <v>0.52</v>
      </c>
      <c r="G35" s="225"/>
      <c r="H35" s="225"/>
      <c r="I35" s="225"/>
      <c r="J35" s="225"/>
      <c r="K35" s="49"/>
      <c r="L35" s="72"/>
      <c r="M35" s="225"/>
      <c r="O35" s="226"/>
      <c r="P35" s="33"/>
      <c r="Q35" s="33"/>
      <c r="R35" s="33"/>
      <c r="S35" s="175"/>
      <c r="T35" s="15"/>
      <c r="U35" s="15"/>
      <c r="V35" s="15"/>
    </row>
    <row r="36" spans="1:22" ht="36.75" customHeight="1" x14ac:dyDescent="0.25">
      <c r="A36" s="223"/>
      <c r="B36" s="224"/>
      <c r="C36" s="397" t="s">
        <v>347</v>
      </c>
      <c r="D36" s="71"/>
      <c r="E36" s="46"/>
      <c r="F36" s="237"/>
      <c r="G36" s="225"/>
      <c r="H36" s="225"/>
      <c r="I36" s="225"/>
      <c r="J36" s="225"/>
      <c r="K36" s="225"/>
      <c r="L36" s="225"/>
      <c r="M36" s="225"/>
      <c r="O36" s="175"/>
      <c r="P36" s="175"/>
      <c r="Q36" s="175"/>
      <c r="R36" s="175"/>
      <c r="S36" s="175"/>
      <c r="T36" s="15"/>
      <c r="U36" s="15"/>
      <c r="V36" s="15"/>
    </row>
    <row r="37" spans="1:22" s="294" customFormat="1" ht="72.75" customHeight="1" x14ac:dyDescent="0.3">
      <c r="A37" s="47">
        <v>1</v>
      </c>
      <c r="B37" s="82" t="s">
        <v>127</v>
      </c>
      <c r="C37" s="267" t="s">
        <v>409</v>
      </c>
      <c r="D37" s="60" t="s">
        <v>0</v>
      </c>
      <c r="E37" s="180"/>
      <c r="F37" s="180">
        <v>200</v>
      </c>
      <c r="G37" s="180"/>
      <c r="H37" s="180"/>
      <c r="I37" s="180"/>
      <c r="J37" s="180"/>
      <c r="K37" s="180"/>
      <c r="L37" s="180"/>
      <c r="M37" s="180"/>
      <c r="N37" s="181"/>
      <c r="O37" s="169"/>
      <c r="P37" s="170"/>
      <c r="Q37" s="171"/>
      <c r="R37" s="171"/>
      <c r="S37" s="149"/>
      <c r="T37" s="295"/>
      <c r="U37" s="295"/>
      <c r="V37" s="295"/>
    </row>
    <row r="38" spans="1:22" s="156" customFormat="1" ht="24" customHeight="1" x14ac:dyDescent="0.25">
      <c r="A38" s="104"/>
      <c r="B38" s="105"/>
      <c r="C38" s="61" t="s">
        <v>30</v>
      </c>
      <c r="D38" s="45" t="s">
        <v>7</v>
      </c>
      <c r="E38" s="89">
        <f>21.6/100</f>
        <v>0.21600000000000003</v>
      </c>
      <c r="F38" s="64">
        <f>F37*E38</f>
        <v>43.2</v>
      </c>
      <c r="G38" s="49"/>
      <c r="H38" s="49"/>
      <c r="I38" s="91"/>
      <c r="J38" s="49"/>
      <c r="K38" s="45"/>
      <c r="L38" s="49"/>
      <c r="M38" s="49"/>
      <c r="O38" s="22"/>
      <c r="P38" s="22"/>
      <c r="Q38" s="22"/>
      <c r="R38" s="22"/>
    </row>
    <row r="39" spans="1:22" s="156" customFormat="1" ht="38.25" customHeight="1" x14ac:dyDescent="0.25">
      <c r="A39" s="104"/>
      <c r="B39" s="96"/>
      <c r="C39" s="102" t="s">
        <v>47</v>
      </c>
      <c r="D39" s="45" t="s">
        <v>8</v>
      </c>
      <c r="E39" s="89">
        <f>1.24/100</f>
        <v>1.24E-2</v>
      </c>
      <c r="F39" s="64">
        <f>F37*E39</f>
        <v>2.48</v>
      </c>
      <c r="G39" s="106"/>
      <c r="H39" s="54"/>
      <c r="I39" s="106"/>
      <c r="J39" s="106"/>
      <c r="K39" s="106"/>
      <c r="L39" s="106"/>
      <c r="M39" s="54"/>
      <c r="O39" s="22"/>
      <c r="P39" s="22"/>
      <c r="Q39" s="22"/>
      <c r="R39" s="22"/>
    </row>
    <row r="40" spans="1:22" s="156" customFormat="1" ht="24" customHeight="1" x14ac:dyDescent="0.25">
      <c r="A40" s="104"/>
      <c r="B40" s="96"/>
      <c r="C40" s="102" t="s">
        <v>121</v>
      </c>
      <c r="D40" s="45" t="s">
        <v>8</v>
      </c>
      <c r="E40" s="89">
        <f>2.58/100</f>
        <v>2.58E-2</v>
      </c>
      <c r="F40" s="64">
        <f>F37*E40</f>
        <v>5.16</v>
      </c>
      <c r="G40" s="106"/>
      <c r="H40" s="54"/>
      <c r="I40" s="106"/>
      <c r="J40" s="106"/>
      <c r="K40" s="106"/>
      <c r="L40" s="106"/>
      <c r="M40" s="54"/>
      <c r="O40" s="22"/>
      <c r="P40" s="22"/>
      <c r="Q40" s="22"/>
      <c r="R40" s="22"/>
    </row>
    <row r="41" spans="1:22" s="156" customFormat="1" ht="34.5" customHeight="1" x14ac:dyDescent="0.25">
      <c r="A41" s="104"/>
      <c r="B41" s="96"/>
      <c r="C41" s="63" t="s">
        <v>48</v>
      </c>
      <c r="D41" s="45" t="s">
        <v>8</v>
      </c>
      <c r="E41" s="89">
        <f>0.41/100</f>
        <v>4.0999999999999995E-3</v>
      </c>
      <c r="F41" s="64">
        <f>F37*E41</f>
        <v>0.81999999999999984</v>
      </c>
      <c r="G41" s="54"/>
      <c r="H41" s="54"/>
      <c r="I41" s="54"/>
      <c r="J41" s="54"/>
      <c r="K41" s="54"/>
      <c r="L41" s="54"/>
      <c r="M41" s="54"/>
      <c r="O41" s="22"/>
      <c r="P41" s="22"/>
      <c r="Q41" s="22"/>
      <c r="R41" s="22"/>
    </row>
    <row r="42" spans="1:22" s="154" customFormat="1" ht="33.75" customHeight="1" x14ac:dyDescent="0.25">
      <c r="A42" s="100"/>
      <c r="B42" s="101"/>
      <c r="C42" s="102" t="s">
        <v>52</v>
      </c>
      <c r="D42" s="45" t="s">
        <v>8</v>
      </c>
      <c r="E42" s="89">
        <f>7.6/100</f>
        <v>7.5999999999999998E-2</v>
      </c>
      <c r="F42" s="49">
        <f>F37*E42</f>
        <v>15.2</v>
      </c>
      <c r="G42" s="49"/>
      <c r="H42" s="49"/>
      <c r="I42" s="49"/>
      <c r="J42" s="45"/>
      <c r="K42" s="49"/>
      <c r="L42" s="49"/>
      <c r="M42" s="54"/>
      <c r="O42" s="155"/>
      <c r="P42" s="155"/>
      <c r="Q42" s="155"/>
      <c r="R42" s="155"/>
    </row>
    <row r="43" spans="1:22" s="154" customFormat="1" ht="22.5" customHeight="1" x14ac:dyDescent="0.25">
      <c r="A43" s="100"/>
      <c r="B43" s="101"/>
      <c r="C43" s="102" t="s">
        <v>53</v>
      </c>
      <c r="D43" s="45" t="s">
        <v>8</v>
      </c>
      <c r="E43" s="89">
        <f>15.1/100</f>
        <v>0.151</v>
      </c>
      <c r="F43" s="49">
        <f>F37*E43</f>
        <v>30.2</v>
      </c>
      <c r="G43" s="49"/>
      <c r="H43" s="49"/>
      <c r="I43" s="49"/>
      <c r="J43" s="45"/>
      <c r="K43" s="49"/>
      <c r="L43" s="49"/>
      <c r="M43" s="54"/>
      <c r="O43" s="155"/>
      <c r="P43" s="155"/>
      <c r="Q43" s="155"/>
      <c r="R43" s="155"/>
    </row>
    <row r="44" spans="1:22" s="156" customFormat="1" ht="36" customHeight="1" x14ac:dyDescent="0.25">
      <c r="A44" s="104"/>
      <c r="B44" s="96"/>
      <c r="C44" s="63" t="s">
        <v>49</v>
      </c>
      <c r="D44" s="45" t="s">
        <v>8</v>
      </c>
      <c r="E44" s="89">
        <f>0.97/100</f>
        <v>9.7000000000000003E-3</v>
      </c>
      <c r="F44" s="64">
        <f>F37*E44</f>
        <v>1.94</v>
      </c>
      <c r="G44" s="54"/>
      <c r="H44" s="54"/>
      <c r="I44" s="54"/>
      <c r="J44" s="54"/>
      <c r="K44" s="54"/>
      <c r="L44" s="54"/>
      <c r="M44" s="54"/>
      <c r="O44" s="22"/>
      <c r="P44" s="22"/>
      <c r="Q44" s="22"/>
      <c r="R44" s="22"/>
    </row>
    <row r="45" spans="1:22" s="156" customFormat="1" ht="24" customHeight="1" x14ac:dyDescent="0.25">
      <c r="A45" s="104"/>
      <c r="B45" s="96"/>
      <c r="C45" s="63" t="s">
        <v>50</v>
      </c>
      <c r="D45" s="45" t="s">
        <v>8</v>
      </c>
      <c r="E45" s="50">
        <v>7.0000000000000007E-2</v>
      </c>
      <c r="F45" s="64">
        <f>F37*E45</f>
        <v>14.000000000000002</v>
      </c>
      <c r="G45" s="54"/>
      <c r="H45" s="54"/>
      <c r="I45" s="54"/>
      <c r="J45" s="54"/>
      <c r="K45" s="49"/>
      <c r="L45" s="54"/>
      <c r="M45" s="54"/>
      <c r="O45" s="22"/>
      <c r="P45" s="22"/>
      <c r="Q45" s="22"/>
      <c r="R45" s="22"/>
    </row>
    <row r="46" spans="1:22" s="156" customFormat="1" ht="21" customHeight="1" x14ac:dyDescent="0.25">
      <c r="A46" s="104"/>
      <c r="B46" s="96"/>
      <c r="C46" s="102" t="s">
        <v>411</v>
      </c>
      <c r="D46" s="45" t="s">
        <v>8</v>
      </c>
      <c r="E46" s="50">
        <v>1.26</v>
      </c>
      <c r="F46" s="64">
        <f>F37*E46</f>
        <v>252</v>
      </c>
      <c r="G46" s="54"/>
      <c r="H46" s="54"/>
      <c r="I46" s="54"/>
      <c r="J46" s="54"/>
      <c r="K46" s="49"/>
      <c r="L46" s="54"/>
      <c r="M46" s="54"/>
      <c r="O46" s="33"/>
      <c r="P46" s="22"/>
      <c r="Q46" s="22"/>
      <c r="R46" s="22"/>
    </row>
    <row r="47" spans="1:22" s="11" customFormat="1" ht="67.5" customHeight="1" x14ac:dyDescent="0.25">
      <c r="A47" s="73">
        <v>2</v>
      </c>
      <c r="B47" s="96" t="s">
        <v>45</v>
      </c>
      <c r="C47" s="74" t="s">
        <v>412</v>
      </c>
      <c r="D47" s="45" t="s">
        <v>0</v>
      </c>
      <c r="E47" s="50"/>
      <c r="F47" s="54">
        <v>100</v>
      </c>
      <c r="G47" s="54"/>
      <c r="H47" s="54"/>
      <c r="I47" s="54"/>
      <c r="J47" s="54"/>
      <c r="K47" s="54"/>
      <c r="L47" s="54"/>
      <c r="M47" s="54"/>
      <c r="O47" s="32"/>
      <c r="P47" s="35"/>
      <c r="Q47" s="35"/>
      <c r="R47" s="35"/>
    </row>
    <row r="48" spans="1:22" s="11" customFormat="1" ht="21" customHeight="1" x14ac:dyDescent="0.25">
      <c r="A48" s="104"/>
      <c r="B48" s="105"/>
      <c r="C48" s="61" t="s">
        <v>30</v>
      </c>
      <c r="D48" s="45" t="s">
        <v>7</v>
      </c>
      <c r="E48" s="89">
        <v>0.02</v>
      </c>
      <c r="F48" s="64">
        <f>F47*E48</f>
        <v>2</v>
      </c>
      <c r="G48" s="49"/>
      <c r="H48" s="49"/>
      <c r="I48" s="91"/>
      <c r="J48" s="49"/>
      <c r="K48" s="45"/>
      <c r="L48" s="49"/>
      <c r="M48" s="49"/>
      <c r="O48" s="22"/>
      <c r="P48" s="12"/>
      <c r="Q48" s="12"/>
      <c r="R48" s="12"/>
    </row>
    <row r="49" spans="1:22" s="11" customFormat="1" ht="37.5" customHeight="1" x14ac:dyDescent="0.25">
      <c r="A49" s="104"/>
      <c r="B49" s="96"/>
      <c r="C49" s="102" t="s">
        <v>47</v>
      </c>
      <c r="D49" s="45" t="s">
        <v>8</v>
      </c>
      <c r="E49" s="73">
        <v>2.1600000000000001E-2</v>
      </c>
      <c r="F49" s="64">
        <f>F47*E49</f>
        <v>2.16</v>
      </c>
      <c r="G49" s="106"/>
      <c r="H49" s="54"/>
      <c r="I49" s="106"/>
      <c r="J49" s="106"/>
      <c r="K49" s="106"/>
      <c r="L49" s="106"/>
      <c r="M49" s="54"/>
      <c r="O49" s="22"/>
      <c r="P49" s="12"/>
      <c r="Q49" s="12"/>
      <c r="R49" s="12"/>
    </row>
    <row r="50" spans="1:22" s="11" customFormat="1" ht="33" customHeight="1" x14ac:dyDescent="0.25">
      <c r="A50" s="104"/>
      <c r="B50" s="96"/>
      <c r="C50" s="63" t="s">
        <v>48</v>
      </c>
      <c r="D50" s="45" t="s">
        <v>8</v>
      </c>
      <c r="E50" s="50">
        <v>2.7300000000000001E-2</v>
      </c>
      <c r="F50" s="64">
        <f>F47*E50</f>
        <v>2.73</v>
      </c>
      <c r="G50" s="54"/>
      <c r="H50" s="54"/>
      <c r="I50" s="54"/>
      <c r="J50" s="54"/>
      <c r="K50" s="54"/>
      <c r="L50" s="54"/>
      <c r="M50" s="54"/>
      <c r="O50" s="22"/>
      <c r="P50" s="12"/>
      <c r="Q50" s="12"/>
      <c r="R50" s="12"/>
    </row>
    <row r="51" spans="1:22" s="11" customFormat="1" ht="37.5" customHeight="1" x14ac:dyDescent="0.25">
      <c r="A51" s="104"/>
      <c r="B51" s="96"/>
      <c r="C51" s="63" t="s">
        <v>49</v>
      </c>
      <c r="D51" s="45" t="s">
        <v>8</v>
      </c>
      <c r="E51" s="50">
        <v>9.7000000000000003E-3</v>
      </c>
      <c r="F51" s="64">
        <f>F47*E51</f>
        <v>0.97</v>
      </c>
      <c r="G51" s="54"/>
      <c r="H51" s="54"/>
      <c r="I51" s="54"/>
      <c r="J51" s="54"/>
      <c r="K51" s="54"/>
      <c r="L51" s="54"/>
      <c r="M51" s="54"/>
      <c r="O51" s="22"/>
      <c r="P51" s="12"/>
      <c r="Q51" s="12"/>
      <c r="R51" s="12"/>
    </row>
    <row r="52" spans="1:22" s="11" customFormat="1" ht="21" customHeight="1" x14ac:dyDescent="0.25">
      <c r="A52" s="104"/>
      <c r="B52" s="96"/>
      <c r="C52" s="63" t="s">
        <v>50</v>
      </c>
      <c r="D52" s="45" t="s">
        <v>8</v>
      </c>
      <c r="E52" s="50">
        <v>7.0000000000000007E-2</v>
      </c>
      <c r="F52" s="64">
        <f>F47*E52</f>
        <v>7.0000000000000009</v>
      </c>
      <c r="G52" s="54"/>
      <c r="H52" s="54"/>
      <c r="I52" s="54"/>
      <c r="J52" s="54"/>
      <c r="K52" s="49"/>
      <c r="L52" s="54"/>
      <c r="M52" s="54"/>
      <c r="O52" s="22"/>
      <c r="P52" s="12"/>
      <c r="Q52" s="12"/>
      <c r="R52" s="12"/>
    </row>
    <row r="53" spans="1:22" s="11" customFormat="1" ht="39" customHeight="1" x14ac:dyDescent="0.25">
      <c r="A53" s="104"/>
      <c r="B53" s="96"/>
      <c r="C53" s="63" t="s">
        <v>274</v>
      </c>
      <c r="D53" s="45" t="s">
        <v>8</v>
      </c>
      <c r="E53" s="50">
        <v>1.22</v>
      </c>
      <c r="F53" s="64">
        <f>F47*E53</f>
        <v>122</v>
      </c>
      <c r="G53" s="54"/>
      <c r="H53" s="54"/>
      <c r="I53" s="54"/>
      <c r="J53" s="54"/>
      <c r="K53" s="49"/>
      <c r="L53" s="54"/>
      <c r="M53" s="54"/>
      <c r="O53" s="33"/>
      <c r="P53" s="12"/>
      <c r="Q53" s="12"/>
      <c r="R53" s="12"/>
    </row>
    <row r="54" spans="1:22" ht="54" customHeight="1" x14ac:dyDescent="0.25">
      <c r="A54" s="73">
        <v>2</v>
      </c>
      <c r="B54" s="195" t="s">
        <v>148</v>
      </c>
      <c r="C54" s="51" t="s">
        <v>348</v>
      </c>
      <c r="D54" s="60" t="s">
        <v>0</v>
      </c>
      <c r="E54" s="72"/>
      <c r="F54" s="72">
        <v>100</v>
      </c>
      <c r="G54" s="196"/>
      <c r="H54" s="185"/>
      <c r="I54" s="185"/>
      <c r="J54" s="185"/>
      <c r="K54" s="185"/>
      <c r="L54" s="185"/>
      <c r="M54" s="49"/>
      <c r="O54" s="169"/>
      <c r="P54" s="170"/>
      <c r="Q54" s="171"/>
      <c r="R54" s="171"/>
      <c r="S54" s="175"/>
      <c r="T54" s="15"/>
      <c r="U54" s="15"/>
      <c r="V54" s="15"/>
    </row>
    <row r="55" spans="1:22" ht="21" customHeight="1" x14ac:dyDescent="0.25">
      <c r="A55" s="197"/>
      <c r="B55" s="60" t="s">
        <v>57</v>
      </c>
      <c r="C55" s="61" t="s">
        <v>30</v>
      </c>
      <c r="D55" s="60" t="s">
        <v>0</v>
      </c>
      <c r="E55" s="72">
        <v>1</v>
      </c>
      <c r="F55" s="72">
        <f>E55*F54</f>
        <v>100</v>
      </c>
      <c r="G55" s="72"/>
      <c r="H55" s="88"/>
      <c r="I55" s="49"/>
      <c r="J55" s="88"/>
      <c r="K55" s="49"/>
      <c r="L55" s="88"/>
      <c r="M55" s="88"/>
      <c r="O55" s="175"/>
      <c r="P55" s="175"/>
      <c r="Q55" s="175"/>
      <c r="R55" s="175"/>
      <c r="S55" s="175"/>
      <c r="T55" s="15"/>
      <c r="U55" s="15"/>
      <c r="V55" s="15"/>
    </row>
    <row r="56" spans="1:22" ht="21" customHeight="1" x14ac:dyDescent="0.25">
      <c r="A56" s="45"/>
      <c r="B56" s="60"/>
      <c r="C56" s="61" t="s">
        <v>149</v>
      </c>
      <c r="D56" s="60" t="s">
        <v>0</v>
      </c>
      <c r="E56" s="72">
        <v>1.02</v>
      </c>
      <c r="F56" s="72">
        <f>E56*F54</f>
        <v>102</v>
      </c>
      <c r="G56" s="72"/>
      <c r="H56" s="88"/>
      <c r="I56" s="49"/>
      <c r="J56" s="88"/>
      <c r="K56" s="49"/>
      <c r="L56" s="72"/>
      <c r="M56" s="88"/>
      <c r="O56" s="175"/>
      <c r="P56" s="175"/>
      <c r="Q56" s="175"/>
      <c r="R56" s="175"/>
      <c r="S56" s="175"/>
      <c r="T56" s="15"/>
      <c r="U56" s="15"/>
      <c r="V56" s="15"/>
    </row>
    <row r="57" spans="1:22" ht="21" customHeight="1" x14ac:dyDescent="0.25">
      <c r="A57" s="45"/>
      <c r="B57" s="60"/>
      <c r="C57" s="186" t="s">
        <v>11</v>
      </c>
      <c r="D57" s="45" t="s">
        <v>6</v>
      </c>
      <c r="E57" s="72">
        <v>0.88</v>
      </c>
      <c r="F57" s="72">
        <f>E57*F54</f>
        <v>88</v>
      </c>
      <c r="G57" s="72"/>
      <c r="H57" s="88"/>
      <c r="I57" s="72"/>
      <c r="J57" s="88"/>
      <c r="K57" s="49"/>
      <c r="L57" s="72"/>
      <c r="M57" s="88"/>
      <c r="O57" s="175"/>
      <c r="P57" s="175"/>
      <c r="Q57" s="175"/>
      <c r="R57" s="175"/>
      <c r="S57" s="175"/>
      <c r="T57" s="15"/>
      <c r="U57" s="15"/>
      <c r="V57" s="15"/>
    </row>
    <row r="58" spans="1:22" s="419" customFormat="1" ht="47.25" customHeight="1" x14ac:dyDescent="0.3">
      <c r="A58" s="73">
        <v>3</v>
      </c>
      <c r="B58" s="44" t="s">
        <v>150</v>
      </c>
      <c r="C58" s="61" t="s">
        <v>349</v>
      </c>
      <c r="D58" s="60" t="s">
        <v>1</v>
      </c>
      <c r="E58" s="72"/>
      <c r="F58" s="72">
        <f>0.08*F61/1000</f>
        <v>0.96</v>
      </c>
      <c r="G58" s="72"/>
      <c r="H58" s="49"/>
      <c r="I58" s="49"/>
      <c r="J58" s="49"/>
      <c r="K58" s="49"/>
      <c r="L58" s="49"/>
      <c r="M58" s="49"/>
      <c r="N58" s="181"/>
      <c r="O58" s="169"/>
      <c r="P58" s="170"/>
      <c r="Q58" s="171"/>
      <c r="R58" s="171"/>
      <c r="S58" s="149"/>
      <c r="T58" s="7"/>
      <c r="U58" s="7"/>
      <c r="V58" s="7"/>
    </row>
    <row r="59" spans="1:22" s="419" customFormat="1" ht="21.75" customHeight="1" x14ac:dyDescent="0.3">
      <c r="A59" s="197"/>
      <c r="B59" s="198"/>
      <c r="C59" s="61" t="s">
        <v>30</v>
      </c>
      <c r="D59" s="60" t="s">
        <v>7</v>
      </c>
      <c r="E59" s="72">
        <v>12.3</v>
      </c>
      <c r="F59" s="72">
        <f>E59*F58</f>
        <v>11.808</v>
      </c>
      <c r="G59" s="49"/>
      <c r="H59" s="88"/>
      <c r="I59" s="49"/>
      <c r="J59" s="88"/>
      <c r="K59" s="49"/>
      <c r="L59" s="88"/>
      <c r="M59" s="88"/>
      <c r="N59" s="181"/>
      <c r="O59" s="149"/>
      <c r="P59" s="149"/>
      <c r="Q59" s="149"/>
      <c r="R59" s="149"/>
      <c r="S59" s="149"/>
      <c r="T59" s="7"/>
      <c r="U59" s="7"/>
      <c r="V59" s="7"/>
    </row>
    <row r="60" spans="1:22" s="419" customFormat="1" ht="21.75" customHeight="1" x14ac:dyDescent="0.3">
      <c r="A60" s="199"/>
      <c r="B60" s="200"/>
      <c r="C60" s="187" t="s">
        <v>9</v>
      </c>
      <c r="D60" s="60" t="s">
        <v>6</v>
      </c>
      <c r="E60" s="72">
        <v>1.4</v>
      </c>
      <c r="F60" s="72">
        <f>E60*F58</f>
        <v>1.3439999999999999</v>
      </c>
      <c r="G60" s="188"/>
      <c r="H60" s="88"/>
      <c r="I60" s="189"/>
      <c r="J60" s="88"/>
      <c r="K60" s="72"/>
      <c r="L60" s="88"/>
      <c r="M60" s="88"/>
      <c r="N60" s="181"/>
      <c r="O60" s="149"/>
      <c r="P60" s="149"/>
      <c r="Q60" s="149"/>
      <c r="R60" s="149"/>
      <c r="S60" s="149"/>
      <c r="T60" s="7"/>
      <c r="U60" s="7"/>
      <c r="V60" s="7"/>
    </row>
    <row r="61" spans="1:22" s="419" customFormat="1" ht="21.75" customHeight="1" x14ac:dyDescent="0.3">
      <c r="A61" s="201"/>
      <c r="B61" s="202"/>
      <c r="C61" s="61" t="s">
        <v>413</v>
      </c>
      <c r="D61" s="201" t="s">
        <v>12</v>
      </c>
      <c r="E61" s="202" t="s">
        <v>68</v>
      </c>
      <c r="F61" s="202">
        <v>12000</v>
      </c>
      <c r="G61" s="72"/>
      <c r="H61" s="88"/>
      <c r="I61" s="49"/>
      <c r="J61" s="88"/>
      <c r="K61" s="49"/>
      <c r="L61" s="72"/>
      <c r="M61" s="88"/>
      <c r="N61" s="181"/>
      <c r="O61" s="172"/>
      <c r="P61" s="166"/>
      <c r="Q61" s="166"/>
      <c r="R61" s="166"/>
      <c r="S61" s="149"/>
      <c r="T61" s="7"/>
      <c r="U61" s="7"/>
      <c r="V61" s="7"/>
    </row>
    <row r="62" spans="1:22" s="419" customFormat="1" ht="21.75" customHeight="1" x14ac:dyDescent="0.3">
      <c r="A62" s="45"/>
      <c r="B62" s="60"/>
      <c r="C62" s="186" t="s">
        <v>11</v>
      </c>
      <c r="D62" s="60" t="s">
        <v>6</v>
      </c>
      <c r="E62" s="72">
        <v>7.15</v>
      </c>
      <c r="F62" s="72">
        <f>E62*F58</f>
        <v>6.8639999999999999</v>
      </c>
      <c r="G62" s="72"/>
      <c r="H62" s="88"/>
      <c r="I62" s="72"/>
      <c r="J62" s="88"/>
      <c r="K62" s="49"/>
      <c r="L62" s="72"/>
      <c r="M62" s="88"/>
      <c r="N62" s="181"/>
      <c r="O62" s="149"/>
      <c r="P62" s="149"/>
      <c r="Q62" s="149"/>
      <c r="R62" s="149"/>
      <c r="S62" s="149"/>
      <c r="T62" s="7"/>
      <c r="U62" s="7"/>
      <c r="V62" s="7"/>
    </row>
    <row r="63" spans="1:22" s="419" customFormat="1" ht="47.25" customHeight="1" x14ac:dyDescent="0.3">
      <c r="A63" s="73">
        <v>4</v>
      </c>
      <c r="B63" s="44" t="s">
        <v>350</v>
      </c>
      <c r="C63" s="51" t="s">
        <v>351</v>
      </c>
      <c r="D63" s="60" t="s">
        <v>3</v>
      </c>
      <c r="E63" s="72"/>
      <c r="F63" s="72">
        <f>40/0.04</f>
        <v>1000</v>
      </c>
      <c r="G63" s="72"/>
      <c r="H63" s="49"/>
      <c r="I63" s="49"/>
      <c r="J63" s="49"/>
      <c r="K63" s="49"/>
      <c r="L63" s="49"/>
      <c r="M63" s="49"/>
      <c r="N63" s="181"/>
      <c r="O63" s="169"/>
      <c r="P63" s="170"/>
      <c r="Q63" s="171"/>
      <c r="R63" s="171"/>
      <c r="S63" s="149"/>
      <c r="T63" s="7"/>
      <c r="U63" s="7"/>
      <c r="V63" s="7"/>
    </row>
    <row r="64" spans="1:22" s="419" customFormat="1" ht="21.75" customHeight="1" x14ac:dyDescent="0.3">
      <c r="A64" s="197"/>
      <c r="B64" s="60" t="s">
        <v>57</v>
      </c>
      <c r="C64" s="61" t="s">
        <v>30</v>
      </c>
      <c r="D64" s="60" t="s">
        <v>3</v>
      </c>
      <c r="E64" s="72">
        <v>1</v>
      </c>
      <c r="F64" s="72">
        <f>E64*F63</f>
        <v>1000</v>
      </c>
      <c r="G64" s="49"/>
      <c r="H64" s="88"/>
      <c r="I64" s="49"/>
      <c r="J64" s="88"/>
      <c r="K64" s="49"/>
      <c r="L64" s="88"/>
      <c r="M64" s="88"/>
      <c r="N64" s="181"/>
      <c r="O64" s="149"/>
      <c r="P64" s="149"/>
      <c r="Q64" s="149"/>
      <c r="R64" s="149"/>
      <c r="S64" s="149"/>
      <c r="T64" s="7"/>
      <c r="U64" s="7"/>
      <c r="V64" s="7"/>
    </row>
    <row r="65" spans="1:22" s="419" customFormat="1" ht="21.75" customHeight="1" x14ac:dyDescent="0.3">
      <c r="A65" s="199"/>
      <c r="B65" s="200"/>
      <c r="C65" s="187" t="s">
        <v>9</v>
      </c>
      <c r="D65" s="60" t="s">
        <v>6</v>
      </c>
      <c r="E65" s="72">
        <f>(1.12+0.28*4)/100</f>
        <v>2.2400000000000003E-2</v>
      </c>
      <c r="F65" s="72">
        <f>E65*F63</f>
        <v>22.400000000000002</v>
      </c>
      <c r="G65" s="188"/>
      <c r="H65" s="88"/>
      <c r="I65" s="189"/>
      <c r="J65" s="88"/>
      <c r="K65" s="72"/>
      <c r="L65" s="88"/>
      <c r="M65" s="88"/>
      <c r="N65" s="181"/>
      <c r="O65" s="149"/>
      <c r="P65" s="149"/>
      <c r="Q65" s="149"/>
      <c r="R65" s="149"/>
      <c r="S65" s="149"/>
      <c r="T65" s="7"/>
      <c r="U65" s="7"/>
      <c r="V65" s="7"/>
    </row>
    <row r="66" spans="1:22" s="419" customFormat="1" ht="21.75" customHeight="1" x14ac:dyDescent="0.3">
      <c r="A66" s="201"/>
      <c r="B66" s="202"/>
      <c r="C66" s="61" t="s">
        <v>149</v>
      </c>
      <c r="D66" s="60" t="s">
        <v>0</v>
      </c>
      <c r="E66" s="62">
        <f>(2.04+0.51*4)/100</f>
        <v>4.0800000000000003E-2</v>
      </c>
      <c r="F66" s="202">
        <f>F63*E66</f>
        <v>40.800000000000004</v>
      </c>
      <c r="G66" s="72"/>
      <c r="H66" s="88"/>
      <c r="I66" s="49"/>
      <c r="J66" s="88"/>
      <c r="K66" s="49"/>
      <c r="L66" s="72"/>
      <c r="M66" s="88"/>
      <c r="N66" s="181"/>
      <c r="O66" s="172"/>
      <c r="P66" s="166"/>
      <c r="Q66" s="166"/>
      <c r="R66" s="166"/>
      <c r="S66" s="149"/>
      <c r="T66" s="7"/>
      <c r="U66" s="7"/>
      <c r="V66" s="7"/>
    </row>
    <row r="67" spans="1:22" s="419" customFormat="1" ht="21.75" customHeight="1" x14ac:dyDescent="0.3">
      <c r="A67" s="45"/>
      <c r="B67" s="60"/>
      <c r="C67" s="186" t="s">
        <v>11</v>
      </c>
      <c r="D67" s="60" t="s">
        <v>6</v>
      </c>
      <c r="E67" s="72">
        <v>6.3600000000000004E-2</v>
      </c>
      <c r="F67" s="72">
        <f>E67*F63</f>
        <v>63.6</v>
      </c>
      <c r="G67" s="72"/>
      <c r="H67" s="88"/>
      <c r="I67" s="72"/>
      <c r="J67" s="88"/>
      <c r="K67" s="49"/>
      <c r="L67" s="72"/>
      <c r="M67" s="88"/>
      <c r="N67" s="181"/>
      <c r="O67" s="149"/>
      <c r="P67" s="149"/>
      <c r="Q67" s="149"/>
      <c r="R67" s="149"/>
      <c r="S67" s="149"/>
      <c r="T67" s="7"/>
      <c r="U67" s="7"/>
      <c r="V67" s="7"/>
    </row>
    <row r="68" spans="1:22" ht="84" customHeight="1" x14ac:dyDescent="0.25">
      <c r="A68" s="223"/>
      <c r="B68" s="224"/>
      <c r="C68" s="397" t="s">
        <v>352</v>
      </c>
      <c r="D68" s="239"/>
      <c r="E68" s="223"/>
      <c r="F68" s="237"/>
      <c r="G68" s="225"/>
      <c r="H68" s="225"/>
      <c r="I68" s="225"/>
      <c r="J68" s="225"/>
      <c r="K68" s="225"/>
      <c r="L68" s="225"/>
      <c r="M68" s="225"/>
      <c r="O68" s="175"/>
      <c r="P68" s="175"/>
      <c r="Q68" s="175"/>
      <c r="R68" s="175"/>
      <c r="S68" s="175"/>
      <c r="T68" s="15"/>
      <c r="U68" s="15"/>
      <c r="V68" s="15"/>
    </row>
    <row r="69" spans="1:22" s="421" customFormat="1" ht="102" customHeight="1" x14ac:dyDescent="0.25">
      <c r="A69" s="45">
        <v>1</v>
      </c>
      <c r="B69" s="60" t="s">
        <v>353</v>
      </c>
      <c r="C69" s="51" t="s">
        <v>354</v>
      </c>
      <c r="D69" s="45" t="s">
        <v>1</v>
      </c>
      <c r="E69" s="90"/>
      <c r="F69" s="89">
        <f>(230*9.33+780*3.36+65*1.66+70*2.08+0.9*23.55)/1000</f>
        <v>5.0413949999999996</v>
      </c>
      <c r="G69" s="192"/>
      <c r="H69" s="192"/>
      <c r="I69" s="49"/>
      <c r="J69" s="49"/>
      <c r="K69" s="192"/>
      <c r="L69" s="192"/>
      <c r="M69" s="72"/>
      <c r="N69" s="165"/>
      <c r="O69" s="172"/>
      <c r="P69" s="166"/>
      <c r="Q69" s="166"/>
      <c r="R69" s="166"/>
      <c r="S69" s="232"/>
      <c r="T69" s="420"/>
      <c r="U69" s="420"/>
      <c r="V69" s="420"/>
    </row>
    <row r="70" spans="1:22" s="422" customFormat="1" ht="23.25" customHeight="1" x14ac:dyDescent="0.3">
      <c r="A70" s="75"/>
      <c r="B70" s="60"/>
      <c r="C70" s="61" t="s">
        <v>30</v>
      </c>
      <c r="D70" s="45" t="s">
        <v>7</v>
      </c>
      <c r="E70" s="90">
        <v>77.2</v>
      </c>
      <c r="F70" s="90">
        <f>F69*E70</f>
        <v>389.195694</v>
      </c>
      <c r="G70" s="49"/>
      <c r="H70" s="49"/>
      <c r="I70" s="72"/>
      <c r="J70" s="72"/>
      <c r="K70" s="72"/>
      <c r="L70" s="72"/>
      <c r="M70" s="72"/>
      <c r="N70" s="167"/>
      <c r="O70" s="232"/>
      <c r="P70" s="166"/>
      <c r="Q70" s="166"/>
      <c r="R70" s="232"/>
      <c r="S70" s="232"/>
      <c r="T70" s="420"/>
      <c r="U70" s="420"/>
      <c r="V70" s="420"/>
    </row>
    <row r="71" spans="1:22" s="422" customFormat="1" ht="38.25" customHeight="1" x14ac:dyDescent="0.3">
      <c r="A71" s="75"/>
      <c r="B71" s="60"/>
      <c r="C71" s="233" t="s">
        <v>195</v>
      </c>
      <c r="D71" s="45" t="s">
        <v>8</v>
      </c>
      <c r="E71" s="90">
        <v>0.9</v>
      </c>
      <c r="F71" s="90">
        <f>F69*E71</f>
        <v>4.5372554999999997</v>
      </c>
      <c r="G71" s="49"/>
      <c r="H71" s="49"/>
      <c r="I71" s="192"/>
      <c r="J71" s="192"/>
      <c r="K71" s="49"/>
      <c r="L71" s="49"/>
      <c r="M71" s="72"/>
      <c r="N71" s="167"/>
      <c r="O71" s="232"/>
      <c r="P71" s="232"/>
      <c r="Q71" s="232"/>
      <c r="R71" s="232"/>
      <c r="S71" s="232"/>
      <c r="T71" s="420"/>
      <c r="U71" s="420"/>
      <c r="V71" s="420"/>
    </row>
    <row r="72" spans="1:22" s="422" customFormat="1" ht="23.25" customHeight="1" x14ac:dyDescent="0.3">
      <c r="A72" s="75"/>
      <c r="B72" s="60"/>
      <c r="C72" s="233" t="s">
        <v>196</v>
      </c>
      <c r="D72" s="45" t="s">
        <v>8</v>
      </c>
      <c r="E72" s="90">
        <v>16.52</v>
      </c>
      <c r="F72" s="90">
        <f>F69*E72</f>
        <v>83.28384539999999</v>
      </c>
      <c r="G72" s="49"/>
      <c r="H72" s="49"/>
      <c r="I72" s="192"/>
      <c r="J72" s="192"/>
      <c r="K72" s="49"/>
      <c r="L72" s="49"/>
      <c r="M72" s="72"/>
      <c r="N72" s="167"/>
      <c r="O72" s="232"/>
      <c r="P72" s="232"/>
      <c r="Q72" s="232"/>
      <c r="R72" s="232"/>
      <c r="S72" s="232"/>
      <c r="T72" s="420"/>
      <c r="U72" s="420"/>
      <c r="V72" s="420"/>
    </row>
    <row r="73" spans="1:22" s="422" customFormat="1" ht="23.25" customHeight="1" x14ac:dyDescent="0.3">
      <c r="A73" s="75"/>
      <c r="B73" s="60"/>
      <c r="C73" s="51" t="s">
        <v>355</v>
      </c>
      <c r="D73" s="47" t="s">
        <v>198</v>
      </c>
      <c r="E73" s="90">
        <v>1.0349999999999999</v>
      </c>
      <c r="F73" s="89">
        <f>E73*230</f>
        <v>238.04999999999998</v>
      </c>
      <c r="G73" s="49"/>
      <c r="H73" s="49"/>
      <c r="I73" s="49"/>
      <c r="J73" s="49"/>
      <c r="K73" s="49"/>
      <c r="L73" s="72"/>
      <c r="M73" s="72"/>
      <c r="N73" s="167"/>
      <c r="O73" s="172"/>
      <c r="P73" s="166"/>
      <c r="Q73" s="166"/>
      <c r="R73" s="166"/>
      <c r="S73" s="232"/>
      <c r="T73" s="420"/>
      <c r="U73" s="420"/>
      <c r="V73" s="420"/>
    </row>
    <row r="74" spans="1:22" s="422" customFormat="1" ht="23.25" customHeight="1" x14ac:dyDescent="0.3">
      <c r="A74" s="75"/>
      <c r="B74" s="60"/>
      <c r="C74" s="51" t="s">
        <v>356</v>
      </c>
      <c r="D74" s="47" t="s">
        <v>198</v>
      </c>
      <c r="E74" s="90">
        <v>1.0349999999999999</v>
      </c>
      <c r="F74" s="89">
        <f>E74*780</f>
        <v>807.3</v>
      </c>
      <c r="G74" s="49"/>
      <c r="H74" s="49"/>
      <c r="I74" s="49"/>
      <c r="J74" s="49"/>
      <c r="K74" s="49"/>
      <c r="L74" s="72"/>
      <c r="M74" s="72"/>
      <c r="N74" s="167"/>
      <c r="O74" s="172"/>
      <c r="P74" s="166"/>
      <c r="Q74" s="166"/>
      <c r="R74" s="166"/>
      <c r="S74" s="232"/>
      <c r="T74" s="420"/>
      <c r="U74" s="420"/>
      <c r="V74" s="420"/>
    </row>
    <row r="75" spans="1:22" s="422" customFormat="1" ht="23.25" customHeight="1" x14ac:dyDescent="0.3">
      <c r="A75" s="75"/>
      <c r="B75" s="60"/>
      <c r="C75" s="51" t="s">
        <v>357</v>
      </c>
      <c r="D75" s="47" t="s">
        <v>198</v>
      </c>
      <c r="E75" s="90">
        <v>1.0349999999999999</v>
      </c>
      <c r="F75" s="89">
        <f>E75*65</f>
        <v>67.274999999999991</v>
      </c>
      <c r="G75" s="49"/>
      <c r="H75" s="49"/>
      <c r="I75" s="49"/>
      <c r="J75" s="49"/>
      <c r="K75" s="49"/>
      <c r="L75" s="72"/>
      <c r="M75" s="72"/>
      <c r="N75" s="167"/>
      <c r="O75" s="172"/>
      <c r="P75" s="166"/>
      <c r="Q75" s="166"/>
      <c r="R75" s="166"/>
      <c r="S75" s="232"/>
      <c r="T75" s="420"/>
      <c r="U75" s="420"/>
      <c r="V75" s="420"/>
    </row>
    <row r="76" spans="1:22" s="422" customFormat="1" ht="23.25" customHeight="1" x14ac:dyDescent="0.3">
      <c r="A76" s="75"/>
      <c r="B76" s="60"/>
      <c r="C76" s="51" t="s">
        <v>456</v>
      </c>
      <c r="D76" s="47" t="s">
        <v>198</v>
      </c>
      <c r="E76" s="90">
        <v>1.0349999999999999</v>
      </c>
      <c r="F76" s="89">
        <f>E76*70</f>
        <v>72.449999999999989</v>
      </c>
      <c r="G76" s="49"/>
      <c r="H76" s="49"/>
      <c r="I76" s="49"/>
      <c r="J76" s="49"/>
      <c r="K76" s="49"/>
      <c r="L76" s="72"/>
      <c r="M76" s="72"/>
      <c r="N76" s="167"/>
      <c r="O76" s="172"/>
      <c r="P76" s="166"/>
      <c r="Q76" s="166"/>
      <c r="R76" s="166"/>
      <c r="S76" s="232"/>
      <c r="T76" s="420"/>
      <c r="U76" s="420"/>
      <c r="V76" s="420"/>
    </row>
    <row r="77" spans="1:22" s="422" customFormat="1" ht="23.25" customHeight="1" x14ac:dyDescent="0.3">
      <c r="A77" s="75"/>
      <c r="B77" s="60"/>
      <c r="C77" s="51" t="s">
        <v>358</v>
      </c>
      <c r="D77" s="47" t="s">
        <v>204</v>
      </c>
      <c r="E77" s="90">
        <v>1.0349999999999999</v>
      </c>
      <c r="F77" s="89">
        <f>E77*0.9</f>
        <v>0.93149999999999999</v>
      </c>
      <c r="G77" s="49"/>
      <c r="H77" s="49"/>
      <c r="I77" s="49"/>
      <c r="J77" s="49"/>
      <c r="K77" s="49"/>
      <c r="L77" s="72"/>
      <c r="M77" s="72"/>
      <c r="N77" s="167"/>
      <c r="O77" s="172"/>
      <c r="P77" s="166"/>
      <c r="Q77" s="166"/>
      <c r="R77" s="166"/>
      <c r="S77" s="232"/>
      <c r="T77" s="420"/>
      <c r="U77" s="420"/>
      <c r="V77" s="420"/>
    </row>
    <row r="78" spans="1:22" s="422" customFormat="1" ht="23.25" customHeight="1" x14ac:dyDescent="0.3">
      <c r="A78" s="75"/>
      <c r="B78" s="60"/>
      <c r="C78" s="61" t="s">
        <v>200</v>
      </c>
      <c r="D78" s="45" t="s">
        <v>0</v>
      </c>
      <c r="E78" s="90">
        <v>3.5</v>
      </c>
      <c r="F78" s="90">
        <f>F69*E78</f>
        <v>17.644882499999998</v>
      </c>
      <c r="G78" s="49"/>
      <c r="H78" s="49"/>
      <c r="I78" s="49"/>
      <c r="J78" s="49"/>
      <c r="K78" s="49"/>
      <c r="L78" s="72"/>
      <c r="M78" s="72"/>
      <c r="N78" s="167"/>
      <c r="O78" s="232"/>
      <c r="P78" s="232"/>
      <c r="Q78" s="232"/>
      <c r="R78" s="232"/>
      <c r="S78" s="232"/>
      <c r="T78" s="420"/>
      <c r="U78" s="420"/>
      <c r="V78" s="420"/>
    </row>
    <row r="79" spans="1:22" s="422" customFormat="1" ht="39" customHeight="1" x14ac:dyDescent="0.3">
      <c r="A79" s="75"/>
      <c r="B79" s="60"/>
      <c r="C79" s="61" t="s">
        <v>201</v>
      </c>
      <c r="D79" s="45" t="s">
        <v>66</v>
      </c>
      <c r="E79" s="89">
        <v>0.6</v>
      </c>
      <c r="F79" s="90">
        <f>F69*E79</f>
        <v>3.0248369999999998</v>
      </c>
      <c r="G79" s="49"/>
      <c r="H79" s="49"/>
      <c r="I79" s="49"/>
      <c r="J79" s="49"/>
      <c r="K79" s="49"/>
      <c r="L79" s="72"/>
      <c r="M79" s="72"/>
      <c r="N79" s="167"/>
      <c r="O79" s="232"/>
      <c r="P79" s="232"/>
      <c r="Q79" s="232"/>
      <c r="R79" s="232"/>
      <c r="S79" s="232"/>
      <c r="T79" s="420"/>
      <c r="U79" s="420"/>
      <c r="V79" s="420"/>
    </row>
    <row r="80" spans="1:22" s="422" customFormat="1" ht="23.25" customHeight="1" x14ac:dyDescent="0.3">
      <c r="A80" s="75"/>
      <c r="B80" s="60"/>
      <c r="C80" s="186" t="s">
        <v>105</v>
      </c>
      <c r="D80" s="234" t="s">
        <v>66</v>
      </c>
      <c r="E80" s="235">
        <v>12.8</v>
      </c>
      <c r="F80" s="235">
        <f>F69*E80</f>
        <v>64.529855999999995</v>
      </c>
      <c r="G80" s="49"/>
      <c r="H80" s="49"/>
      <c r="I80" s="236"/>
      <c r="J80" s="236"/>
      <c r="K80" s="49"/>
      <c r="L80" s="72"/>
      <c r="M80" s="72"/>
      <c r="N80" s="167"/>
      <c r="O80" s="232"/>
      <c r="P80" s="232"/>
      <c r="Q80" s="232"/>
      <c r="R80" s="232"/>
      <c r="S80" s="232"/>
      <c r="T80" s="420"/>
      <c r="U80" s="420"/>
      <c r="V80" s="420"/>
    </row>
    <row r="81" spans="1:22" ht="81" customHeight="1" x14ac:dyDescent="0.25">
      <c r="A81" s="223"/>
      <c r="B81" s="224"/>
      <c r="C81" s="397" t="s">
        <v>359</v>
      </c>
      <c r="D81" s="239" t="s">
        <v>204</v>
      </c>
      <c r="E81" s="223"/>
      <c r="F81" s="237">
        <v>520</v>
      </c>
      <c r="G81" s="225"/>
      <c r="H81" s="225"/>
      <c r="I81" s="225"/>
      <c r="J81" s="225"/>
      <c r="K81" s="225"/>
      <c r="L81" s="225"/>
      <c r="M81" s="225"/>
      <c r="O81" s="175"/>
      <c r="P81" s="175"/>
      <c r="Q81" s="175"/>
      <c r="R81" s="175"/>
      <c r="S81" s="175"/>
      <c r="T81" s="15"/>
      <c r="U81" s="15"/>
      <c r="V81" s="15"/>
    </row>
    <row r="82" spans="1:22" s="296" customFormat="1" ht="93.75" customHeight="1" x14ac:dyDescent="0.25">
      <c r="A82" s="82"/>
      <c r="B82" s="82" t="s">
        <v>360</v>
      </c>
      <c r="C82" s="51" t="s">
        <v>414</v>
      </c>
      <c r="D82" s="82" t="s">
        <v>3</v>
      </c>
      <c r="E82" s="82"/>
      <c r="F82" s="60">
        <v>520</v>
      </c>
      <c r="G82" s="56"/>
      <c r="H82" s="56"/>
      <c r="I82" s="56"/>
      <c r="J82" s="56"/>
      <c r="K82" s="56"/>
      <c r="L82" s="180"/>
      <c r="M82" s="56"/>
      <c r="N82" s="220"/>
      <c r="O82" s="426"/>
      <c r="P82" s="166"/>
      <c r="Q82" s="166"/>
      <c r="R82" s="166"/>
      <c r="S82" s="149"/>
      <c r="T82" s="295"/>
      <c r="U82" s="295"/>
      <c r="V82" s="295"/>
    </row>
    <row r="83" spans="1:22" s="297" customFormat="1" ht="20.25" customHeight="1" x14ac:dyDescent="0.3">
      <c r="A83" s="427"/>
      <c r="B83" s="82" t="s">
        <v>361</v>
      </c>
      <c r="C83" s="51" t="s">
        <v>5</v>
      </c>
      <c r="D83" s="82" t="s">
        <v>7</v>
      </c>
      <c r="E83" s="82">
        <f>1.36*0.5</f>
        <v>0.68</v>
      </c>
      <c r="F83" s="180">
        <f>E83*F82</f>
        <v>353.6</v>
      </c>
      <c r="G83" s="180"/>
      <c r="H83" s="180"/>
      <c r="I83" s="180"/>
      <c r="J83" s="56"/>
      <c r="K83" s="180"/>
      <c r="L83" s="180"/>
      <c r="M83" s="56"/>
      <c r="N83" s="222"/>
      <c r="O83" s="174"/>
      <c r="P83" s="174"/>
      <c r="Q83" s="174"/>
      <c r="R83" s="174"/>
      <c r="S83" s="174"/>
      <c r="T83" s="298"/>
      <c r="U83" s="298"/>
      <c r="V83" s="298"/>
    </row>
    <row r="84" spans="1:22" s="297" customFormat="1" ht="31.5" customHeight="1" x14ac:dyDescent="0.3">
      <c r="A84" s="427"/>
      <c r="B84" s="82" t="s">
        <v>362</v>
      </c>
      <c r="C84" s="51" t="s">
        <v>363</v>
      </c>
      <c r="D84" s="82" t="s">
        <v>8</v>
      </c>
      <c r="E84" s="82">
        <f>14.82*0.3/100</f>
        <v>4.446E-2</v>
      </c>
      <c r="F84" s="180">
        <f>E84*F82</f>
        <v>23.119199999999999</v>
      </c>
      <c r="G84" s="180"/>
      <c r="H84" s="180"/>
      <c r="I84" s="180"/>
      <c r="J84" s="225"/>
      <c r="K84" s="180"/>
      <c r="L84" s="180"/>
      <c r="M84" s="56"/>
      <c r="N84" s="222"/>
      <c r="O84" s="174"/>
      <c r="P84" s="174"/>
      <c r="Q84" s="174"/>
      <c r="R84" s="174"/>
      <c r="S84" s="174"/>
      <c r="T84" s="298"/>
      <c r="U84" s="298"/>
      <c r="V84" s="298"/>
    </row>
    <row r="85" spans="1:22" s="297" customFormat="1" ht="20.25" customHeight="1" x14ac:dyDescent="0.3">
      <c r="A85" s="427"/>
      <c r="B85" s="82"/>
      <c r="C85" s="51" t="s">
        <v>364</v>
      </c>
      <c r="D85" s="82" t="s">
        <v>6</v>
      </c>
      <c r="E85" s="82">
        <f>6/100</f>
        <v>0.06</v>
      </c>
      <c r="F85" s="180">
        <f>E85*F82</f>
        <v>31.2</v>
      </c>
      <c r="G85" s="180"/>
      <c r="H85" s="180"/>
      <c r="I85" s="180"/>
      <c r="J85" s="225"/>
      <c r="K85" s="180"/>
      <c r="L85" s="180"/>
      <c r="M85" s="56"/>
      <c r="N85" s="222"/>
      <c r="O85" s="174"/>
      <c r="P85" s="174"/>
      <c r="Q85" s="174"/>
      <c r="R85" s="174"/>
      <c r="S85" s="174"/>
      <c r="T85" s="298"/>
      <c r="U85" s="298"/>
      <c r="V85" s="298"/>
    </row>
    <row r="86" spans="1:22" s="296" customFormat="1" ht="62.25" customHeight="1" x14ac:dyDescent="0.25">
      <c r="A86" s="82"/>
      <c r="B86" s="82"/>
      <c r="C86" s="51" t="s">
        <v>365</v>
      </c>
      <c r="D86" s="82" t="s">
        <v>204</v>
      </c>
      <c r="E86" s="82" t="s">
        <v>366</v>
      </c>
      <c r="F86" s="180">
        <v>520</v>
      </c>
      <c r="G86" s="180"/>
      <c r="H86" s="180"/>
      <c r="I86" s="180"/>
      <c r="J86" s="225"/>
      <c r="K86" s="49"/>
      <c r="L86" s="72"/>
      <c r="M86" s="56"/>
      <c r="N86" s="220"/>
      <c r="O86" s="426"/>
      <c r="P86" s="166"/>
      <c r="Q86" s="166"/>
      <c r="R86" s="166"/>
      <c r="S86" s="149"/>
      <c r="T86" s="295"/>
      <c r="U86" s="295"/>
      <c r="V86" s="295"/>
    </row>
    <row r="87" spans="1:22" s="296" customFormat="1" ht="34.5" customHeight="1" x14ac:dyDescent="0.25">
      <c r="A87" s="82"/>
      <c r="B87" s="82"/>
      <c r="C87" s="51" t="s">
        <v>367</v>
      </c>
      <c r="D87" s="82" t="s">
        <v>198</v>
      </c>
      <c r="E87" s="82" t="s">
        <v>366</v>
      </c>
      <c r="F87" s="180">
        <v>130</v>
      </c>
      <c r="G87" s="180"/>
      <c r="H87" s="180"/>
      <c r="I87" s="180"/>
      <c r="J87" s="225"/>
      <c r="K87" s="49"/>
      <c r="L87" s="72"/>
      <c r="M87" s="56"/>
      <c r="N87" s="220"/>
      <c r="O87" s="426"/>
      <c r="P87" s="166"/>
      <c r="Q87" s="166"/>
      <c r="R87" s="166"/>
      <c r="S87" s="149"/>
      <c r="T87" s="295"/>
      <c r="U87" s="295"/>
      <c r="V87" s="295"/>
    </row>
    <row r="88" spans="1:22" s="296" customFormat="1" ht="21.75" customHeight="1" x14ac:dyDescent="0.25">
      <c r="A88" s="82"/>
      <c r="B88" s="82"/>
      <c r="C88" s="51" t="s">
        <v>368</v>
      </c>
      <c r="D88" s="82" t="s">
        <v>135</v>
      </c>
      <c r="E88" s="82" t="s">
        <v>366</v>
      </c>
      <c r="F88" s="180">
        <v>8</v>
      </c>
      <c r="G88" s="180"/>
      <c r="H88" s="180"/>
      <c r="I88" s="56"/>
      <c r="J88" s="56"/>
      <c r="K88" s="49"/>
      <c r="L88" s="72"/>
      <c r="M88" s="56"/>
      <c r="N88" s="220"/>
      <c r="O88" s="426"/>
      <c r="P88" s="166"/>
      <c r="Q88" s="166"/>
      <c r="R88" s="166"/>
      <c r="S88" s="149"/>
      <c r="T88" s="295"/>
      <c r="U88" s="295"/>
      <c r="V88" s="295"/>
    </row>
    <row r="89" spans="1:22" s="296" customFormat="1" ht="36" customHeight="1" x14ac:dyDescent="0.25">
      <c r="A89" s="82"/>
      <c r="B89" s="82"/>
      <c r="C89" s="51" t="s">
        <v>369</v>
      </c>
      <c r="D89" s="82" t="s">
        <v>66</v>
      </c>
      <c r="E89" s="82" t="s">
        <v>366</v>
      </c>
      <c r="F89" s="180">
        <v>75</v>
      </c>
      <c r="G89" s="180"/>
      <c r="H89" s="180"/>
      <c r="I89" s="56"/>
      <c r="J89" s="56"/>
      <c r="K89" s="49"/>
      <c r="L89" s="72"/>
      <c r="M89" s="56"/>
      <c r="N89" s="220"/>
      <c r="O89" s="426"/>
      <c r="P89" s="166"/>
      <c r="Q89" s="166"/>
      <c r="R89" s="166"/>
      <c r="S89" s="149"/>
      <c r="T89" s="295"/>
      <c r="U89" s="295"/>
      <c r="V89" s="295"/>
    </row>
    <row r="90" spans="1:22" s="296" customFormat="1" ht="20.25" customHeight="1" x14ac:dyDescent="0.25">
      <c r="A90" s="82"/>
      <c r="B90" s="82"/>
      <c r="C90" s="51" t="s">
        <v>370</v>
      </c>
      <c r="D90" s="82" t="s">
        <v>198</v>
      </c>
      <c r="E90" s="82" t="s">
        <v>366</v>
      </c>
      <c r="F90" s="180">
        <v>780</v>
      </c>
      <c r="G90" s="180"/>
      <c r="H90" s="180"/>
      <c r="I90" s="56"/>
      <c r="J90" s="56"/>
      <c r="K90" s="49"/>
      <c r="L90" s="72"/>
      <c r="M90" s="56"/>
      <c r="N90" s="220"/>
      <c r="O90" s="426"/>
      <c r="P90" s="166"/>
      <c r="Q90" s="166"/>
      <c r="R90" s="166"/>
      <c r="S90" s="149"/>
      <c r="T90" s="295"/>
      <c r="U90" s="295"/>
      <c r="V90" s="295"/>
    </row>
    <row r="91" spans="1:22" s="297" customFormat="1" ht="21" customHeight="1" x14ac:dyDescent="0.3">
      <c r="A91" s="397"/>
      <c r="B91" s="428"/>
      <c r="C91" s="51" t="s">
        <v>147</v>
      </c>
      <c r="D91" s="82" t="s">
        <v>6</v>
      </c>
      <c r="E91" s="180">
        <v>5.3400000000000001E-3</v>
      </c>
      <c r="F91" s="180">
        <f>F82*E91</f>
        <v>2.7768000000000002</v>
      </c>
      <c r="G91" s="180"/>
      <c r="H91" s="180"/>
      <c r="I91" s="180"/>
      <c r="J91" s="180"/>
      <c r="K91" s="49"/>
      <c r="L91" s="72"/>
      <c r="M91" s="56"/>
      <c r="N91" s="222"/>
      <c r="O91" s="174"/>
      <c r="P91" s="174"/>
      <c r="Q91" s="174"/>
      <c r="R91" s="174"/>
      <c r="S91" s="174"/>
      <c r="T91" s="298"/>
      <c r="U91" s="298"/>
      <c r="V91" s="298"/>
    </row>
    <row r="92" spans="1:22" s="296" customFormat="1" ht="33.75" customHeight="1" x14ac:dyDescent="0.25">
      <c r="A92" s="82"/>
      <c r="B92" s="82" t="s">
        <v>371</v>
      </c>
      <c r="C92" s="51" t="s">
        <v>372</v>
      </c>
      <c r="D92" s="82" t="s">
        <v>373</v>
      </c>
      <c r="E92" s="82"/>
      <c r="F92" s="180">
        <v>2</v>
      </c>
      <c r="G92" s="180"/>
      <c r="H92" s="180"/>
      <c r="I92" s="56"/>
      <c r="J92" s="56"/>
      <c r="K92" s="56"/>
      <c r="L92" s="180"/>
      <c r="M92" s="56"/>
      <c r="N92" s="220"/>
      <c r="O92" s="426"/>
      <c r="P92" s="166"/>
      <c r="Q92" s="166"/>
      <c r="R92" s="166"/>
      <c r="S92" s="149"/>
      <c r="T92" s="295"/>
      <c r="U92" s="295"/>
      <c r="V92" s="295"/>
    </row>
    <row r="93" spans="1:22" s="297" customFormat="1" ht="21" customHeight="1" x14ac:dyDescent="0.3">
      <c r="A93" s="427"/>
      <c r="B93" s="82"/>
      <c r="C93" s="51" t="s">
        <v>5</v>
      </c>
      <c r="D93" s="82" t="s">
        <v>7</v>
      </c>
      <c r="E93" s="180">
        <v>17.2</v>
      </c>
      <c r="F93" s="180">
        <f>F92*E93</f>
        <v>34.4</v>
      </c>
      <c r="G93" s="180"/>
      <c r="H93" s="180"/>
      <c r="I93" s="180"/>
      <c r="J93" s="56"/>
      <c r="K93" s="180"/>
      <c r="L93" s="180"/>
      <c r="M93" s="56"/>
      <c r="N93" s="222"/>
      <c r="O93" s="174"/>
      <c r="P93" s="174"/>
      <c r="Q93" s="174"/>
      <c r="R93" s="174"/>
      <c r="S93" s="174"/>
      <c r="T93" s="298"/>
      <c r="U93" s="298"/>
      <c r="V93" s="298"/>
    </row>
    <row r="94" spans="1:22" s="297" customFormat="1" ht="33.75" customHeight="1" x14ac:dyDescent="0.3">
      <c r="A94" s="427"/>
      <c r="B94" s="82"/>
      <c r="C94" s="51" t="s">
        <v>363</v>
      </c>
      <c r="D94" s="82" t="s">
        <v>374</v>
      </c>
      <c r="E94" s="180">
        <v>0.91300000000000003</v>
      </c>
      <c r="F94" s="180">
        <f>F92*E94</f>
        <v>1.8260000000000001</v>
      </c>
      <c r="G94" s="180"/>
      <c r="H94" s="180"/>
      <c r="I94" s="180"/>
      <c r="J94" s="180"/>
      <c r="K94" s="180"/>
      <c r="L94" s="180"/>
      <c r="M94" s="56"/>
      <c r="N94" s="222"/>
      <c r="O94" s="174"/>
      <c r="P94" s="174"/>
      <c r="Q94" s="174"/>
      <c r="R94" s="174"/>
      <c r="S94" s="174"/>
      <c r="T94" s="298"/>
      <c r="U94" s="298"/>
      <c r="V94" s="298"/>
    </row>
    <row r="95" spans="1:22" s="297" customFormat="1" ht="21" customHeight="1" x14ac:dyDescent="0.3">
      <c r="A95" s="427"/>
      <c r="B95" s="82"/>
      <c r="C95" s="51" t="s">
        <v>364</v>
      </c>
      <c r="D95" s="82" t="s">
        <v>6</v>
      </c>
      <c r="E95" s="180">
        <v>0.7</v>
      </c>
      <c r="F95" s="180">
        <f>F92*E95</f>
        <v>1.4</v>
      </c>
      <c r="G95" s="180"/>
      <c r="H95" s="180"/>
      <c r="I95" s="180"/>
      <c r="J95" s="180"/>
      <c r="K95" s="180"/>
      <c r="L95" s="180"/>
      <c r="M95" s="56"/>
      <c r="N95" s="222"/>
      <c r="O95" s="174"/>
      <c r="P95" s="174"/>
      <c r="Q95" s="174"/>
      <c r="R95" s="174"/>
      <c r="S95" s="174"/>
      <c r="T95" s="298"/>
      <c r="U95" s="298"/>
      <c r="V95" s="298"/>
    </row>
    <row r="96" spans="1:22" s="296" customFormat="1" ht="21" customHeight="1" x14ac:dyDescent="0.25">
      <c r="A96" s="82"/>
      <c r="B96" s="82"/>
      <c r="C96" s="51" t="s">
        <v>105</v>
      </c>
      <c r="D96" s="82" t="s">
        <v>66</v>
      </c>
      <c r="E96" s="180">
        <f>0.02*1000/100</f>
        <v>0.2</v>
      </c>
      <c r="F96" s="180">
        <f>F92*E96</f>
        <v>0.4</v>
      </c>
      <c r="G96" s="180"/>
      <c r="H96" s="180"/>
      <c r="I96" s="180"/>
      <c r="J96" s="180"/>
      <c r="K96" s="49"/>
      <c r="L96" s="72"/>
      <c r="M96" s="56"/>
      <c r="N96" s="220"/>
      <c r="O96" s="149"/>
      <c r="P96" s="149"/>
      <c r="Q96" s="149"/>
      <c r="R96" s="149"/>
      <c r="S96" s="149"/>
      <c r="T96" s="295"/>
      <c r="U96" s="295"/>
      <c r="V96" s="295"/>
    </row>
    <row r="97" spans="1:22" s="296" customFormat="1" ht="21" customHeight="1" x14ac:dyDescent="0.25">
      <c r="A97" s="82"/>
      <c r="B97" s="82"/>
      <c r="C97" s="51" t="s">
        <v>375</v>
      </c>
      <c r="D97" s="82" t="s">
        <v>198</v>
      </c>
      <c r="E97" s="180" t="s">
        <v>366</v>
      </c>
      <c r="F97" s="180">
        <v>15</v>
      </c>
      <c r="G97" s="180"/>
      <c r="H97" s="180"/>
      <c r="I97" s="180"/>
      <c r="J97" s="180"/>
      <c r="K97" s="49"/>
      <c r="L97" s="72"/>
      <c r="M97" s="56"/>
      <c r="N97" s="220"/>
      <c r="O97" s="149"/>
      <c r="P97" s="166"/>
      <c r="Q97" s="166"/>
      <c r="R97" s="149"/>
      <c r="S97" s="149"/>
      <c r="T97" s="295"/>
      <c r="U97" s="295"/>
      <c r="V97" s="295"/>
    </row>
    <row r="98" spans="1:22" s="296" customFormat="1" ht="21" customHeight="1" x14ac:dyDescent="0.25">
      <c r="A98" s="82"/>
      <c r="B98" s="82"/>
      <c r="C98" s="51" t="s">
        <v>376</v>
      </c>
      <c r="D98" s="82" t="s">
        <v>198</v>
      </c>
      <c r="E98" s="180" t="s">
        <v>366</v>
      </c>
      <c r="F98" s="180">
        <v>16.399999999999999</v>
      </c>
      <c r="G98" s="180"/>
      <c r="H98" s="180"/>
      <c r="I98" s="180"/>
      <c r="J98" s="180"/>
      <c r="K98" s="49"/>
      <c r="L98" s="72"/>
      <c r="M98" s="56"/>
      <c r="N98" s="220"/>
      <c r="O98" s="149"/>
      <c r="P98" s="166"/>
      <c r="Q98" s="166"/>
      <c r="R98" s="149"/>
      <c r="S98" s="149"/>
      <c r="T98" s="295"/>
      <c r="U98" s="295"/>
      <c r="V98" s="295"/>
    </row>
    <row r="99" spans="1:22" s="296" customFormat="1" ht="21" customHeight="1" x14ac:dyDescent="0.25">
      <c r="A99" s="82"/>
      <c r="B99" s="82"/>
      <c r="C99" s="51" t="s">
        <v>377</v>
      </c>
      <c r="D99" s="82" t="s">
        <v>135</v>
      </c>
      <c r="E99" s="180" t="s">
        <v>366</v>
      </c>
      <c r="F99" s="180">
        <v>8</v>
      </c>
      <c r="G99" s="180"/>
      <c r="H99" s="180"/>
      <c r="I99" s="180"/>
      <c r="J99" s="180"/>
      <c r="K99" s="49"/>
      <c r="L99" s="72"/>
      <c r="M99" s="56"/>
      <c r="N99" s="220"/>
      <c r="O99" s="149"/>
      <c r="P99" s="166"/>
      <c r="Q99" s="166"/>
      <c r="R99" s="149"/>
      <c r="S99" s="149"/>
      <c r="T99" s="295"/>
      <c r="U99" s="295"/>
      <c r="V99" s="295"/>
    </row>
    <row r="100" spans="1:22" s="296" customFormat="1" ht="21" customHeight="1" x14ac:dyDescent="0.25">
      <c r="A100" s="82"/>
      <c r="B100" s="82"/>
      <c r="C100" s="51" t="s">
        <v>378</v>
      </c>
      <c r="D100" s="82" t="s">
        <v>135</v>
      </c>
      <c r="E100" s="180" t="s">
        <v>366</v>
      </c>
      <c r="F100" s="180">
        <v>2</v>
      </c>
      <c r="G100" s="180"/>
      <c r="H100" s="180"/>
      <c r="I100" s="180"/>
      <c r="J100" s="180"/>
      <c r="K100" s="49"/>
      <c r="L100" s="72"/>
      <c r="M100" s="56"/>
      <c r="N100" s="220"/>
      <c r="O100" s="149"/>
      <c r="P100" s="166"/>
      <c r="Q100" s="166"/>
      <c r="R100" s="149"/>
      <c r="S100" s="149"/>
      <c r="T100" s="295"/>
      <c r="U100" s="295"/>
      <c r="V100" s="295"/>
    </row>
    <row r="101" spans="1:22" s="297" customFormat="1" ht="21" customHeight="1" x14ac:dyDescent="0.3">
      <c r="A101" s="397"/>
      <c r="B101" s="428"/>
      <c r="C101" s="51" t="s">
        <v>147</v>
      </c>
      <c r="D101" s="82" t="s">
        <v>6</v>
      </c>
      <c r="E101" s="180">
        <v>0.2</v>
      </c>
      <c r="F101" s="180">
        <f>F92*E101</f>
        <v>0.4</v>
      </c>
      <c r="G101" s="180"/>
      <c r="H101" s="180"/>
      <c r="I101" s="180"/>
      <c r="J101" s="180"/>
      <c r="K101" s="49"/>
      <c r="L101" s="72"/>
      <c r="M101" s="56"/>
      <c r="N101" s="222"/>
      <c r="O101" s="174"/>
      <c r="P101" s="174"/>
      <c r="Q101" s="174"/>
      <c r="R101" s="174"/>
      <c r="S101" s="174"/>
      <c r="T101" s="298"/>
      <c r="U101" s="298"/>
      <c r="V101" s="298"/>
    </row>
    <row r="102" spans="1:22" ht="43.5" customHeight="1" x14ac:dyDescent="0.25">
      <c r="A102" s="223"/>
      <c r="B102" s="224"/>
      <c r="C102" s="397" t="s">
        <v>379</v>
      </c>
      <c r="D102" s="60"/>
      <c r="E102" s="223"/>
      <c r="F102" s="56"/>
      <c r="G102" s="225"/>
      <c r="H102" s="225"/>
      <c r="I102" s="225"/>
      <c r="J102" s="225"/>
      <c r="K102" s="225"/>
      <c r="L102" s="225"/>
      <c r="M102" s="225"/>
      <c r="O102" s="175"/>
      <c r="P102" s="175"/>
      <c r="Q102" s="175"/>
      <c r="R102" s="175"/>
      <c r="S102" s="175"/>
      <c r="T102" s="15"/>
      <c r="U102" s="15"/>
      <c r="V102" s="15"/>
    </row>
    <row r="103" spans="1:22" s="296" customFormat="1" ht="150" x14ac:dyDescent="0.25">
      <c r="A103" s="82">
        <v>1</v>
      </c>
      <c r="B103" s="221" t="s">
        <v>380</v>
      </c>
      <c r="C103" s="51" t="s">
        <v>381</v>
      </c>
      <c r="D103" s="82" t="s">
        <v>3</v>
      </c>
      <c r="E103" s="82"/>
      <c r="F103" s="82">
        <v>1000</v>
      </c>
      <c r="G103" s="56"/>
      <c r="H103" s="56"/>
      <c r="I103" s="56"/>
      <c r="J103" s="56"/>
      <c r="K103" s="56"/>
      <c r="L103" s="180"/>
      <c r="M103" s="56"/>
      <c r="N103" s="220"/>
      <c r="O103" s="426"/>
      <c r="P103" s="166"/>
      <c r="Q103" s="166"/>
      <c r="R103" s="166"/>
      <c r="S103" s="149"/>
      <c r="T103" s="295"/>
      <c r="U103" s="295"/>
      <c r="V103" s="295"/>
    </row>
    <row r="104" spans="1:22" s="297" customFormat="1" ht="21.75" customHeight="1" x14ac:dyDescent="0.3">
      <c r="A104" s="221"/>
      <c r="B104" s="221" t="s">
        <v>57</v>
      </c>
      <c r="C104" s="51" t="s">
        <v>5</v>
      </c>
      <c r="D104" s="82" t="s">
        <v>3</v>
      </c>
      <c r="E104" s="82">
        <v>1</v>
      </c>
      <c r="F104" s="180">
        <f>F103*E104</f>
        <v>1000</v>
      </c>
      <c r="G104" s="180"/>
      <c r="H104" s="180"/>
      <c r="I104" s="180"/>
      <c r="J104" s="56"/>
      <c r="K104" s="180"/>
      <c r="L104" s="180"/>
      <c r="M104" s="56"/>
      <c r="N104" s="222"/>
      <c r="O104" s="174"/>
      <c r="P104" s="174"/>
      <c r="Q104" s="174"/>
      <c r="R104" s="174"/>
      <c r="S104" s="174"/>
      <c r="T104" s="298"/>
      <c r="U104" s="298"/>
      <c r="V104" s="298"/>
    </row>
    <row r="105" spans="1:22" s="297" customFormat="1" ht="21.75" customHeight="1" x14ac:dyDescent="0.3">
      <c r="A105" s="221"/>
      <c r="B105" s="221"/>
      <c r="C105" s="51" t="s">
        <v>382</v>
      </c>
      <c r="D105" s="82" t="s">
        <v>8</v>
      </c>
      <c r="E105" s="82">
        <f>0.52/100</f>
        <v>5.1999999999999998E-3</v>
      </c>
      <c r="F105" s="180">
        <f>F103*E105</f>
        <v>5.2</v>
      </c>
      <c r="G105" s="180"/>
      <c r="H105" s="180"/>
      <c r="I105" s="180"/>
      <c r="J105" s="180"/>
      <c r="K105" s="180"/>
      <c r="L105" s="180"/>
      <c r="M105" s="56"/>
      <c r="N105" s="222"/>
      <c r="O105" s="174"/>
      <c r="P105" s="174"/>
      <c r="Q105" s="174"/>
      <c r="R105" s="174"/>
      <c r="S105" s="174"/>
      <c r="T105" s="298"/>
      <c r="U105" s="298"/>
      <c r="V105" s="298"/>
    </row>
    <row r="106" spans="1:22" s="296" customFormat="1" ht="75.75" customHeight="1" x14ac:dyDescent="0.25">
      <c r="A106" s="82"/>
      <c r="B106" s="149"/>
      <c r="C106" s="51" t="s">
        <v>383</v>
      </c>
      <c r="D106" s="82" t="s">
        <v>3</v>
      </c>
      <c r="E106" s="82">
        <v>1.05</v>
      </c>
      <c r="F106" s="82">
        <f>F103*E106</f>
        <v>1050</v>
      </c>
      <c r="G106" s="56"/>
      <c r="H106" s="180"/>
      <c r="I106" s="56"/>
      <c r="J106" s="56"/>
      <c r="K106" s="49"/>
      <c r="L106" s="72"/>
      <c r="M106" s="56"/>
      <c r="N106" s="220"/>
      <c r="O106" s="149"/>
      <c r="P106" s="166"/>
      <c r="Q106" s="166"/>
      <c r="R106" s="149"/>
      <c r="S106" s="149"/>
      <c r="T106" s="295"/>
      <c r="U106" s="295"/>
      <c r="V106" s="295"/>
    </row>
    <row r="107" spans="1:22" s="296" customFormat="1" ht="23.25" customHeight="1" x14ac:dyDescent="0.25">
      <c r="A107" s="82"/>
      <c r="B107" s="82"/>
      <c r="C107" s="51" t="s">
        <v>384</v>
      </c>
      <c r="D107" s="82" t="s">
        <v>198</v>
      </c>
      <c r="E107" s="82" t="s">
        <v>366</v>
      </c>
      <c r="F107" s="82">
        <v>130</v>
      </c>
      <c r="G107" s="56"/>
      <c r="H107" s="180"/>
      <c r="I107" s="56"/>
      <c r="J107" s="56"/>
      <c r="K107" s="49"/>
      <c r="L107" s="72"/>
      <c r="M107" s="56"/>
      <c r="N107" s="220"/>
      <c r="O107" s="426"/>
      <c r="P107" s="166"/>
      <c r="Q107" s="166"/>
      <c r="R107" s="166"/>
      <c r="S107" s="149"/>
      <c r="T107" s="295"/>
      <c r="U107" s="295"/>
      <c r="V107" s="295"/>
    </row>
    <row r="108" spans="1:22" s="296" customFormat="1" ht="27" customHeight="1" x14ac:dyDescent="0.25">
      <c r="A108" s="82"/>
      <c r="B108" s="82"/>
      <c r="C108" s="51" t="s">
        <v>385</v>
      </c>
      <c r="D108" s="82" t="s">
        <v>66</v>
      </c>
      <c r="E108" s="82" t="s">
        <v>366</v>
      </c>
      <c r="F108" s="82">
        <v>65</v>
      </c>
      <c r="G108" s="56"/>
      <c r="H108" s="180"/>
      <c r="I108" s="56"/>
      <c r="J108" s="56"/>
      <c r="K108" s="49"/>
      <c r="L108" s="72"/>
      <c r="M108" s="56"/>
      <c r="N108" s="220"/>
      <c r="O108" s="426"/>
      <c r="P108" s="166"/>
      <c r="Q108" s="166"/>
      <c r="R108" s="166"/>
      <c r="S108" s="149"/>
      <c r="T108" s="295"/>
      <c r="U108" s="295"/>
      <c r="V108" s="295"/>
    </row>
    <row r="109" spans="1:22" s="296" customFormat="1" ht="53.25" customHeight="1" x14ac:dyDescent="0.25">
      <c r="A109" s="82"/>
      <c r="B109" s="82"/>
      <c r="C109" s="51" t="s">
        <v>386</v>
      </c>
      <c r="D109" s="82" t="s">
        <v>177</v>
      </c>
      <c r="E109" s="82" t="s">
        <v>366</v>
      </c>
      <c r="F109" s="82">
        <v>18</v>
      </c>
      <c r="G109" s="56"/>
      <c r="H109" s="180"/>
      <c r="I109" s="56"/>
      <c r="J109" s="56"/>
      <c r="K109" s="49"/>
      <c r="L109" s="72"/>
      <c r="M109" s="56"/>
      <c r="N109" s="220"/>
      <c r="O109" s="426"/>
      <c r="P109" s="166"/>
      <c r="Q109" s="166"/>
      <c r="R109" s="166"/>
      <c r="S109" s="149"/>
      <c r="T109" s="295"/>
      <c r="U109" s="295"/>
      <c r="V109" s="295"/>
    </row>
    <row r="110" spans="1:22" s="296" customFormat="1" ht="27.75" customHeight="1" x14ac:dyDescent="0.25">
      <c r="A110" s="82"/>
      <c r="B110" s="82"/>
      <c r="C110" s="429" t="s">
        <v>387</v>
      </c>
      <c r="D110" s="82"/>
      <c r="E110" s="82"/>
      <c r="F110" s="82"/>
      <c r="G110" s="56"/>
      <c r="H110" s="56"/>
      <c r="I110" s="56"/>
      <c r="J110" s="56"/>
      <c r="K110" s="56"/>
      <c r="L110" s="180"/>
      <c r="M110" s="56"/>
      <c r="N110" s="220"/>
      <c r="O110" s="149"/>
      <c r="P110" s="149"/>
      <c r="Q110" s="149"/>
      <c r="R110" s="149"/>
      <c r="S110" s="149"/>
      <c r="T110" s="295"/>
      <c r="U110" s="295"/>
      <c r="V110" s="295"/>
    </row>
    <row r="111" spans="1:22" s="296" customFormat="1" ht="71.25" customHeight="1" x14ac:dyDescent="0.25">
      <c r="A111" s="82">
        <v>1</v>
      </c>
      <c r="B111" s="82" t="s">
        <v>272</v>
      </c>
      <c r="C111" s="51" t="s">
        <v>388</v>
      </c>
      <c r="D111" s="82" t="s">
        <v>177</v>
      </c>
      <c r="E111" s="82"/>
      <c r="F111" s="82">
        <v>0.5</v>
      </c>
      <c r="G111" s="56"/>
      <c r="H111" s="56"/>
      <c r="I111" s="56"/>
      <c r="J111" s="56"/>
      <c r="K111" s="56"/>
      <c r="L111" s="180"/>
      <c r="M111" s="56"/>
      <c r="N111" s="220"/>
      <c r="O111" s="169"/>
      <c r="P111" s="170"/>
      <c r="Q111" s="171"/>
      <c r="R111" s="171"/>
      <c r="S111" s="149"/>
      <c r="T111" s="295"/>
      <c r="U111" s="295"/>
      <c r="V111" s="295"/>
    </row>
    <row r="112" spans="1:22" s="297" customFormat="1" ht="19.5" customHeight="1" x14ac:dyDescent="0.3">
      <c r="A112" s="46"/>
      <c r="B112" s="221"/>
      <c r="C112" s="51" t="s">
        <v>178</v>
      </c>
      <c r="D112" s="82" t="s">
        <v>7</v>
      </c>
      <c r="E112" s="82">
        <v>0.89</v>
      </c>
      <c r="F112" s="82">
        <f>F111*E112</f>
        <v>0.44500000000000001</v>
      </c>
      <c r="G112" s="180"/>
      <c r="H112" s="180"/>
      <c r="I112" s="180"/>
      <c r="J112" s="56"/>
      <c r="K112" s="180"/>
      <c r="L112" s="180"/>
      <c r="M112" s="56"/>
      <c r="N112" s="222"/>
      <c r="O112" s="174"/>
      <c r="P112" s="174"/>
      <c r="Q112" s="174"/>
      <c r="R112" s="174"/>
      <c r="S112" s="174"/>
      <c r="T112" s="298"/>
      <c r="U112" s="298"/>
      <c r="V112" s="298"/>
    </row>
    <row r="113" spans="1:22" s="297" customFormat="1" ht="19.5" customHeight="1" x14ac:dyDescent="0.3">
      <c r="A113" s="46"/>
      <c r="B113" s="221"/>
      <c r="C113" s="51" t="s">
        <v>179</v>
      </c>
      <c r="D113" s="82" t="s">
        <v>6</v>
      </c>
      <c r="E113" s="82">
        <f>0.37</f>
        <v>0.37</v>
      </c>
      <c r="F113" s="82">
        <f>F111*E113</f>
        <v>0.185</v>
      </c>
      <c r="G113" s="180"/>
      <c r="H113" s="180"/>
      <c r="I113" s="180"/>
      <c r="J113" s="180"/>
      <c r="K113" s="180"/>
      <c r="L113" s="180"/>
      <c r="M113" s="56"/>
      <c r="N113" s="222"/>
      <c r="O113" s="174"/>
      <c r="P113" s="174"/>
      <c r="Q113" s="174"/>
      <c r="R113" s="174"/>
      <c r="S113" s="174"/>
      <c r="T113" s="298"/>
      <c r="U113" s="298"/>
      <c r="V113" s="298"/>
    </row>
    <row r="114" spans="1:22" s="297" customFormat="1" ht="19.5" customHeight="1" x14ac:dyDescent="0.3">
      <c r="A114" s="46"/>
      <c r="B114" s="221"/>
      <c r="C114" s="51" t="s">
        <v>147</v>
      </c>
      <c r="D114" s="82" t="s">
        <v>6</v>
      </c>
      <c r="E114" s="82">
        <v>0.02</v>
      </c>
      <c r="F114" s="82">
        <f>F111*E114</f>
        <v>0.01</v>
      </c>
      <c r="G114" s="180"/>
      <c r="H114" s="180"/>
      <c r="I114" s="180"/>
      <c r="J114" s="180"/>
      <c r="K114" s="49"/>
      <c r="L114" s="72"/>
      <c r="M114" s="56"/>
      <c r="N114" s="222"/>
      <c r="O114" s="174"/>
      <c r="P114" s="174"/>
      <c r="Q114" s="174"/>
      <c r="R114" s="174"/>
      <c r="S114" s="174"/>
      <c r="T114" s="298"/>
      <c r="U114" s="298"/>
      <c r="V114" s="298"/>
    </row>
    <row r="115" spans="1:22" s="296" customFormat="1" ht="19.5" customHeight="1" x14ac:dyDescent="0.25">
      <c r="A115" s="82"/>
      <c r="B115" s="221"/>
      <c r="C115" s="51" t="s">
        <v>274</v>
      </c>
      <c r="D115" s="82" t="s">
        <v>177</v>
      </c>
      <c r="E115" s="82">
        <v>1.1499999999999999</v>
      </c>
      <c r="F115" s="82">
        <f>F111*E115</f>
        <v>0.57499999999999996</v>
      </c>
      <c r="G115" s="56"/>
      <c r="H115" s="180"/>
      <c r="I115" s="56"/>
      <c r="J115" s="56"/>
      <c r="K115" s="49"/>
      <c r="L115" s="72"/>
      <c r="M115" s="56"/>
      <c r="N115" s="220"/>
      <c r="O115" s="149"/>
      <c r="P115" s="149"/>
      <c r="Q115" s="149"/>
      <c r="R115" s="149"/>
      <c r="S115" s="149"/>
      <c r="T115" s="295"/>
      <c r="U115" s="295"/>
      <c r="V115" s="295"/>
    </row>
    <row r="116" spans="1:22" s="296" customFormat="1" ht="34.5" customHeight="1" x14ac:dyDescent="0.25">
      <c r="A116" s="82">
        <v>2</v>
      </c>
      <c r="B116" s="221" t="s">
        <v>389</v>
      </c>
      <c r="C116" s="51" t="s">
        <v>390</v>
      </c>
      <c r="D116" s="82"/>
      <c r="E116" s="82"/>
      <c r="F116" s="82">
        <v>2.8</v>
      </c>
      <c r="G116" s="56"/>
      <c r="H116" s="56"/>
      <c r="I116" s="56"/>
      <c r="J116" s="56"/>
      <c r="K116" s="56"/>
      <c r="L116" s="180"/>
      <c r="M116" s="56"/>
      <c r="N116" s="220"/>
      <c r="O116" s="169"/>
      <c r="P116" s="170"/>
      <c r="Q116" s="171"/>
      <c r="R116" s="171"/>
      <c r="S116" s="149"/>
      <c r="T116" s="295"/>
      <c r="U116" s="295"/>
      <c r="V116" s="295"/>
    </row>
    <row r="117" spans="1:22" s="297" customFormat="1" ht="19.5" customHeight="1" x14ac:dyDescent="0.3">
      <c r="A117" s="46"/>
      <c r="B117" s="221"/>
      <c r="C117" s="51" t="s">
        <v>5</v>
      </c>
      <c r="D117" s="82" t="s">
        <v>7</v>
      </c>
      <c r="E117" s="82">
        <v>4.5</v>
      </c>
      <c r="F117" s="82">
        <f>F116*E117</f>
        <v>12.6</v>
      </c>
      <c r="G117" s="180"/>
      <c r="H117" s="180"/>
      <c r="I117" s="180"/>
      <c r="J117" s="56"/>
      <c r="K117" s="180"/>
      <c r="L117" s="180"/>
      <c r="M117" s="56"/>
      <c r="N117" s="222"/>
      <c r="O117" s="174"/>
      <c r="P117" s="174"/>
      <c r="Q117" s="174"/>
      <c r="R117" s="174"/>
      <c r="S117" s="174"/>
      <c r="T117" s="298"/>
      <c r="U117" s="298"/>
      <c r="V117" s="298"/>
    </row>
    <row r="118" spans="1:22" s="297" customFormat="1" ht="19.5" customHeight="1" x14ac:dyDescent="0.3">
      <c r="A118" s="46"/>
      <c r="B118" s="221"/>
      <c r="C118" s="51" t="s">
        <v>179</v>
      </c>
      <c r="D118" s="82" t="s">
        <v>6</v>
      </c>
      <c r="E118" s="82">
        <v>0.37</v>
      </c>
      <c r="F118" s="82">
        <f>F116*E118</f>
        <v>1.036</v>
      </c>
      <c r="G118" s="180"/>
      <c r="H118" s="180"/>
      <c r="I118" s="180"/>
      <c r="J118" s="180"/>
      <c r="K118" s="180"/>
      <c r="L118" s="180"/>
      <c r="M118" s="56"/>
      <c r="N118" s="222"/>
      <c r="O118" s="174"/>
      <c r="P118" s="174"/>
      <c r="Q118" s="174"/>
      <c r="R118" s="174"/>
      <c r="S118" s="174"/>
      <c r="T118" s="298"/>
      <c r="U118" s="298"/>
      <c r="V118" s="298"/>
    </row>
    <row r="119" spans="1:22" s="294" customFormat="1" ht="19.5" customHeight="1" x14ac:dyDescent="0.3">
      <c r="A119" s="239"/>
      <c r="B119" s="242"/>
      <c r="C119" s="51" t="s">
        <v>391</v>
      </c>
      <c r="D119" s="82" t="s">
        <v>204</v>
      </c>
      <c r="E119" s="82">
        <v>1.24</v>
      </c>
      <c r="F119" s="82">
        <f>F116*E119</f>
        <v>3.472</v>
      </c>
      <c r="G119" s="180"/>
      <c r="H119" s="180"/>
      <c r="I119" s="180"/>
      <c r="J119" s="180"/>
      <c r="K119" s="49"/>
      <c r="L119" s="72"/>
      <c r="M119" s="56"/>
      <c r="N119" s="181"/>
      <c r="O119" s="149"/>
      <c r="P119" s="149"/>
      <c r="Q119" s="149"/>
      <c r="R119" s="149"/>
      <c r="S119" s="149"/>
      <c r="T119" s="295"/>
      <c r="U119" s="295"/>
      <c r="V119" s="295"/>
    </row>
    <row r="120" spans="1:22" s="294" customFormat="1" ht="19.5" customHeight="1" x14ac:dyDescent="0.3">
      <c r="A120" s="239"/>
      <c r="B120" s="242"/>
      <c r="C120" s="51" t="s">
        <v>392</v>
      </c>
      <c r="D120" s="82" t="s">
        <v>177</v>
      </c>
      <c r="E120" s="82">
        <v>1.72E-2</v>
      </c>
      <c r="F120" s="82">
        <f>F116*E120</f>
        <v>4.8159999999999994E-2</v>
      </c>
      <c r="G120" s="180"/>
      <c r="H120" s="180"/>
      <c r="I120" s="180"/>
      <c r="J120" s="180"/>
      <c r="K120" s="49"/>
      <c r="L120" s="72"/>
      <c r="M120" s="56"/>
      <c r="N120" s="181"/>
      <c r="O120" s="149"/>
      <c r="P120" s="149"/>
      <c r="Q120" s="149"/>
      <c r="R120" s="149"/>
      <c r="S120" s="149"/>
      <c r="T120" s="295"/>
      <c r="U120" s="295"/>
      <c r="V120" s="295"/>
    </row>
    <row r="121" spans="1:22" s="297" customFormat="1" ht="19.5" customHeight="1" x14ac:dyDescent="0.3">
      <c r="A121" s="46"/>
      <c r="B121" s="221"/>
      <c r="C121" s="51" t="s">
        <v>147</v>
      </c>
      <c r="D121" s="82" t="s">
        <v>6</v>
      </c>
      <c r="E121" s="82">
        <v>0.28000000000000003</v>
      </c>
      <c r="F121" s="82">
        <f>F116*E121</f>
        <v>0.78400000000000003</v>
      </c>
      <c r="G121" s="180"/>
      <c r="H121" s="180"/>
      <c r="I121" s="180"/>
      <c r="J121" s="180"/>
      <c r="K121" s="49"/>
      <c r="L121" s="72"/>
      <c r="M121" s="56"/>
      <c r="N121" s="222"/>
      <c r="O121" s="174"/>
      <c r="P121" s="174"/>
      <c r="Q121" s="174"/>
      <c r="R121" s="174"/>
      <c r="S121" s="174"/>
      <c r="T121" s="298"/>
      <c r="U121" s="298"/>
      <c r="V121" s="298"/>
    </row>
    <row r="122" spans="1:22" s="297" customFormat="1" ht="19.5" customHeight="1" x14ac:dyDescent="0.3">
      <c r="A122" s="82"/>
      <c r="B122" s="430"/>
      <c r="C122" s="51" t="s">
        <v>393</v>
      </c>
      <c r="D122" s="82" t="s">
        <v>177</v>
      </c>
      <c r="E122" s="82">
        <v>1.02</v>
      </c>
      <c r="F122" s="82">
        <f>F116*E122</f>
        <v>2.8559999999999999</v>
      </c>
      <c r="G122" s="180"/>
      <c r="H122" s="180"/>
      <c r="I122" s="180"/>
      <c r="J122" s="180"/>
      <c r="K122" s="49"/>
      <c r="L122" s="72"/>
      <c r="M122" s="56"/>
      <c r="N122" s="222"/>
      <c r="O122" s="174"/>
      <c r="P122" s="174"/>
      <c r="Q122" s="174"/>
      <c r="R122" s="174"/>
      <c r="S122" s="174"/>
      <c r="T122" s="298"/>
      <c r="U122" s="298"/>
      <c r="V122" s="298"/>
    </row>
    <row r="123" spans="1:22" s="423" customFormat="1" ht="105" x14ac:dyDescent="0.25">
      <c r="A123" s="82">
        <v>3</v>
      </c>
      <c r="B123" s="221" t="s">
        <v>394</v>
      </c>
      <c r="C123" s="51" t="s">
        <v>395</v>
      </c>
      <c r="D123" s="82" t="s">
        <v>373</v>
      </c>
      <c r="E123" s="82"/>
      <c r="F123" s="82">
        <v>2</v>
      </c>
      <c r="G123" s="237"/>
      <c r="H123" s="56"/>
      <c r="I123" s="56"/>
      <c r="J123" s="56"/>
      <c r="K123" s="56"/>
      <c r="L123" s="180"/>
      <c r="M123" s="56"/>
      <c r="N123" s="238"/>
      <c r="O123" s="169"/>
      <c r="P123" s="170"/>
      <c r="Q123" s="171"/>
      <c r="R123" s="171"/>
      <c r="S123" s="291"/>
      <c r="T123" s="424"/>
      <c r="U123" s="424"/>
      <c r="V123" s="424"/>
    </row>
    <row r="124" spans="1:22" s="297" customFormat="1" ht="19.5" customHeight="1" x14ac:dyDescent="0.3">
      <c r="A124" s="46"/>
      <c r="B124" s="221"/>
      <c r="C124" s="51" t="s">
        <v>5</v>
      </c>
      <c r="D124" s="82" t="s">
        <v>7</v>
      </c>
      <c r="E124" s="82">
        <f>40.4</f>
        <v>40.4</v>
      </c>
      <c r="F124" s="82">
        <f>F123*E124</f>
        <v>80.8</v>
      </c>
      <c r="G124" s="180"/>
      <c r="H124" s="180"/>
      <c r="I124" s="180"/>
      <c r="J124" s="56"/>
      <c r="K124" s="180"/>
      <c r="L124" s="180"/>
      <c r="M124" s="56"/>
      <c r="N124" s="222"/>
      <c r="O124" s="174"/>
      <c r="P124" s="174"/>
      <c r="Q124" s="174"/>
      <c r="R124" s="174"/>
      <c r="S124" s="174"/>
      <c r="T124" s="298"/>
      <c r="U124" s="298"/>
      <c r="V124" s="298"/>
    </row>
    <row r="125" spans="1:22" s="297" customFormat="1" ht="19.5" customHeight="1" x14ac:dyDescent="0.3">
      <c r="A125" s="46"/>
      <c r="B125" s="221"/>
      <c r="C125" s="51" t="s">
        <v>364</v>
      </c>
      <c r="D125" s="82" t="s">
        <v>6</v>
      </c>
      <c r="E125" s="82">
        <f>0.34</f>
        <v>0.34</v>
      </c>
      <c r="F125" s="82">
        <f>F123*E125</f>
        <v>0.68</v>
      </c>
      <c r="G125" s="180"/>
      <c r="H125" s="180"/>
      <c r="I125" s="180"/>
      <c r="J125" s="180"/>
      <c r="K125" s="180"/>
      <c r="L125" s="180"/>
      <c r="M125" s="56"/>
      <c r="N125" s="222"/>
      <c r="O125" s="174"/>
      <c r="P125" s="174"/>
      <c r="Q125" s="174"/>
      <c r="R125" s="174"/>
      <c r="S125" s="174"/>
      <c r="T125" s="298"/>
      <c r="U125" s="298"/>
      <c r="V125" s="298"/>
    </row>
    <row r="126" spans="1:22" s="296" customFormat="1" ht="19.5" customHeight="1" x14ac:dyDescent="0.25">
      <c r="A126" s="82"/>
      <c r="B126" s="82"/>
      <c r="C126" s="51" t="s">
        <v>396</v>
      </c>
      <c r="D126" s="82" t="s">
        <v>198</v>
      </c>
      <c r="E126" s="82" t="s">
        <v>366</v>
      </c>
      <c r="F126" s="82">
        <v>16.399999999999999</v>
      </c>
      <c r="G126" s="56"/>
      <c r="H126" s="180"/>
      <c r="I126" s="56"/>
      <c r="J126" s="56"/>
      <c r="K126" s="49"/>
      <c r="L126" s="72"/>
      <c r="M126" s="56"/>
      <c r="N126" s="220"/>
      <c r="O126" s="149"/>
      <c r="P126" s="149"/>
      <c r="Q126" s="149"/>
      <c r="R126" s="149"/>
      <c r="S126" s="149"/>
      <c r="T126" s="295"/>
      <c r="U126" s="295"/>
      <c r="V126" s="295"/>
    </row>
    <row r="127" spans="1:22" s="296" customFormat="1" ht="19.5" customHeight="1" x14ac:dyDescent="0.25">
      <c r="A127" s="82"/>
      <c r="B127" s="82"/>
      <c r="C127" s="51" t="s">
        <v>397</v>
      </c>
      <c r="D127" s="82" t="s">
        <v>198</v>
      </c>
      <c r="E127" s="82" t="s">
        <v>366</v>
      </c>
      <c r="F127" s="82">
        <v>19.5</v>
      </c>
      <c r="G127" s="56"/>
      <c r="H127" s="180"/>
      <c r="I127" s="56"/>
      <c r="J127" s="56"/>
      <c r="K127" s="49"/>
      <c r="L127" s="72"/>
      <c r="M127" s="56"/>
      <c r="N127" s="220"/>
      <c r="O127" s="149"/>
      <c r="P127" s="149"/>
      <c r="Q127" s="149"/>
      <c r="R127" s="149"/>
      <c r="S127" s="149"/>
      <c r="T127" s="295"/>
      <c r="U127" s="295"/>
      <c r="V127" s="295"/>
    </row>
    <row r="128" spans="1:22" s="296" customFormat="1" ht="19.5" customHeight="1" x14ac:dyDescent="0.25">
      <c r="A128" s="82"/>
      <c r="B128" s="82"/>
      <c r="C128" s="51" t="s">
        <v>398</v>
      </c>
      <c r="D128" s="82" t="s">
        <v>135</v>
      </c>
      <c r="E128" s="82" t="s">
        <v>366</v>
      </c>
      <c r="F128" s="82">
        <v>2</v>
      </c>
      <c r="G128" s="56"/>
      <c r="H128" s="180"/>
      <c r="I128" s="56"/>
      <c r="J128" s="56"/>
      <c r="K128" s="49"/>
      <c r="L128" s="72"/>
      <c r="M128" s="56"/>
      <c r="N128" s="220"/>
      <c r="O128" s="149"/>
      <c r="P128" s="149"/>
      <c r="Q128" s="149"/>
      <c r="R128" s="149"/>
      <c r="S128" s="149"/>
      <c r="T128" s="295"/>
      <c r="U128" s="295"/>
      <c r="V128" s="295"/>
    </row>
    <row r="129" spans="1:22" s="423" customFormat="1" ht="105" x14ac:dyDescent="0.25">
      <c r="A129" s="82">
        <v>4</v>
      </c>
      <c r="B129" s="221" t="s">
        <v>399</v>
      </c>
      <c r="C129" s="51" t="s">
        <v>400</v>
      </c>
      <c r="D129" s="82" t="s">
        <v>373</v>
      </c>
      <c r="E129" s="82"/>
      <c r="F129" s="82">
        <v>2</v>
      </c>
      <c r="G129" s="237"/>
      <c r="H129" s="56"/>
      <c r="I129" s="56"/>
      <c r="J129" s="56"/>
      <c r="K129" s="56"/>
      <c r="L129" s="180"/>
      <c r="M129" s="56"/>
      <c r="N129" s="238"/>
      <c r="O129" s="169"/>
      <c r="P129" s="170"/>
      <c r="Q129" s="171"/>
      <c r="R129" s="171"/>
      <c r="S129" s="291"/>
      <c r="T129" s="424"/>
      <c r="U129" s="424"/>
      <c r="V129" s="424"/>
    </row>
    <row r="130" spans="1:22" s="297" customFormat="1" ht="20.25" customHeight="1" x14ac:dyDescent="0.3">
      <c r="A130" s="46"/>
      <c r="B130" s="221"/>
      <c r="C130" s="51" t="s">
        <v>5</v>
      </c>
      <c r="D130" s="82" t="s">
        <v>7</v>
      </c>
      <c r="E130" s="82">
        <v>64.2</v>
      </c>
      <c r="F130" s="82">
        <f>F129*E130</f>
        <v>128.4</v>
      </c>
      <c r="G130" s="180"/>
      <c r="H130" s="180"/>
      <c r="I130" s="180"/>
      <c r="J130" s="56"/>
      <c r="K130" s="180"/>
      <c r="L130" s="180"/>
      <c r="M130" s="56"/>
      <c r="N130" s="222"/>
      <c r="O130" s="174"/>
      <c r="P130" s="174"/>
      <c r="Q130" s="174"/>
      <c r="R130" s="174"/>
      <c r="S130" s="174"/>
      <c r="T130" s="298"/>
      <c r="U130" s="298"/>
      <c r="V130" s="298"/>
    </row>
    <row r="131" spans="1:22" s="297" customFormat="1" ht="20.25" customHeight="1" x14ac:dyDescent="0.3">
      <c r="A131" s="46"/>
      <c r="B131" s="221"/>
      <c r="C131" s="51" t="s">
        <v>364</v>
      </c>
      <c r="D131" s="82" t="s">
        <v>6</v>
      </c>
      <c r="E131" s="82">
        <f>0.18</f>
        <v>0.18</v>
      </c>
      <c r="F131" s="82">
        <f>F129*E131</f>
        <v>0.36</v>
      </c>
      <c r="G131" s="180"/>
      <c r="H131" s="180"/>
      <c r="I131" s="180"/>
      <c r="J131" s="180"/>
      <c r="K131" s="180"/>
      <c r="L131" s="180"/>
      <c r="M131" s="56"/>
      <c r="N131" s="222"/>
      <c r="O131" s="174"/>
      <c r="P131" s="174"/>
      <c r="Q131" s="174"/>
      <c r="R131" s="174"/>
      <c r="S131" s="174"/>
      <c r="T131" s="298"/>
      <c r="U131" s="298"/>
      <c r="V131" s="298"/>
    </row>
    <row r="132" spans="1:22" s="296" customFormat="1" ht="20.25" customHeight="1" x14ac:dyDescent="0.25">
      <c r="A132" s="82"/>
      <c r="B132" s="82"/>
      <c r="C132" s="51" t="s">
        <v>401</v>
      </c>
      <c r="D132" s="82" t="s">
        <v>12</v>
      </c>
      <c r="E132" s="82" t="s">
        <v>366</v>
      </c>
      <c r="F132" s="82">
        <v>15.5</v>
      </c>
      <c r="G132" s="56"/>
      <c r="H132" s="180"/>
      <c r="I132" s="56"/>
      <c r="J132" s="56"/>
      <c r="K132" s="49"/>
      <c r="L132" s="72"/>
      <c r="M132" s="56"/>
      <c r="N132" s="220"/>
      <c r="O132" s="149"/>
      <c r="P132" s="149"/>
      <c r="Q132" s="149"/>
      <c r="R132" s="149"/>
      <c r="S132" s="149"/>
      <c r="T132" s="295"/>
      <c r="U132" s="295"/>
      <c r="V132" s="295"/>
    </row>
    <row r="133" spans="1:22" s="296" customFormat="1" ht="33" customHeight="1" x14ac:dyDescent="0.25">
      <c r="A133" s="82"/>
      <c r="B133" s="82"/>
      <c r="C133" s="51" t="s">
        <v>402</v>
      </c>
      <c r="D133" s="82" t="s">
        <v>204</v>
      </c>
      <c r="E133" s="82" t="s">
        <v>366</v>
      </c>
      <c r="F133" s="82">
        <v>0.5</v>
      </c>
      <c r="G133" s="56"/>
      <c r="H133" s="180"/>
      <c r="I133" s="56"/>
      <c r="J133" s="56"/>
      <c r="K133" s="49"/>
      <c r="L133" s="72"/>
      <c r="M133" s="56"/>
      <c r="N133" s="220"/>
      <c r="O133" s="149"/>
      <c r="P133" s="149"/>
      <c r="Q133" s="149"/>
      <c r="R133" s="149"/>
      <c r="S133" s="149"/>
      <c r="T133" s="295"/>
      <c r="U133" s="295"/>
      <c r="V133" s="295"/>
    </row>
    <row r="134" spans="1:22" s="296" customFormat="1" ht="33" customHeight="1" x14ac:dyDescent="0.25">
      <c r="A134" s="82"/>
      <c r="B134" s="82"/>
      <c r="C134" s="51" t="s">
        <v>403</v>
      </c>
      <c r="D134" s="82" t="s">
        <v>204</v>
      </c>
      <c r="E134" s="82" t="s">
        <v>366</v>
      </c>
      <c r="F134" s="82">
        <v>0.7</v>
      </c>
      <c r="G134" s="56"/>
      <c r="H134" s="180"/>
      <c r="I134" s="56"/>
      <c r="J134" s="56"/>
      <c r="K134" s="49"/>
      <c r="L134" s="72"/>
      <c r="M134" s="56"/>
      <c r="N134" s="220"/>
      <c r="O134" s="149"/>
      <c r="P134" s="149"/>
      <c r="Q134" s="149"/>
      <c r="R134" s="149"/>
      <c r="S134" s="149"/>
      <c r="T134" s="295"/>
      <c r="U134" s="295"/>
      <c r="V134" s="295"/>
    </row>
    <row r="135" spans="1:22" s="296" customFormat="1" ht="20.25" customHeight="1" x14ac:dyDescent="0.25">
      <c r="A135" s="82"/>
      <c r="B135" s="82"/>
      <c r="C135" s="51" t="s">
        <v>404</v>
      </c>
      <c r="D135" s="82" t="s">
        <v>12</v>
      </c>
      <c r="E135" s="82" t="s">
        <v>366</v>
      </c>
      <c r="F135" s="82">
        <v>8.8000000000000007</v>
      </c>
      <c r="G135" s="56"/>
      <c r="H135" s="180"/>
      <c r="I135" s="56"/>
      <c r="J135" s="56"/>
      <c r="K135" s="49"/>
      <c r="L135" s="72"/>
      <c r="M135" s="56"/>
      <c r="N135" s="220"/>
      <c r="O135" s="149"/>
      <c r="P135" s="149"/>
      <c r="Q135" s="149"/>
      <c r="R135" s="149"/>
      <c r="S135" s="149"/>
      <c r="T135" s="295"/>
      <c r="U135" s="295"/>
      <c r="V135" s="295"/>
    </row>
    <row r="136" spans="1:22" s="296" customFormat="1" ht="20.25" customHeight="1" x14ac:dyDescent="0.25">
      <c r="A136" s="82"/>
      <c r="B136" s="82"/>
      <c r="C136" s="51" t="s">
        <v>405</v>
      </c>
      <c r="D136" s="82" t="s">
        <v>135</v>
      </c>
      <c r="E136" s="82" t="s">
        <v>366</v>
      </c>
      <c r="F136" s="82">
        <v>8</v>
      </c>
      <c r="G136" s="56"/>
      <c r="H136" s="180"/>
      <c r="I136" s="56"/>
      <c r="J136" s="56"/>
      <c r="K136" s="49"/>
      <c r="L136" s="72"/>
      <c r="M136" s="56"/>
      <c r="N136" s="220"/>
      <c r="O136" s="149"/>
      <c r="P136" s="149"/>
      <c r="Q136" s="149"/>
      <c r="R136" s="149"/>
      <c r="S136" s="149"/>
      <c r="T136" s="295"/>
      <c r="U136" s="295"/>
      <c r="V136" s="295"/>
    </row>
    <row r="137" spans="1:22" s="296" customFormat="1" ht="45" x14ac:dyDescent="0.25">
      <c r="A137" s="82">
        <v>5</v>
      </c>
      <c r="B137" s="82" t="s">
        <v>57</v>
      </c>
      <c r="C137" s="51" t="s">
        <v>406</v>
      </c>
      <c r="D137" s="82" t="s">
        <v>135</v>
      </c>
      <c r="E137" s="82" t="s">
        <v>366</v>
      </c>
      <c r="F137" s="82">
        <v>2</v>
      </c>
      <c r="G137" s="56"/>
      <c r="H137" s="180"/>
      <c r="I137" s="180"/>
      <c r="J137" s="56"/>
      <c r="K137" s="49"/>
      <c r="L137" s="72"/>
      <c r="M137" s="56"/>
      <c r="N137" s="220"/>
      <c r="O137" s="169"/>
      <c r="P137" s="170"/>
      <c r="Q137" s="171"/>
      <c r="R137" s="171"/>
      <c r="S137" s="149"/>
      <c r="T137" s="295"/>
      <c r="U137" s="295"/>
      <c r="V137" s="295"/>
    </row>
    <row r="138" spans="1:22" s="296" customFormat="1" ht="32.25" customHeight="1" x14ac:dyDescent="0.25">
      <c r="A138" s="82"/>
      <c r="B138" s="82"/>
      <c r="C138" s="397" t="s">
        <v>415</v>
      </c>
      <c r="D138" s="82"/>
      <c r="E138" s="82"/>
      <c r="F138" s="82"/>
      <c r="G138" s="56"/>
      <c r="H138" s="180"/>
      <c r="I138" s="56"/>
      <c r="J138" s="56"/>
      <c r="K138" s="49"/>
      <c r="L138" s="72"/>
      <c r="M138" s="56"/>
      <c r="N138" s="220"/>
      <c r="O138" s="169"/>
      <c r="P138" s="170"/>
      <c r="Q138" s="171"/>
      <c r="R138" s="171"/>
      <c r="S138" s="149"/>
      <c r="T138" s="295"/>
      <c r="U138" s="295"/>
      <c r="V138" s="295"/>
    </row>
    <row r="139" spans="1:22" s="421" customFormat="1" ht="102" customHeight="1" x14ac:dyDescent="0.25">
      <c r="A139" s="45">
        <v>1</v>
      </c>
      <c r="B139" s="60" t="s">
        <v>353</v>
      </c>
      <c r="C139" s="51" t="s">
        <v>416</v>
      </c>
      <c r="D139" s="45" t="s">
        <v>1</v>
      </c>
      <c r="E139" s="90"/>
      <c r="F139" s="89">
        <f>(76*2.65+8.9*3.36)/1000</f>
        <v>0.23130400000000001</v>
      </c>
      <c r="G139" s="192"/>
      <c r="H139" s="192"/>
      <c r="I139" s="49"/>
      <c r="J139" s="49"/>
      <c r="K139" s="192"/>
      <c r="L139" s="192"/>
      <c r="M139" s="72"/>
      <c r="N139" s="165"/>
      <c r="O139" s="172"/>
      <c r="P139" s="166"/>
      <c r="Q139" s="166"/>
      <c r="R139" s="166"/>
      <c r="S139" s="232"/>
      <c r="T139" s="420"/>
      <c r="U139" s="420"/>
      <c r="V139" s="420"/>
    </row>
    <row r="140" spans="1:22" s="422" customFormat="1" ht="23.25" customHeight="1" x14ac:dyDescent="0.3">
      <c r="A140" s="75"/>
      <c r="B140" s="60"/>
      <c r="C140" s="61" t="s">
        <v>30</v>
      </c>
      <c r="D140" s="45" t="s">
        <v>7</v>
      </c>
      <c r="E140" s="90">
        <v>77.2</v>
      </c>
      <c r="F140" s="90">
        <f>F139*E140</f>
        <v>17.856668800000001</v>
      </c>
      <c r="G140" s="49"/>
      <c r="H140" s="49"/>
      <c r="I140" s="72"/>
      <c r="J140" s="72"/>
      <c r="K140" s="72"/>
      <c r="L140" s="72"/>
      <c r="M140" s="72"/>
      <c r="N140" s="167"/>
      <c r="O140" s="232"/>
      <c r="P140" s="166"/>
      <c r="Q140" s="166"/>
      <c r="R140" s="232"/>
      <c r="S140" s="232"/>
      <c r="T140" s="420"/>
      <c r="U140" s="420"/>
      <c r="V140" s="420"/>
    </row>
    <row r="141" spans="1:22" s="422" customFormat="1" ht="38.25" customHeight="1" x14ac:dyDescent="0.3">
      <c r="A141" s="75"/>
      <c r="B141" s="60"/>
      <c r="C141" s="233" t="s">
        <v>195</v>
      </c>
      <c r="D141" s="45" t="s">
        <v>8</v>
      </c>
      <c r="E141" s="90">
        <v>0.9</v>
      </c>
      <c r="F141" s="90">
        <f>F139*E141</f>
        <v>0.20817360000000001</v>
      </c>
      <c r="G141" s="49"/>
      <c r="H141" s="49"/>
      <c r="I141" s="192"/>
      <c r="J141" s="192"/>
      <c r="K141" s="49"/>
      <c r="L141" s="49"/>
      <c r="M141" s="72"/>
      <c r="N141" s="167"/>
      <c r="O141" s="232"/>
      <c r="P141" s="232"/>
      <c r="Q141" s="232"/>
      <c r="R141" s="232"/>
      <c r="S141" s="232"/>
      <c r="T141" s="420"/>
      <c r="U141" s="420"/>
      <c r="V141" s="420"/>
    </row>
    <row r="142" spans="1:22" s="422" customFormat="1" ht="23.25" customHeight="1" x14ac:dyDescent="0.3">
      <c r="A142" s="75"/>
      <c r="B142" s="60"/>
      <c r="C142" s="233" t="s">
        <v>196</v>
      </c>
      <c r="D142" s="45" t="s">
        <v>8</v>
      </c>
      <c r="E142" s="90">
        <v>16.52</v>
      </c>
      <c r="F142" s="90">
        <f>F139*E142</f>
        <v>3.82114208</v>
      </c>
      <c r="G142" s="49"/>
      <c r="H142" s="49"/>
      <c r="I142" s="192"/>
      <c r="J142" s="192"/>
      <c r="K142" s="49"/>
      <c r="L142" s="49"/>
      <c r="M142" s="72"/>
      <c r="N142" s="167"/>
      <c r="O142" s="232"/>
      <c r="P142" s="232"/>
      <c r="Q142" s="232"/>
      <c r="R142" s="232"/>
      <c r="S142" s="232"/>
      <c r="T142" s="420"/>
      <c r="U142" s="420"/>
      <c r="V142" s="420"/>
    </row>
    <row r="143" spans="1:22" s="422" customFormat="1" ht="23.25" customHeight="1" x14ac:dyDescent="0.3">
      <c r="A143" s="75"/>
      <c r="B143" s="60"/>
      <c r="C143" s="51" t="s">
        <v>417</v>
      </c>
      <c r="D143" s="47" t="s">
        <v>198</v>
      </c>
      <c r="E143" s="90">
        <v>1.0349999999999999</v>
      </c>
      <c r="F143" s="89">
        <f>E143*76</f>
        <v>78.66</v>
      </c>
      <c r="G143" s="49"/>
      <c r="H143" s="49"/>
      <c r="I143" s="49"/>
      <c r="J143" s="49"/>
      <c r="K143" s="49"/>
      <c r="L143" s="72"/>
      <c r="M143" s="72"/>
      <c r="N143" s="167"/>
      <c r="O143" s="172"/>
      <c r="P143" s="166"/>
      <c r="Q143" s="166"/>
      <c r="R143" s="166"/>
      <c r="S143" s="232"/>
      <c r="T143" s="420"/>
      <c r="U143" s="420"/>
      <c r="V143" s="420"/>
    </row>
    <row r="144" spans="1:22" s="422" customFormat="1" ht="23.25" customHeight="1" x14ac:dyDescent="0.3">
      <c r="A144" s="75"/>
      <c r="B144" s="60"/>
      <c r="C144" s="51" t="s">
        <v>356</v>
      </c>
      <c r="D144" s="47" t="s">
        <v>198</v>
      </c>
      <c r="E144" s="90">
        <v>1.0349999999999999</v>
      </c>
      <c r="F144" s="89">
        <f>E144*8.9</f>
        <v>9.2114999999999991</v>
      </c>
      <c r="G144" s="49"/>
      <c r="H144" s="49"/>
      <c r="I144" s="49"/>
      <c r="J144" s="49"/>
      <c r="K144" s="49"/>
      <c r="L144" s="72"/>
      <c r="M144" s="72"/>
      <c r="N144" s="167"/>
      <c r="O144" s="172"/>
      <c r="P144" s="166"/>
      <c r="Q144" s="166"/>
      <c r="R144" s="166"/>
      <c r="S144" s="232"/>
      <c r="T144" s="420"/>
      <c r="U144" s="420"/>
      <c r="V144" s="420"/>
    </row>
    <row r="145" spans="1:22" s="422" customFormat="1" ht="23.25" customHeight="1" x14ac:dyDescent="0.3">
      <c r="A145" s="75"/>
      <c r="B145" s="60"/>
      <c r="C145" s="61" t="s">
        <v>200</v>
      </c>
      <c r="D145" s="45" t="s">
        <v>0</v>
      </c>
      <c r="E145" s="90">
        <v>3.5</v>
      </c>
      <c r="F145" s="90">
        <f>F139*E145</f>
        <v>0.80956400000000006</v>
      </c>
      <c r="G145" s="49"/>
      <c r="H145" s="49"/>
      <c r="I145" s="49"/>
      <c r="J145" s="49"/>
      <c r="K145" s="49"/>
      <c r="L145" s="72"/>
      <c r="M145" s="72"/>
      <c r="N145" s="167"/>
      <c r="O145" s="232"/>
      <c r="P145" s="232"/>
      <c r="Q145" s="232"/>
      <c r="R145" s="232"/>
      <c r="S145" s="232"/>
      <c r="T145" s="420"/>
      <c r="U145" s="420"/>
      <c r="V145" s="420"/>
    </row>
    <row r="146" spans="1:22" s="422" customFormat="1" ht="39" customHeight="1" x14ac:dyDescent="0.3">
      <c r="A146" s="75"/>
      <c r="B146" s="60"/>
      <c r="C146" s="61" t="s">
        <v>201</v>
      </c>
      <c r="D146" s="45" t="s">
        <v>66</v>
      </c>
      <c r="E146" s="89">
        <v>0.6</v>
      </c>
      <c r="F146" s="90">
        <f>F139*E146</f>
        <v>0.1387824</v>
      </c>
      <c r="G146" s="49"/>
      <c r="H146" s="49"/>
      <c r="I146" s="49"/>
      <c r="J146" s="49"/>
      <c r="K146" s="49"/>
      <c r="L146" s="72"/>
      <c r="M146" s="72"/>
      <c r="N146" s="167"/>
      <c r="O146" s="232"/>
      <c r="P146" s="232"/>
      <c r="Q146" s="232"/>
      <c r="R146" s="232"/>
      <c r="S146" s="232"/>
      <c r="T146" s="420"/>
      <c r="U146" s="420"/>
      <c r="V146" s="420"/>
    </row>
    <row r="147" spans="1:22" s="422" customFormat="1" ht="23.25" customHeight="1" x14ac:dyDescent="0.3">
      <c r="A147" s="75"/>
      <c r="B147" s="60"/>
      <c r="C147" s="186" t="s">
        <v>105</v>
      </c>
      <c r="D147" s="234" t="s">
        <v>66</v>
      </c>
      <c r="E147" s="235">
        <v>12.8</v>
      </c>
      <c r="F147" s="235">
        <f>F139*E147</f>
        <v>2.9606912000000003</v>
      </c>
      <c r="G147" s="49"/>
      <c r="H147" s="49"/>
      <c r="I147" s="236"/>
      <c r="J147" s="236"/>
      <c r="K147" s="49"/>
      <c r="L147" s="72"/>
      <c r="M147" s="72"/>
      <c r="N147" s="167"/>
      <c r="O147" s="232"/>
      <c r="P147" s="232"/>
      <c r="Q147" s="232"/>
      <c r="R147" s="232"/>
      <c r="S147" s="232"/>
      <c r="T147" s="420"/>
      <c r="U147" s="420"/>
      <c r="V147" s="420"/>
    </row>
    <row r="148" spans="1:22" s="422" customFormat="1" ht="48.75" customHeight="1" x14ac:dyDescent="0.3">
      <c r="A148" s="311">
        <v>2</v>
      </c>
      <c r="B148" s="310" t="s">
        <v>57</v>
      </c>
      <c r="C148" s="61" t="s">
        <v>418</v>
      </c>
      <c r="D148" s="234" t="s">
        <v>0</v>
      </c>
      <c r="E148" s="235"/>
      <c r="F148" s="235">
        <v>0.5</v>
      </c>
      <c r="G148" s="49"/>
      <c r="H148" s="49"/>
      <c r="I148" s="72"/>
      <c r="J148" s="72"/>
      <c r="K148" s="72"/>
      <c r="L148" s="72"/>
      <c r="M148" s="72"/>
      <c r="N148" s="167"/>
      <c r="O148" s="232"/>
      <c r="P148" s="232"/>
      <c r="Q148" s="232"/>
      <c r="R148" s="232"/>
      <c r="S148" s="232"/>
      <c r="T148" s="420"/>
      <c r="U148" s="420"/>
      <c r="V148" s="420"/>
    </row>
    <row r="149" spans="1:22" s="422" customFormat="1" ht="23.25" customHeight="1" x14ac:dyDescent="0.3">
      <c r="A149" s="75"/>
      <c r="B149" s="310"/>
      <c r="C149" s="186" t="s">
        <v>419</v>
      </c>
      <c r="D149" s="234" t="s">
        <v>0</v>
      </c>
      <c r="E149" s="235">
        <v>1.05</v>
      </c>
      <c r="F149" s="235">
        <f>F148*E149</f>
        <v>0.52500000000000002</v>
      </c>
      <c r="G149" s="49"/>
      <c r="H149" s="49"/>
      <c r="I149" s="49"/>
      <c r="J149" s="49"/>
      <c r="K149" s="49"/>
      <c r="L149" s="72"/>
      <c r="M149" s="72"/>
      <c r="N149" s="167"/>
      <c r="O149" s="232"/>
      <c r="P149" s="232"/>
      <c r="Q149" s="232"/>
      <c r="R149" s="232"/>
      <c r="S149" s="232"/>
      <c r="T149" s="420"/>
      <c r="U149" s="420"/>
      <c r="V149" s="420"/>
    </row>
    <row r="150" spans="1:22" s="422" customFormat="1" ht="23.25" customHeight="1" x14ac:dyDescent="0.3">
      <c r="A150" s="75"/>
      <c r="B150" s="310"/>
      <c r="C150" s="186" t="s">
        <v>420</v>
      </c>
      <c r="D150" s="234" t="s">
        <v>135</v>
      </c>
      <c r="E150" s="235"/>
      <c r="F150" s="235">
        <v>60</v>
      </c>
      <c r="G150" s="49"/>
      <c r="H150" s="49"/>
      <c r="I150" s="49"/>
      <c r="J150" s="49"/>
      <c r="K150" s="49"/>
      <c r="L150" s="72"/>
      <c r="M150" s="72"/>
      <c r="N150" s="167"/>
      <c r="O150" s="232"/>
      <c r="P150" s="232"/>
      <c r="Q150" s="232"/>
      <c r="R150" s="232"/>
      <c r="S150" s="232"/>
      <c r="T150" s="420"/>
      <c r="U150" s="420"/>
      <c r="V150" s="420"/>
    </row>
    <row r="151" spans="1:22" s="422" customFormat="1" ht="31.5" customHeight="1" x14ac:dyDescent="0.3">
      <c r="A151" s="311">
        <v>3</v>
      </c>
      <c r="B151" s="310" t="s">
        <v>57</v>
      </c>
      <c r="C151" s="186" t="s">
        <v>421</v>
      </c>
      <c r="D151" s="234" t="s">
        <v>135</v>
      </c>
      <c r="E151" s="235"/>
      <c r="F151" s="235">
        <v>30</v>
      </c>
      <c r="G151" s="49"/>
      <c r="H151" s="49"/>
      <c r="I151" s="49"/>
      <c r="J151" s="49"/>
      <c r="K151" s="49"/>
      <c r="L151" s="72"/>
      <c r="M151" s="72"/>
      <c r="N151" s="167"/>
      <c r="O151" s="232"/>
      <c r="P151" s="232"/>
      <c r="Q151" s="232"/>
      <c r="R151" s="232"/>
      <c r="S151" s="232"/>
      <c r="T151" s="420"/>
      <c r="U151" s="420"/>
      <c r="V151" s="420"/>
    </row>
    <row r="152" spans="1:22" s="423" customFormat="1" ht="57.75" customHeight="1" x14ac:dyDescent="0.25">
      <c r="A152" s="82">
        <v>4</v>
      </c>
      <c r="B152" s="82" t="s">
        <v>202</v>
      </c>
      <c r="C152" s="51" t="s">
        <v>203</v>
      </c>
      <c r="D152" s="82" t="s">
        <v>204</v>
      </c>
      <c r="E152" s="82"/>
      <c r="F152" s="82">
        <v>270</v>
      </c>
      <c r="G152" s="237"/>
      <c r="H152" s="56"/>
      <c r="I152" s="56"/>
      <c r="J152" s="56"/>
      <c r="K152" s="56"/>
      <c r="L152" s="180"/>
      <c r="M152" s="56"/>
      <c r="N152" s="238"/>
      <c r="O152" s="169"/>
      <c r="P152" s="170"/>
      <c r="Q152" s="171"/>
      <c r="R152" s="171"/>
      <c r="S152" s="291"/>
      <c r="T152" s="424"/>
      <c r="U152" s="424"/>
      <c r="V152" s="424"/>
    </row>
    <row r="153" spans="1:22" s="423" customFormat="1" ht="20.25" customHeight="1" x14ac:dyDescent="0.25">
      <c r="A153" s="239"/>
      <c r="B153" s="82"/>
      <c r="C153" s="51" t="s">
        <v>5</v>
      </c>
      <c r="D153" s="82" t="s">
        <v>7</v>
      </c>
      <c r="E153" s="240">
        <v>0.68</v>
      </c>
      <c r="F153" s="82">
        <f>F152*E153</f>
        <v>183.60000000000002</v>
      </c>
      <c r="G153" s="180"/>
      <c r="H153" s="240"/>
      <c r="I153" s="240"/>
      <c r="J153" s="56"/>
      <c r="K153" s="240"/>
      <c r="L153" s="180"/>
      <c r="M153" s="56"/>
      <c r="N153" s="238"/>
      <c r="O153" s="291"/>
      <c r="P153" s="291"/>
      <c r="Q153" s="291"/>
      <c r="R153" s="291"/>
      <c r="S153" s="291"/>
      <c r="T153" s="424"/>
      <c r="U153" s="424"/>
      <c r="V153" s="424"/>
    </row>
    <row r="154" spans="1:22" s="423" customFormat="1" ht="20.25" customHeight="1" x14ac:dyDescent="0.25">
      <c r="A154" s="239"/>
      <c r="B154" s="82"/>
      <c r="C154" s="51" t="s">
        <v>179</v>
      </c>
      <c r="D154" s="82" t="s">
        <v>6</v>
      </c>
      <c r="E154" s="241">
        <v>2.9999999999999997E-4</v>
      </c>
      <c r="F154" s="82">
        <f>F152*E154</f>
        <v>8.0999999999999989E-2</v>
      </c>
      <c r="G154" s="180"/>
      <c r="H154" s="240"/>
      <c r="I154" s="240"/>
      <c r="J154" s="180"/>
      <c r="K154" s="180"/>
      <c r="L154" s="180"/>
      <c r="M154" s="56"/>
      <c r="N154" s="238"/>
      <c r="O154" s="291"/>
      <c r="P154" s="291"/>
      <c r="Q154" s="291"/>
      <c r="R154" s="291"/>
      <c r="S154" s="291"/>
      <c r="T154" s="424"/>
      <c r="U154" s="424"/>
      <c r="V154" s="424"/>
    </row>
    <row r="155" spans="1:22" s="423" customFormat="1" ht="20.25" customHeight="1" x14ac:dyDescent="0.25">
      <c r="A155" s="239"/>
      <c r="B155" s="242"/>
      <c r="C155" s="51" t="s">
        <v>205</v>
      </c>
      <c r="D155" s="82" t="s">
        <v>66</v>
      </c>
      <c r="E155" s="82">
        <v>0.246</v>
      </c>
      <c r="F155" s="82">
        <f>F152*E155</f>
        <v>66.42</v>
      </c>
      <c r="G155" s="180"/>
      <c r="H155" s="180"/>
      <c r="I155" s="180"/>
      <c r="J155" s="180"/>
      <c r="K155" s="49"/>
      <c r="L155" s="72"/>
      <c r="M155" s="56"/>
      <c r="N155" s="238"/>
      <c r="O155" s="291"/>
      <c r="P155" s="291"/>
      <c r="Q155" s="291"/>
      <c r="R155" s="291"/>
      <c r="S155" s="291"/>
      <c r="T155" s="424"/>
      <c r="U155" s="424"/>
      <c r="V155" s="424"/>
    </row>
    <row r="156" spans="1:22" s="423" customFormat="1" ht="20.25" customHeight="1" x14ac:dyDescent="0.25">
      <c r="A156" s="239"/>
      <c r="B156" s="242"/>
      <c r="C156" s="51" t="s">
        <v>206</v>
      </c>
      <c r="D156" s="82" t="s">
        <v>66</v>
      </c>
      <c r="E156" s="82">
        <v>2.7E-2</v>
      </c>
      <c r="F156" s="82">
        <f>F152*E156</f>
        <v>7.29</v>
      </c>
      <c r="G156" s="180"/>
      <c r="H156" s="180"/>
      <c r="I156" s="180"/>
      <c r="J156" s="180"/>
      <c r="K156" s="49"/>
      <c r="L156" s="72"/>
      <c r="M156" s="56"/>
      <c r="N156" s="238"/>
      <c r="O156" s="291"/>
      <c r="P156" s="291"/>
      <c r="Q156" s="291"/>
      <c r="R156" s="291"/>
      <c r="S156" s="291"/>
      <c r="T156" s="424"/>
      <c r="U156" s="424"/>
      <c r="V156" s="424"/>
    </row>
    <row r="157" spans="1:22" s="423" customFormat="1" ht="20.25" customHeight="1" x14ac:dyDescent="0.25">
      <c r="A157" s="239"/>
      <c r="B157" s="242"/>
      <c r="C157" s="51" t="s">
        <v>147</v>
      </c>
      <c r="D157" s="82" t="s">
        <v>6</v>
      </c>
      <c r="E157" s="82">
        <v>1.9E-3</v>
      </c>
      <c r="F157" s="82">
        <f>F152*E157</f>
        <v>0.51300000000000001</v>
      </c>
      <c r="G157" s="180"/>
      <c r="H157" s="180"/>
      <c r="I157" s="180"/>
      <c r="J157" s="180"/>
      <c r="K157" s="49"/>
      <c r="L157" s="72"/>
      <c r="M157" s="56"/>
      <c r="N157" s="238"/>
      <c r="O157" s="291"/>
      <c r="P157" s="291"/>
      <c r="Q157" s="291"/>
      <c r="R157" s="291"/>
      <c r="S157" s="291"/>
      <c r="T157" s="424"/>
      <c r="U157" s="424"/>
      <c r="V157" s="424"/>
    </row>
    <row r="158" spans="1:22" ht="24" customHeight="1" x14ac:dyDescent="0.25">
      <c r="A158" s="223"/>
      <c r="B158" s="224"/>
      <c r="C158" s="186"/>
      <c r="D158" s="60"/>
      <c r="E158" s="223"/>
      <c r="F158" s="56"/>
      <c r="G158" s="225"/>
      <c r="H158" s="225"/>
      <c r="I158" s="225"/>
      <c r="J158" s="225"/>
      <c r="K158" s="49"/>
      <c r="L158" s="72"/>
      <c r="M158" s="225"/>
      <c r="O158" s="175"/>
      <c r="P158" s="175"/>
      <c r="Q158" s="175"/>
      <c r="R158" s="175"/>
      <c r="S158" s="175"/>
      <c r="T158" s="15"/>
      <c r="U158" s="15"/>
      <c r="V158" s="15"/>
    </row>
    <row r="159" spans="1:22" ht="22.5" customHeight="1" x14ac:dyDescent="0.25">
      <c r="A159" s="93"/>
      <c r="B159" s="93"/>
      <c r="C159" s="177" t="s">
        <v>221</v>
      </c>
      <c r="D159" s="88"/>
      <c r="E159" s="88"/>
      <c r="F159" s="88"/>
      <c r="G159" s="88"/>
      <c r="H159" s="177"/>
      <c r="I159" s="177"/>
      <c r="J159" s="177"/>
      <c r="K159" s="177"/>
      <c r="L159" s="177"/>
      <c r="M159" s="177"/>
      <c r="O159" s="175"/>
      <c r="P159" s="175"/>
      <c r="Q159" s="175"/>
      <c r="R159" s="175"/>
      <c r="S159" s="175"/>
      <c r="T159" s="15"/>
      <c r="U159" s="15"/>
      <c r="V159" s="15"/>
    </row>
    <row r="160" spans="1:22" s="38" customFormat="1" ht="26.25" customHeight="1" x14ac:dyDescent="0.25">
      <c r="A160" s="263"/>
      <c r="B160" s="263"/>
      <c r="C160" s="76" t="s">
        <v>14</v>
      </c>
      <c r="D160" s="363">
        <v>0.1</v>
      </c>
      <c r="E160" s="179"/>
      <c r="F160" s="88"/>
      <c r="G160" s="88"/>
      <c r="H160" s="177"/>
      <c r="I160" s="177"/>
      <c r="J160" s="177"/>
      <c r="K160" s="177"/>
      <c r="L160" s="177"/>
      <c r="M160" s="177"/>
    </row>
    <row r="161" spans="1:23" s="38" customFormat="1" ht="26.25" customHeight="1" x14ac:dyDescent="0.25">
      <c r="A161" s="263"/>
      <c r="B161" s="263"/>
      <c r="C161" s="76" t="s">
        <v>13</v>
      </c>
      <c r="D161" s="75"/>
      <c r="E161" s="179"/>
      <c r="F161" s="179"/>
      <c r="G161" s="88"/>
      <c r="H161" s="177"/>
      <c r="I161" s="177"/>
      <c r="J161" s="177"/>
      <c r="K161" s="177"/>
      <c r="L161" s="177"/>
      <c r="M161" s="177"/>
    </row>
    <row r="162" spans="1:23" s="38" customFormat="1" ht="26.25" customHeight="1" x14ac:dyDescent="0.25">
      <c r="A162" s="263"/>
      <c r="B162" s="263"/>
      <c r="C162" s="76" t="s">
        <v>15</v>
      </c>
      <c r="D162" s="363">
        <v>0.08</v>
      </c>
      <c r="E162" s="264"/>
      <c r="F162" s="179"/>
      <c r="G162" s="88"/>
      <c r="H162" s="177"/>
      <c r="I162" s="177"/>
      <c r="J162" s="177"/>
      <c r="K162" s="177"/>
      <c r="L162" s="177"/>
      <c r="M162" s="177"/>
    </row>
    <row r="163" spans="1:23" s="38" customFormat="1" ht="26.25" customHeight="1" x14ac:dyDescent="0.25">
      <c r="A163" s="263"/>
      <c r="B163" s="263"/>
      <c r="C163" s="76" t="s">
        <v>13</v>
      </c>
      <c r="D163" s="265"/>
      <c r="E163" s="179"/>
      <c r="F163" s="88"/>
      <c r="G163" s="88"/>
      <c r="H163" s="177"/>
      <c r="I163" s="177"/>
      <c r="J163" s="177"/>
      <c r="K163" s="177"/>
      <c r="L163" s="177"/>
      <c r="M163" s="177"/>
    </row>
    <row r="164" spans="1:23" s="10" customFormat="1" ht="53.25" customHeight="1" x14ac:dyDescent="0.25">
      <c r="A164" s="75"/>
      <c r="B164" s="71"/>
      <c r="C164" s="76" t="s">
        <v>17</v>
      </c>
      <c r="D164" s="78">
        <v>0.02</v>
      </c>
      <c r="E164" s="311"/>
      <c r="F164" s="49"/>
      <c r="G164" s="311"/>
      <c r="H164" s="49"/>
      <c r="I164" s="311"/>
      <c r="J164" s="49"/>
      <c r="K164" s="311"/>
      <c r="L164" s="49"/>
      <c r="M164" s="77"/>
      <c r="O164" s="5"/>
      <c r="P164" s="5"/>
      <c r="Q164" s="5"/>
      <c r="R164" s="5"/>
    </row>
    <row r="165" spans="1:23" s="10" customFormat="1" ht="35.25" customHeight="1" x14ac:dyDescent="0.25">
      <c r="A165" s="75"/>
      <c r="B165" s="71"/>
      <c r="C165" s="76" t="s">
        <v>13</v>
      </c>
      <c r="D165" s="78"/>
      <c r="E165" s="311"/>
      <c r="F165" s="49"/>
      <c r="G165" s="311"/>
      <c r="H165" s="49"/>
      <c r="I165" s="311"/>
      <c r="J165" s="49"/>
      <c r="K165" s="311"/>
      <c r="L165" s="49"/>
      <c r="M165" s="77"/>
      <c r="N165" s="13"/>
      <c r="O165" s="5"/>
      <c r="P165" s="5"/>
      <c r="Q165" s="5"/>
      <c r="R165" s="5"/>
    </row>
    <row r="166" spans="1:23" s="38" customFormat="1" x14ac:dyDescent="0.25">
      <c r="A166" s="270"/>
      <c r="B166" s="39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23" s="38" customFormat="1" x14ac:dyDescent="0.25">
      <c r="A167" s="270"/>
      <c r="B167" s="39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23" s="38" customFormat="1" x14ac:dyDescent="0.25">
      <c r="A168" s="270"/>
      <c r="B168" s="39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23" s="38" customFormat="1" x14ac:dyDescent="0.25">
      <c r="A169" s="270"/>
      <c r="B169" s="39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23" s="300" customFormat="1" ht="22.5" customHeight="1" x14ac:dyDescent="0.25">
      <c r="A170" s="529" t="s">
        <v>222</v>
      </c>
      <c r="B170" s="529"/>
      <c r="C170" s="529"/>
      <c r="D170" s="529"/>
      <c r="E170" s="529"/>
      <c r="F170" s="529"/>
      <c r="G170" s="529"/>
      <c r="H170" s="529"/>
      <c r="I170" s="529"/>
      <c r="J170" s="529"/>
      <c r="K170" s="529"/>
      <c r="L170" s="529"/>
      <c r="M170" s="529"/>
      <c r="O170" s="174"/>
      <c r="P170" s="174"/>
      <c r="Q170" s="174"/>
      <c r="R170" s="174"/>
    </row>
    <row r="171" spans="1:23" s="38" customFormat="1" x14ac:dyDescent="0.25">
      <c r="A171" s="270"/>
      <c r="B171" s="39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23" s="38" customFormat="1" x14ac:dyDescent="0.25">
      <c r="A172" s="270"/>
      <c r="B172" s="39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23" x14ac:dyDescent="0.25">
      <c r="A173" s="39"/>
      <c r="B173" s="39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O173" s="175"/>
      <c r="P173" s="175"/>
      <c r="Q173" s="175"/>
      <c r="R173" s="175"/>
      <c r="S173" s="175"/>
      <c r="T173" s="15"/>
      <c r="U173" s="15"/>
      <c r="V173" s="15"/>
    </row>
    <row r="174" spans="1:23" ht="49.5" customHeight="1" x14ac:dyDescent="0.25">
      <c r="A174" s="528" t="s">
        <v>58</v>
      </c>
      <c r="B174" s="528"/>
      <c r="C174" s="528"/>
      <c r="D174" s="528"/>
      <c r="E174" s="528"/>
      <c r="F174" s="528"/>
      <c r="G174" s="528"/>
      <c r="H174" s="528"/>
      <c r="I174" s="528"/>
      <c r="J174" s="528"/>
      <c r="K174" s="528"/>
      <c r="L174" s="528"/>
      <c r="M174" s="528"/>
      <c r="N174" s="7"/>
      <c r="O174" s="15"/>
      <c r="P174" s="15"/>
      <c r="Q174" s="15"/>
      <c r="R174" s="15"/>
      <c r="S174" s="15"/>
      <c r="T174" s="15"/>
      <c r="U174" s="15"/>
      <c r="V174" s="15"/>
      <c r="W174" s="15"/>
    </row>
  </sheetData>
  <mergeCells count="18">
    <mergeCell ref="A1:M1"/>
    <mergeCell ref="A2:M2"/>
    <mergeCell ref="A3:M3"/>
    <mergeCell ref="A5:D5"/>
    <mergeCell ref="A170:M170"/>
    <mergeCell ref="A174:M174"/>
    <mergeCell ref="F5:J5"/>
    <mergeCell ref="K5:L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</mergeCells>
  <conditionalFormatting sqref="C70 D143:F144">
    <cfRule type="cellIs" dxfId="153" priority="32" stopIfTrue="1" operator="equal">
      <formula>0</formula>
    </cfRule>
  </conditionalFormatting>
  <conditionalFormatting sqref="C15">
    <cfRule type="cellIs" dxfId="152" priority="30" stopIfTrue="1" operator="equal">
      <formula>0</formula>
    </cfRule>
  </conditionalFormatting>
  <conditionalFormatting sqref="D41">
    <cfRule type="cellIs" dxfId="151" priority="19" stopIfTrue="1" operator="equal">
      <formula>0</formula>
    </cfRule>
  </conditionalFormatting>
  <conditionalFormatting sqref="D79">
    <cfRule type="cellIs" dxfId="150" priority="11" stopIfTrue="1" operator="equal">
      <formula>0</formula>
    </cfRule>
  </conditionalFormatting>
  <conditionalFormatting sqref="C25">
    <cfRule type="cellIs" dxfId="149" priority="44" stopIfTrue="1" operator="equal">
      <formula>0</formula>
    </cfRule>
  </conditionalFormatting>
  <conditionalFormatting sqref="C20">
    <cfRule type="cellIs" dxfId="148" priority="46" stopIfTrue="1" operator="equal">
      <formula>0</formula>
    </cfRule>
  </conditionalFormatting>
  <conditionalFormatting sqref="C19">
    <cfRule type="cellIs" dxfId="147" priority="47" stopIfTrue="1" operator="equal">
      <formula>0</formula>
    </cfRule>
  </conditionalFormatting>
  <conditionalFormatting sqref="C24">
    <cfRule type="cellIs" dxfId="146" priority="45" stopIfTrue="1" operator="equal">
      <formula>0</formula>
    </cfRule>
  </conditionalFormatting>
  <conditionalFormatting sqref="C57">
    <cfRule type="cellIs" dxfId="145" priority="41" stopIfTrue="1" operator="equal">
      <formula>0</formula>
    </cfRule>
  </conditionalFormatting>
  <conditionalFormatting sqref="C62">
    <cfRule type="cellIs" dxfId="144" priority="39" stopIfTrue="1" operator="equal">
      <formula>0</formula>
    </cfRule>
  </conditionalFormatting>
  <conditionalFormatting sqref="D57">
    <cfRule type="cellIs" dxfId="143" priority="43" stopIfTrue="1" operator="equal">
      <formula>0</formula>
    </cfRule>
  </conditionalFormatting>
  <conditionalFormatting sqref="C55">
    <cfRule type="cellIs" dxfId="142" priority="42" stopIfTrue="1" operator="equal">
      <formula>0</formula>
    </cfRule>
  </conditionalFormatting>
  <conditionalFormatting sqref="C59">
    <cfRule type="cellIs" dxfId="141" priority="40" stopIfTrue="1" operator="equal">
      <formula>0</formula>
    </cfRule>
  </conditionalFormatting>
  <conditionalFormatting sqref="C67">
    <cfRule type="cellIs" dxfId="140" priority="37" stopIfTrue="1" operator="equal">
      <formula>0</formula>
    </cfRule>
  </conditionalFormatting>
  <conditionalFormatting sqref="C64">
    <cfRule type="cellIs" dxfId="139" priority="38" stopIfTrue="1" operator="equal">
      <formula>0</formula>
    </cfRule>
  </conditionalFormatting>
  <conditionalFormatting sqref="E79:F79">
    <cfRule type="cellIs" dxfId="138" priority="33" stopIfTrue="1" operator="equal">
      <formula>0</formula>
    </cfRule>
  </conditionalFormatting>
  <conditionalFormatting sqref="D73:F77 E72:F72 E78:F78">
    <cfRule type="cellIs" dxfId="137" priority="36" stopIfTrue="1" operator="equal">
      <formula>0</formula>
    </cfRule>
  </conditionalFormatting>
  <conditionalFormatting sqref="D69:F70 E80:F80">
    <cfRule type="cellIs" dxfId="136" priority="35" stopIfTrue="1" operator="equal">
      <formula>0</formula>
    </cfRule>
  </conditionalFormatting>
  <conditionalFormatting sqref="D71:F71 D72">
    <cfRule type="cellIs" dxfId="135" priority="34" stopIfTrue="1" operator="equal">
      <formula>0</formula>
    </cfRule>
  </conditionalFormatting>
  <conditionalFormatting sqref="C14">
    <cfRule type="cellIs" dxfId="134" priority="31" stopIfTrue="1" operator="equal">
      <formula>0</formula>
    </cfRule>
  </conditionalFormatting>
  <conditionalFormatting sqref="D44:E44">
    <cfRule type="cellIs" dxfId="133" priority="29" stopIfTrue="1" operator="equal">
      <formula>0</formula>
    </cfRule>
  </conditionalFormatting>
  <conditionalFormatting sqref="D45:D46">
    <cfRule type="cellIs" dxfId="132" priority="24" stopIfTrue="1" operator="equal">
      <formula>0</formula>
    </cfRule>
  </conditionalFormatting>
  <conditionalFormatting sqref="D38">
    <cfRule type="cellIs" dxfId="131" priority="26" stopIfTrue="1" operator="equal">
      <formula>0</formula>
    </cfRule>
  </conditionalFormatting>
  <conditionalFormatting sqref="E40:E43">
    <cfRule type="cellIs" dxfId="130" priority="23" stopIfTrue="1" operator="equal">
      <formula>0</formula>
    </cfRule>
  </conditionalFormatting>
  <conditionalFormatting sqref="D42:D43">
    <cfRule type="cellIs" dxfId="129" priority="20" stopIfTrue="1" operator="equal">
      <formula>0</formula>
    </cfRule>
  </conditionalFormatting>
  <conditionalFormatting sqref="F42:F43">
    <cfRule type="cellIs" dxfId="128" priority="21" stopIfTrue="1" operator="equal">
      <formula>0</formula>
    </cfRule>
  </conditionalFormatting>
  <conditionalFormatting sqref="D40">
    <cfRule type="cellIs" dxfId="127" priority="22" stopIfTrue="1" operator="equal">
      <formula>0</formula>
    </cfRule>
  </conditionalFormatting>
  <conditionalFormatting sqref="D39">
    <cfRule type="cellIs" dxfId="126" priority="25" stopIfTrue="1" operator="equal">
      <formula>0</formula>
    </cfRule>
  </conditionalFormatting>
  <conditionalFormatting sqref="E38:E39">
    <cfRule type="cellIs" dxfId="125" priority="28" stopIfTrue="1" operator="equal">
      <formula>0</formula>
    </cfRule>
  </conditionalFormatting>
  <conditionalFormatting sqref="C38">
    <cfRule type="cellIs" dxfId="124" priority="27" stopIfTrue="1" operator="equal">
      <formula>0</formula>
    </cfRule>
  </conditionalFormatting>
  <conditionalFormatting sqref="D48">
    <cfRule type="cellIs" dxfId="123" priority="16" stopIfTrue="1" operator="equal">
      <formula>0</formula>
    </cfRule>
  </conditionalFormatting>
  <conditionalFormatting sqref="E48">
    <cfRule type="cellIs" dxfId="122" priority="18" stopIfTrue="1" operator="equal">
      <formula>0</formula>
    </cfRule>
  </conditionalFormatting>
  <conditionalFormatting sqref="D52:D53">
    <cfRule type="cellIs" dxfId="121" priority="14" stopIfTrue="1" operator="equal">
      <formula>0</formula>
    </cfRule>
  </conditionalFormatting>
  <conditionalFormatting sqref="C48">
    <cfRule type="cellIs" dxfId="120" priority="17" stopIfTrue="1" operator="equal">
      <formula>0</formula>
    </cfRule>
  </conditionalFormatting>
  <conditionalFormatting sqref="D49:D51">
    <cfRule type="cellIs" dxfId="119" priority="15" stopIfTrue="1" operator="equal">
      <formula>0</formula>
    </cfRule>
  </conditionalFormatting>
  <conditionalFormatting sqref="D80">
    <cfRule type="cellIs" dxfId="118" priority="12" stopIfTrue="1" operator="equal">
      <formula>0</formula>
    </cfRule>
  </conditionalFormatting>
  <conditionalFormatting sqref="D78">
    <cfRule type="cellIs" dxfId="117" priority="13" stopIfTrue="1" operator="equal">
      <formula>0</formula>
    </cfRule>
  </conditionalFormatting>
  <conditionalFormatting sqref="C140">
    <cfRule type="cellIs" dxfId="116" priority="6" stopIfTrue="1" operator="equal">
      <formula>0</formula>
    </cfRule>
  </conditionalFormatting>
  <conditionalFormatting sqref="D146">
    <cfRule type="cellIs" dxfId="115" priority="3" stopIfTrue="1" operator="equal">
      <formula>0</formula>
    </cfRule>
  </conditionalFormatting>
  <conditionalFormatting sqref="E146:F146">
    <cfRule type="cellIs" dxfId="114" priority="7" stopIfTrue="1" operator="equal">
      <formula>0</formula>
    </cfRule>
  </conditionalFormatting>
  <conditionalFormatting sqref="E142:F142 E145:F145">
    <cfRule type="cellIs" dxfId="113" priority="10" stopIfTrue="1" operator="equal">
      <formula>0</formula>
    </cfRule>
  </conditionalFormatting>
  <conditionalFormatting sqref="D139:F140 E147:F150">
    <cfRule type="cellIs" dxfId="112" priority="9" stopIfTrue="1" operator="equal">
      <formula>0</formula>
    </cfRule>
  </conditionalFormatting>
  <conditionalFormatting sqref="D141:F141 D142">
    <cfRule type="cellIs" dxfId="111" priority="8" stopIfTrue="1" operator="equal">
      <formula>0</formula>
    </cfRule>
  </conditionalFormatting>
  <conditionalFormatting sqref="D147:D150">
    <cfRule type="cellIs" dxfId="110" priority="4" stopIfTrue="1" operator="equal">
      <formula>0</formula>
    </cfRule>
  </conditionalFormatting>
  <conditionalFormatting sqref="D145">
    <cfRule type="cellIs" dxfId="109" priority="5" stopIfTrue="1" operator="equal">
      <formula>0</formula>
    </cfRule>
  </conditionalFormatting>
  <conditionalFormatting sqref="D151">
    <cfRule type="cellIs" dxfId="108" priority="1" stopIfTrue="1" operator="equal">
      <formula>0</formula>
    </cfRule>
  </conditionalFormatting>
  <conditionalFormatting sqref="E151:F151">
    <cfRule type="cellIs" dxfId="107" priority="2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topLeftCell="A123" workbookViewId="0">
      <selection activeCell="A127" sqref="A127:M132"/>
    </sheetView>
  </sheetViews>
  <sheetFormatPr defaultRowHeight="15" x14ac:dyDescent="0.25"/>
  <cols>
    <col min="1" max="1" width="4.85546875" style="38" customWidth="1"/>
    <col min="2" max="2" width="8.5703125" style="38" customWidth="1"/>
    <col min="3" max="3" width="36.7109375" style="38" customWidth="1"/>
    <col min="4" max="4" width="7.85546875" style="38" customWidth="1"/>
    <col min="5" max="5" width="7.7109375" style="38" customWidth="1"/>
    <col min="6" max="6" width="8.42578125" style="38" customWidth="1"/>
    <col min="7" max="7" width="7.5703125" style="38" customWidth="1"/>
    <col min="8" max="8" width="9.28515625" style="38" customWidth="1"/>
    <col min="9" max="9" width="7.7109375" style="38" customWidth="1"/>
    <col min="10" max="10" width="9.42578125" style="38" customWidth="1"/>
    <col min="11" max="12" width="8.140625" style="38" customWidth="1"/>
    <col min="13" max="13" width="10.5703125" style="38" customWidth="1"/>
    <col min="14" max="14" width="9.140625" style="38"/>
    <col min="15" max="15" width="9.28515625" style="38" bestFit="1" customWidth="1"/>
    <col min="16" max="16" width="13.140625" style="38" bestFit="1" customWidth="1"/>
    <col min="17" max="17" width="9.42578125" style="38" bestFit="1" customWidth="1"/>
    <col min="18" max="18" width="13.140625" style="38" bestFit="1" customWidth="1"/>
    <col min="19" max="19" width="9.28515625" style="38" bestFit="1" customWidth="1"/>
    <col min="20" max="22" width="9.140625" style="38"/>
  </cols>
  <sheetData>
    <row r="1" spans="1:26" s="1" customFormat="1" ht="50.25" customHeight="1" x14ac:dyDescent="0.25">
      <c r="A1" s="522" t="s">
        <v>461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433"/>
      <c r="O1" s="174"/>
      <c r="P1" s="174"/>
      <c r="Q1" s="174"/>
      <c r="R1" s="174"/>
      <c r="S1" s="175"/>
      <c r="T1" s="175"/>
      <c r="U1" s="433"/>
      <c r="V1" s="433"/>
    </row>
    <row r="2" spans="1:26" ht="30" customHeight="1" x14ac:dyDescent="0.25">
      <c r="A2" s="530" t="s">
        <v>96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O2" s="174"/>
      <c r="P2" s="174"/>
      <c r="Q2" s="174"/>
      <c r="R2" s="174"/>
      <c r="S2" s="175"/>
      <c r="T2" s="175"/>
    </row>
    <row r="3" spans="1:26" ht="20.25" customHeight="1" x14ac:dyDescent="0.3">
      <c r="A3" s="301"/>
      <c r="B3" s="301"/>
      <c r="C3" s="532" t="s">
        <v>440</v>
      </c>
      <c r="D3" s="533"/>
      <c r="E3" s="533"/>
      <c r="F3" s="533"/>
      <c r="G3" s="533"/>
      <c r="H3" s="533"/>
      <c r="I3" s="533"/>
      <c r="J3" s="534"/>
      <c r="K3" s="535" t="s">
        <v>262</v>
      </c>
      <c r="L3" s="536"/>
      <c r="M3" s="537"/>
      <c r="N3" s="181"/>
      <c r="O3" s="149"/>
      <c r="P3" s="149"/>
      <c r="Q3" s="149"/>
      <c r="R3" s="149"/>
      <c r="S3" s="149"/>
      <c r="T3" s="149"/>
      <c r="U3" s="181"/>
      <c r="V3" s="181"/>
      <c r="W3" s="438"/>
      <c r="X3" s="438"/>
      <c r="Y3" s="438"/>
      <c r="Z3" s="438"/>
    </row>
    <row r="4" spans="1:26" ht="20.25" customHeight="1" x14ac:dyDescent="0.3">
      <c r="A4" s="301"/>
      <c r="B4" s="301"/>
      <c r="C4" s="302"/>
      <c r="D4" s="302"/>
      <c r="E4" s="302"/>
      <c r="F4" s="302"/>
      <c r="G4" s="302"/>
      <c r="H4" s="302"/>
      <c r="I4" s="303"/>
      <c r="J4" s="303"/>
      <c r="K4" s="535" t="s">
        <v>6</v>
      </c>
      <c r="L4" s="538"/>
      <c r="M4" s="539"/>
      <c r="N4" s="181"/>
      <c r="O4" s="149"/>
      <c r="P4" s="149"/>
      <c r="Q4" s="149"/>
      <c r="R4" s="149"/>
      <c r="S4" s="149"/>
      <c r="T4" s="149"/>
      <c r="U4" s="181"/>
      <c r="V4" s="181"/>
      <c r="W4" s="438"/>
      <c r="X4" s="438"/>
      <c r="Y4" s="438"/>
      <c r="Z4" s="438"/>
    </row>
    <row r="5" spans="1:26" ht="20.25" customHeight="1" x14ac:dyDescent="0.3">
      <c r="A5" s="524" t="s">
        <v>74</v>
      </c>
      <c r="B5" s="524"/>
      <c r="C5" s="523"/>
      <c r="D5" s="523"/>
      <c r="E5" s="302"/>
      <c r="F5" s="302"/>
      <c r="G5" s="302"/>
      <c r="H5" s="302"/>
      <c r="I5" s="303"/>
      <c r="J5" s="303"/>
      <c r="K5" s="542">
        <f>M123</f>
        <v>0</v>
      </c>
      <c r="L5" s="543"/>
      <c r="M5" s="544"/>
      <c r="N5" s="181"/>
      <c r="O5" s="149"/>
      <c r="P5" s="149"/>
      <c r="Q5" s="149"/>
      <c r="R5" s="149"/>
      <c r="S5" s="149"/>
      <c r="T5" s="149"/>
      <c r="U5" s="181"/>
      <c r="V5" s="181"/>
      <c r="W5" s="438"/>
      <c r="X5" s="438"/>
      <c r="Y5" s="438"/>
      <c r="Z5" s="438"/>
    </row>
    <row r="6" spans="1:26" ht="20.25" customHeight="1" x14ac:dyDescent="0.3">
      <c r="A6" s="304"/>
      <c r="B6" s="304"/>
      <c r="C6" s="305"/>
      <c r="D6" s="303"/>
      <c r="E6" s="303"/>
      <c r="F6" s="306" t="s">
        <v>263</v>
      </c>
      <c r="G6" s="307"/>
      <c r="H6" s="308"/>
      <c r="I6" s="303"/>
      <c r="J6" s="309"/>
      <c r="K6" s="303"/>
      <c r="L6" s="309"/>
      <c r="M6" s="309"/>
      <c r="N6" s="181"/>
      <c r="O6" s="149"/>
      <c r="P6" s="149"/>
      <c r="Q6" s="149"/>
      <c r="R6" s="149"/>
      <c r="S6" s="149"/>
      <c r="T6" s="149"/>
      <c r="U6" s="181"/>
      <c r="V6" s="181"/>
      <c r="W6" s="438"/>
      <c r="X6" s="438"/>
      <c r="Y6" s="438"/>
      <c r="Z6" s="438"/>
    </row>
    <row r="7" spans="1:26" ht="42.75" customHeight="1" x14ac:dyDescent="0.3">
      <c r="A7" s="546"/>
      <c r="B7" s="547" t="s">
        <v>264</v>
      </c>
      <c r="C7" s="549" t="s">
        <v>265</v>
      </c>
      <c r="D7" s="551" t="s">
        <v>441</v>
      </c>
      <c r="E7" s="540" t="s">
        <v>266</v>
      </c>
      <c r="F7" s="540"/>
      <c r="G7" s="541" t="s">
        <v>24</v>
      </c>
      <c r="H7" s="541"/>
      <c r="I7" s="541" t="s">
        <v>25</v>
      </c>
      <c r="J7" s="541"/>
      <c r="K7" s="540" t="s">
        <v>267</v>
      </c>
      <c r="L7" s="540"/>
      <c r="M7" s="545" t="s">
        <v>13</v>
      </c>
      <c r="N7" s="181"/>
      <c r="O7" s="149"/>
      <c r="P7" s="149"/>
      <c r="Q7" s="149"/>
      <c r="R7" s="149"/>
      <c r="S7" s="149"/>
      <c r="T7" s="149"/>
      <c r="U7" s="181"/>
      <c r="V7" s="181"/>
      <c r="W7" s="438"/>
      <c r="X7" s="438"/>
      <c r="Y7" s="438"/>
      <c r="Z7" s="438"/>
    </row>
    <row r="8" spans="1:26" ht="47.25" customHeight="1" x14ac:dyDescent="0.3">
      <c r="A8" s="546"/>
      <c r="B8" s="548"/>
      <c r="C8" s="550"/>
      <c r="D8" s="551"/>
      <c r="E8" s="435" t="s">
        <v>268</v>
      </c>
      <c r="F8" s="435" t="s">
        <v>269</v>
      </c>
      <c r="G8" s="435" t="s">
        <v>270</v>
      </c>
      <c r="H8" s="312" t="s">
        <v>13</v>
      </c>
      <c r="I8" s="435" t="s">
        <v>270</v>
      </c>
      <c r="J8" s="312" t="s">
        <v>13</v>
      </c>
      <c r="K8" s="435" t="s">
        <v>270</v>
      </c>
      <c r="L8" s="312" t="s">
        <v>13</v>
      </c>
      <c r="M8" s="545"/>
      <c r="N8" s="181"/>
      <c r="O8" s="149"/>
      <c r="P8" s="149"/>
      <c r="Q8" s="149"/>
      <c r="R8" s="149"/>
      <c r="S8" s="149"/>
      <c r="T8" s="149"/>
      <c r="U8" s="181"/>
      <c r="V8" s="181"/>
      <c r="W8" s="438"/>
      <c r="X8" s="438"/>
      <c r="Y8" s="438"/>
      <c r="Z8" s="438"/>
    </row>
    <row r="9" spans="1:26" s="439" customFormat="1" ht="14.25" customHeight="1" x14ac:dyDescent="0.3">
      <c r="A9" s="436">
        <v>1</v>
      </c>
      <c r="B9" s="436">
        <v>2</v>
      </c>
      <c r="C9" s="434">
        <v>3</v>
      </c>
      <c r="D9" s="314">
        <v>4</v>
      </c>
      <c r="E9" s="314">
        <v>5</v>
      </c>
      <c r="F9" s="314">
        <v>6</v>
      </c>
      <c r="G9" s="434">
        <v>7</v>
      </c>
      <c r="H9" s="436">
        <v>8</v>
      </c>
      <c r="I9" s="314">
        <v>9</v>
      </c>
      <c r="J9" s="315">
        <v>10</v>
      </c>
      <c r="K9" s="434">
        <v>11</v>
      </c>
      <c r="L9" s="436">
        <v>12</v>
      </c>
      <c r="M9" s="436">
        <v>13</v>
      </c>
      <c r="N9" s="181"/>
      <c r="O9" s="149"/>
      <c r="P9" s="149"/>
      <c r="Q9" s="149"/>
      <c r="R9" s="149"/>
      <c r="S9" s="149"/>
      <c r="T9" s="149"/>
      <c r="U9" s="181"/>
      <c r="V9" s="181"/>
      <c r="W9" s="294"/>
      <c r="X9" s="294"/>
      <c r="Y9" s="294"/>
      <c r="Z9" s="294"/>
    </row>
    <row r="10" spans="1:26" s="440" customFormat="1" ht="30" customHeight="1" x14ac:dyDescent="0.25">
      <c r="A10" s="316"/>
      <c r="B10" s="317"/>
      <c r="C10" s="318" t="s">
        <v>80</v>
      </c>
      <c r="D10" s="317"/>
      <c r="E10" s="319"/>
      <c r="F10" s="462"/>
      <c r="G10" s="462"/>
      <c r="H10" s="317"/>
      <c r="I10" s="317"/>
      <c r="J10" s="317"/>
      <c r="K10" s="317"/>
      <c r="L10" s="317"/>
      <c r="M10" s="317"/>
      <c r="N10" s="320"/>
      <c r="O10" s="321"/>
      <c r="P10" s="321"/>
      <c r="Q10" s="321"/>
      <c r="R10" s="321"/>
      <c r="S10" s="321"/>
      <c r="T10" s="321"/>
      <c r="U10" s="320"/>
      <c r="V10" s="320"/>
    </row>
    <row r="11" spans="1:26" s="441" customFormat="1" ht="51" customHeight="1" x14ac:dyDescent="0.25">
      <c r="A11" s="243">
        <v>1</v>
      </c>
      <c r="B11" s="81" t="s">
        <v>212</v>
      </c>
      <c r="C11" s="244" t="s">
        <v>213</v>
      </c>
      <c r="D11" s="243" t="s">
        <v>0</v>
      </c>
      <c r="E11" s="243"/>
      <c r="F11" s="59">
        <v>12</v>
      </c>
      <c r="G11" s="59"/>
      <c r="H11" s="245"/>
      <c r="I11" s="245"/>
      <c r="J11" s="245"/>
      <c r="K11" s="245"/>
      <c r="L11" s="245"/>
      <c r="M11" s="245"/>
      <c r="N11" s="178"/>
      <c r="O11" s="172"/>
      <c r="P11" s="166"/>
      <c r="Q11" s="166"/>
      <c r="R11" s="166"/>
      <c r="S11" s="171"/>
      <c r="T11" s="171"/>
      <c r="U11" s="178"/>
      <c r="V11" s="178"/>
    </row>
    <row r="12" spans="1:26" s="441" customFormat="1" ht="21" customHeight="1" x14ac:dyDescent="0.25">
      <c r="A12" s="243"/>
      <c r="B12" s="243"/>
      <c r="C12" s="61" t="s">
        <v>30</v>
      </c>
      <c r="D12" s="434" t="s">
        <v>7</v>
      </c>
      <c r="E12" s="243">
        <v>2.06</v>
      </c>
      <c r="F12" s="59">
        <f>F11*E12</f>
        <v>24.72</v>
      </c>
      <c r="G12" s="72"/>
      <c r="H12" s="180"/>
      <c r="I12" s="180"/>
      <c r="J12" s="180"/>
      <c r="K12" s="180"/>
      <c r="L12" s="180"/>
      <c r="M12" s="180"/>
      <c r="N12" s="178"/>
      <c r="O12" s="171"/>
      <c r="P12" s="171"/>
      <c r="Q12" s="171"/>
      <c r="R12" s="171"/>
      <c r="S12" s="171"/>
      <c r="T12" s="171"/>
      <c r="U12" s="178"/>
      <c r="V12" s="178"/>
    </row>
    <row r="13" spans="1:26" s="441" customFormat="1" ht="42.75" customHeight="1" x14ac:dyDescent="0.25">
      <c r="A13" s="243">
        <v>2</v>
      </c>
      <c r="B13" s="81" t="s">
        <v>271</v>
      </c>
      <c r="C13" s="74" t="s">
        <v>422</v>
      </c>
      <c r="D13" s="243" t="s">
        <v>0</v>
      </c>
      <c r="E13" s="243"/>
      <c r="F13" s="59">
        <v>4</v>
      </c>
      <c r="G13" s="59"/>
      <c r="H13" s="245"/>
      <c r="I13" s="245"/>
      <c r="J13" s="245"/>
      <c r="K13" s="245"/>
      <c r="L13" s="245"/>
      <c r="M13" s="245"/>
      <c r="N13" s="178"/>
      <c r="O13" s="172"/>
      <c r="P13" s="166"/>
      <c r="Q13" s="166"/>
      <c r="R13" s="166"/>
      <c r="S13" s="171"/>
      <c r="T13" s="171"/>
      <c r="U13" s="178"/>
      <c r="V13" s="178"/>
    </row>
    <row r="14" spans="1:26" s="441" customFormat="1" ht="21" customHeight="1" x14ac:dyDescent="0.25">
      <c r="A14" s="243"/>
      <c r="B14" s="243"/>
      <c r="C14" s="61" t="s">
        <v>30</v>
      </c>
      <c r="D14" s="243" t="s">
        <v>7</v>
      </c>
      <c r="E14" s="243">
        <v>3.88</v>
      </c>
      <c r="F14" s="59">
        <f>F13*E14</f>
        <v>15.52</v>
      </c>
      <c r="G14" s="72"/>
      <c r="H14" s="180"/>
      <c r="I14" s="180"/>
      <c r="J14" s="180"/>
      <c r="K14" s="180"/>
      <c r="L14" s="180"/>
      <c r="M14" s="180"/>
      <c r="N14" s="178"/>
      <c r="O14" s="171"/>
      <c r="P14" s="171"/>
      <c r="Q14" s="171"/>
      <c r="R14" s="171"/>
      <c r="S14" s="171"/>
      <c r="T14" s="171"/>
      <c r="U14" s="178"/>
      <c r="V14" s="178"/>
    </row>
    <row r="15" spans="1:26" s="296" customFormat="1" ht="53.25" customHeight="1" x14ac:dyDescent="0.25">
      <c r="A15" s="82">
        <v>3</v>
      </c>
      <c r="B15" s="82" t="s">
        <v>272</v>
      </c>
      <c r="C15" s="51" t="s">
        <v>273</v>
      </c>
      <c r="D15" s="82" t="s">
        <v>177</v>
      </c>
      <c r="E15" s="82"/>
      <c r="F15" s="435">
        <v>0.3</v>
      </c>
      <c r="G15" s="49"/>
      <c r="H15" s="56"/>
      <c r="I15" s="56"/>
      <c r="J15" s="56"/>
      <c r="K15" s="56"/>
      <c r="L15" s="180"/>
      <c r="M15" s="56"/>
      <c r="N15" s="220"/>
      <c r="O15" s="169"/>
      <c r="P15" s="170"/>
      <c r="Q15" s="171"/>
      <c r="R15" s="171"/>
      <c r="S15" s="149"/>
      <c r="T15" s="149"/>
      <c r="U15" s="149"/>
      <c r="V15" s="149"/>
    </row>
    <row r="16" spans="1:26" s="297" customFormat="1" ht="19.5" customHeight="1" x14ac:dyDescent="0.3">
      <c r="A16" s="46"/>
      <c r="B16" s="221"/>
      <c r="C16" s="51" t="s">
        <v>178</v>
      </c>
      <c r="D16" s="82" t="s">
        <v>7</v>
      </c>
      <c r="E16" s="82">
        <v>0.89</v>
      </c>
      <c r="F16" s="435">
        <f>F15*E16</f>
        <v>0.26700000000000002</v>
      </c>
      <c r="G16" s="72"/>
      <c r="H16" s="180"/>
      <c r="I16" s="180"/>
      <c r="J16" s="56"/>
      <c r="K16" s="180"/>
      <c r="L16" s="180"/>
      <c r="M16" s="56"/>
      <c r="N16" s="222"/>
      <c r="O16" s="174"/>
      <c r="P16" s="174"/>
      <c r="Q16" s="174"/>
      <c r="R16" s="174"/>
      <c r="S16" s="174"/>
      <c r="T16" s="174"/>
      <c r="U16" s="174"/>
      <c r="V16" s="174"/>
    </row>
    <row r="17" spans="1:22" s="297" customFormat="1" ht="19.5" customHeight="1" x14ac:dyDescent="0.3">
      <c r="A17" s="46"/>
      <c r="B17" s="221"/>
      <c r="C17" s="51" t="s">
        <v>179</v>
      </c>
      <c r="D17" s="82" t="s">
        <v>6</v>
      </c>
      <c r="E17" s="82">
        <f>0.37</f>
        <v>0.37</v>
      </c>
      <c r="F17" s="435">
        <f>F15*E17</f>
        <v>0.111</v>
      </c>
      <c r="G17" s="72"/>
      <c r="H17" s="180"/>
      <c r="I17" s="180"/>
      <c r="J17" s="180"/>
      <c r="K17" s="180"/>
      <c r="L17" s="180"/>
      <c r="M17" s="56"/>
      <c r="N17" s="222"/>
      <c r="O17" s="174"/>
      <c r="P17" s="174"/>
      <c r="Q17" s="174"/>
      <c r="R17" s="174"/>
      <c r="S17" s="174"/>
      <c r="T17" s="174"/>
      <c r="U17" s="174"/>
      <c r="V17" s="174"/>
    </row>
    <row r="18" spans="1:22" s="297" customFormat="1" ht="19.5" customHeight="1" x14ac:dyDescent="0.3">
      <c r="A18" s="46"/>
      <c r="B18" s="221"/>
      <c r="C18" s="51" t="s">
        <v>147</v>
      </c>
      <c r="D18" s="82" t="s">
        <v>6</v>
      </c>
      <c r="E18" s="82">
        <v>0.02</v>
      </c>
      <c r="F18" s="435">
        <f>F15*E18</f>
        <v>6.0000000000000001E-3</v>
      </c>
      <c r="G18" s="72"/>
      <c r="H18" s="180"/>
      <c r="I18" s="180"/>
      <c r="J18" s="180"/>
      <c r="K18" s="49"/>
      <c r="L18" s="72"/>
      <c r="M18" s="56"/>
      <c r="N18" s="222"/>
      <c r="O18" s="174"/>
      <c r="P18" s="174"/>
      <c r="Q18" s="174"/>
      <c r="R18" s="174"/>
      <c r="S18" s="174"/>
      <c r="T18" s="174"/>
      <c r="U18" s="174"/>
      <c r="V18" s="174"/>
    </row>
    <row r="19" spans="1:22" s="296" customFormat="1" ht="19.5" customHeight="1" x14ac:dyDescent="0.25">
      <c r="A19" s="82"/>
      <c r="B19" s="221"/>
      <c r="C19" s="51" t="s">
        <v>274</v>
      </c>
      <c r="D19" s="82" t="s">
        <v>177</v>
      </c>
      <c r="E19" s="82">
        <v>1.1499999999999999</v>
      </c>
      <c r="F19" s="435">
        <f>F15*E19</f>
        <v>0.34499999999999997</v>
      </c>
      <c r="G19" s="49"/>
      <c r="H19" s="180"/>
      <c r="I19" s="56"/>
      <c r="J19" s="56"/>
      <c r="K19" s="49"/>
      <c r="L19" s="72"/>
      <c r="M19" s="56"/>
      <c r="N19" s="220"/>
      <c r="O19" s="149"/>
      <c r="P19" s="149"/>
      <c r="Q19" s="149"/>
      <c r="R19" s="149"/>
      <c r="S19" s="149"/>
      <c r="T19" s="149"/>
      <c r="U19" s="149"/>
      <c r="V19" s="149"/>
    </row>
    <row r="20" spans="1:22" s="294" customFormat="1" ht="53.25" customHeight="1" x14ac:dyDescent="0.3">
      <c r="A20" s="435">
        <v>4</v>
      </c>
      <c r="B20" s="323" t="s">
        <v>275</v>
      </c>
      <c r="C20" s="61" t="s">
        <v>423</v>
      </c>
      <c r="D20" s="435" t="s">
        <v>0</v>
      </c>
      <c r="E20" s="435"/>
      <c r="F20" s="72">
        <v>4</v>
      </c>
      <c r="G20" s="435"/>
      <c r="H20" s="72"/>
      <c r="I20" s="435"/>
      <c r="J20" s="72"/>
      <c r="K20" s="435"/>
      <c r="L20" s="72"/>
      <c r="M20" s="72"/>
      <c r="N20" s="181"/>
      <c r="O20" s="32"/>
      <c r="P20" s="324"/>
      <c r="Q20" s="324"/>
      <c r="R20" s="324"/>
      <c r="S20" s="181"/>
      <c r="T20" s="181"/>
      <c r="U20" s="181"/>
      <c r="V20" s="181"/>
    </row>
    <row r="21" spans="1:22" s="294" customFormat="1" ht="22.5" customHeight="1" x14ac:dyDescent="0.3">
      <c r="A21" s="435"/>
      <c r="B21" s="218"/>
      <c r="C21" s="94" t="s">
        <v>30</v>
      </c>
      <c r="D21" s="43" t="s">
        <v>133</v>
      </c>
      <c r="E21" s="72">
        <v>6.66</v>
      </c>
      <c r="F21" s="72">
        <f>E21*F20</f>
        <v>26.64</v>
      </c>
      <c r="G21" s="49"/>
      <c r="H21" s="88"/>
      <c r="I21" s="49"/>
      <c r="J21" s="88"/>
      <c r="K21" s="49"/>
      <c r="L21" s="88"/>
      <c r="M21" s="88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s="294" customFormat="1" ht="22.5" customHeight="1" x14ac:dyDescent="0.3">
      <c r="A22" s="437"/>
      <c r="B22" s="326"/>
      <c r="C22" s="94" t="s">
        <v>9</v>
      </c>
      <c r="D22" s="43" t="s">
        <v>6</v>
      </c>
      <c r="E22" s="72">
        <v>0.59</v>
      </c>
      <c r="F22" s="72">
        <f>E22*F20</f>
        <v>2.36</v>
      </c>
      <c r="G22" s="49"/>
      <c r="H22" s="88"/>
      <c r="I22" s="49"/>
      <c r="J22" s="72"/>
      <c r="K22" s="72"/>
      <c r="L22" s="72"/>
      <c r="M22" s="88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s="442" customFormat="1" ht="22.5" customHeight="1" x14ac:dyDescent="0.3">
      <c r="A23" s="435"/>
      <c r="B23" s="218"/>
      <c r="C23" s="61" t="s">
        <v>424</v>
      </c>
      <c r="D23" s="435" t="s">
        <v>0</v>
      </c>
      <c r="E23" s="72">
        <v>1.0149999999999999</v>
      </c>
      <c r="F23" s="72">
        <f>E23*F20</f>
        <v>4.0599999999999996</v>
      </c>
      <c r="G23" s="72"/>
      <c r="H23" s="88"/>
      <c r="I23" s="72"/>
      <c r="J23" s="72"/>
      <c r="K23" s="49"/>
      <c r="L23" s="72"/>
      <c r="M23" s="88"/>
      <c r="N23" s="219"/>
      <c r="O23" s="219"/>
      <c r="P23" s="219"/>
      <c r="Q23" s="219"/>
      <c r="R23" s="219"/>
      <c r="S23" s="219"/>
      <c r="T23" s="219"/>
      <c r="U23" s="219"/>
      <c r="V23" s="219"/>
    </row>
    <row r="24" spans="1:22" s="442" customFormat="1" ht="22.5" customHeight="1" x14ac:dyDescent="0.3">
      <c r="A24" s="435"/>
      <c r="B24" s="218"/>
      <c r="C24" s="61" t="s">
        <v>277</v>
      </c>
      <c r="D24" s="435" t="s">
        <v>3</v>
      </c>
      <c r="E24" s="72">
        <v>1.6</v>
      </c>
      <c r="F24" s="72">
        <f>F20*E24</f>
        <v>6.4</v>
      </c>
      <c r="G24" s="72"/>
      <c r="H24" s="88"/>
      <c r="I24" s="72"/>
      <c r="J24" s="72"/>
      <c r="K24" s="49"/>
      <c r="L24" s="72"/>
      <c r="M24" s="88"/>
      <c r="N24" s="219"/>
      <c r="O24" s="219"/>
      <c r="P24" s="219"/>
      <c r="Q24" s="219"/>
      <c r="R24" s="219"/>
      <c r="S24" s="219"/>
      <c r="T24" s="219"/>
      <c r="U24" s="219"/>
      <c r="V24" s="219"/>
    </row>
    <row r="25" spans="1:22" s="442" customFormat="1" ht="22.5" customHeight="1" x14ac:dyDescent="0.3">
      <c r="A25" s="435"/>
      <c r="B25" s="327"/>
      <c r="C25" s="61" t="s">
        <v>278</v>
      </c>
      <c r="D25" s="435" t="s">
        <v>0</v>
      </c>
      <c r="E25" s="72">
        <v>1.83E-2</v>
      </c>
      <c r="F25" s="72">
        <f>F20*E25</f>
        <v>7.3200000000000001E-2</v>
      </c>
      <c r="G25" s="72"/>
      <c r="H25" s="88"/>
      <c r="I25" s="72"/>
      <c r="J25" s="72"/>
      <c r="K25" s="49"/>
      <c r="L25" s="72"/>
      <c r="M25" s="88"/>
      <c r="N25" s="219"/>
      <c r="O25" s="219"/>
      <c r="P25" s="219"/>
      <c r="Q25" s="219"/>
      <c r="R25" s="219"/>
      <c r="S25" s="219"/>
      <c r="T25" s="219"/>
      <c r="U25" s="219"/>
      <c r="V25" s="219"/>
    </row>
    <row r="26" spans="1:22" s="442" customFormat="1" ht="22.5" customHeight="1" x14ac:dyDescent="0.3">
      <c r="A26" s="435"/>
      <c r="B26" s="218"/>
      <c r="C26" s="61" t="s">
        <v>11</v>
      </c>
      <c r="D26" s="435" t="s">
        <v>6</v>
      </c>
      <c r="E26" s="72">
        <v>0.4</v>
      </c>
      <c r="F26" s="72">
        <f>E26*F20</f>
        <v>1.6</v>
      </c>
      <c r="G26" s="72"/>
      <c r="H26" s="88"/>
      <c r="I26" s="72"/>
      <c r="J26" s="72"/>
      <c r="K26" s="49"/>
      <c r="L26" s="72"/>
      <c r="M26" s="88"/>
      <c r="N26" s="219"/>
      <c r="O26" s="219"/>
      <c r="P26" s="219"/>
      <c r="Q26" s="219"/>
      <c r="R26" s="219"/>
      <c r="S26" s="219"/>
      <c r="T26" s="219"/>
      <c r="U26" s="219"/>
      <c r="V26" s="219"/>
    </row>
    <row r="27" spans="1:22" s="421" customFormat="1" ht="61.5" customHeight="1" x14ac:dyDescent="0.25">
      <c r="A27" s="434">
        <v>5</v>
      </c>
      <c r="B27" s="435" t="s">
        <v>425</v>
      </c>
      <c r="C27" s="51" t="s">
        <v>426</v>
      </c>
      <c r="D27" s="434" t="s">
        <v>1</v>
      </c>
      <c r="E27" s="90"/>
      <c r="F27" s="89">
        <f>(24*18.99+10*10.85+24*2.31+0.96*39.3+25.6*3.55)/1000</f>
        <v>0.74830799999999997</v>
      </c>
      <c r="G27" s="192"/>
      <c r="H27" s="192"/>
      <c r="I27" s="49"/>
      <c r="J27" s="49"/>
      <c r="K27" s="192"/>
      <c r="L27" s="192"/>
      <c r="M27" s="72"/>
      <c r="N27" s="165"/>
      <c r="O27" s="172"/>
      <c r="P27" s="166"/>
      <c r="Q27" s="166"/>
      <c r="R27" s="166"/>
      <c r="S27" s="232"/>
      <c r="T27" s="232"/>
      <c r="U27" s="232"/>
      <c r="V27" s="232"/>
    </row>
    <row r="28" spans="1:22" s="422" customFormat="1" ht="23.25" customHeight="1" x14ac:dyDescent="0.3">
      <c r="A28" s="75"/>
      <c r="B28" s="435"/>
      <c r="C28" s="61" t="s">
        <v>30</v>
      </c>
      <c r="D28" s="434" t="s">
        <v>7</v>
      </c>
      <c r="E28" s="90">
        <v>120</v>
      </c>
      <c r="F28" s="90">
        <f>F27*E28</f>
        <v>89.796959999999999</v>
      </c>
      <c r="G28" s="49"/>
      <c r="H28" s="49"/>
      <c r="I28" s="72"/>
      <c r="J28" s="72"/>
      <c r="K28" s="72"/>
      <c r="L28" s="72"/>
      <c r="M28" s="72"/>
      <c r="N28" s="167"/>
      <c r="O28" s="232"/>
      <c r="P28" s="166"/>
      <c r="Q28" s="166"/>
      <c r="R28" s="232"/>
      <c r="S28" s="232"/>
      <c r="T28" s="232"/>
      <c r="U28" s="232"/>
      <c r="V28" s="232"/>
    </row>
    <row r="29" spans="1:22" s="422" customFormat="1" ht="23.25" customHeight="1" x14ac:dyDescent="0.3">
      <c r="A29" s="75"/>
      <c r="B29" s="435"/>
      <c r="C29" s="233" t="s">
        <v>195</v>
      </c>
      <c r="D29" s="434" t="s">
        <v>8</v>
      </c>
      <c r="E29" s="90">
        <v>1</v>
      </c>
      <c r="F29" s="90">
        <f>F27*E29</f>
        <v>0.74830799999999997</v>
      </c>
      <c r="G29" s="49"/>
      <c r="H29" s="49"/>
      <c r="I29" s="192"/>
      <c r="J29" s="192"/>
      <c r="K29" s="49"/>
      <c r="L29" s="49"/>
      <c r="M29" s="72"/>
      <c r="N29" s="167"/>
      <c r="O29" s="232"/>
      <c r="P29" s="232"/>
      <c r="Q29" s="232"/>
      <c r="R29" s="232"/>
      <c r="S29" s="232"/>
      <c r="T29" s="232"/>
      <c r="U29" s="232"/>
      <c r="V29" s="232"/>
    </row>
    <row r="30" spans="1:22" s="422" customFormat="1" ht="23.25" customHeight="1" x14ac:dyDescent="0.3">
      <c r="A30" s="75"/>
      <c r="B30" s="435"/>
      <c r="C30" s="233" t="s">
        <v>196</v>
      </c>
      <c r="D30" s="434" t="s">
        <v>8</v>
      </c>
      <c r="E30" s="90">
        <v>30.3</v>
      </c>
      <c r="F30" s="90">
        <f>F27*E30</f>
        <v>22.673732399999999</v>
      </c>
      <c r="G30" s="49"/>
      <c r="H30" s="49"/>
      <c r="I30" s="192"/>
      <c r="J30" s="192"/>
      <c r="K30" s="49"/>
      <c r="L30" s="49"/>
      <c r="M30" s="72"/>
      <c r="N30" s="167"/>
      <c r="O30" s="232"/>
      <c r="P30" s="232"/>
      <c r="Q30" s="232"/>
      <c r="R30" s="232"/>
      <c r="S30" s="232"/>
      <c r="T30" s="232"/>
      <c r="U30" s="232"/>
      <c r="V30" s="232"/>
    </row>
    <row r="31" spans="1:22" s="422" customFormat="1" ht="23.25" customHeight="1" x14ac:dyDescent="0.3">
      <c r="A31" s="75"/>
      <c r="B31" s="435"/>
      <c r="C31" s="74" t="s">
        <v>444</v>
      </c>
      <c r="D31" s="47" t="s">
        <v>12</v>
      </c>
      <c r="E31" s="90">
        <v>1.0349999999999999</v>
      </c>
      <c r="F31" s="89">
        <f>E31*9</f>
        <v>9.3149999999999995</v>
      </c>
      <c r="G31" s="49"/>
      <c r="H31" s="49"/>
      <c r="I31" s="49"/>
      <c r="J31" s="49"/>
      <c r="K31" s="49"/>
      <c r="L31" s="72"/>
      <c r="M31" s="72"/>
      <c r="N31" s="167"/>
      <c r="O31" s="172"/>
      <c r="P31" s="166"/>
      <c r="Q31" s="166"/>
      <c r="R31" s="166"/>
      <c r="S31" s="232"/>
      <c r="T31" s="232"/>
      <c r="U31" s="232"/>
      <c r="V31" s="232"/>
    </row>
    <row r="32" spans="1:22" s="422" customFormat="1" ht="23.25" customHeight="1" x14ac:dyDescent="0.3">
      <c r="A32" s="75"/>
      <c r="B32" s="435"/>
      <c r="C32" s="74" t="s">
        <v>427</v>
      </c>
      <c r="D32" s="47" t="s">
        <v>12</v>
      </c>
      <c r="E32" s="90">
        <v>1.0349999999999999</v>
      </c>
      <c r="F32" s="89">
        <f>E32*10</f>
        <v>10.35</v>
      </c>
      <c r="G32" s="49"/>
      <c r="H32" s="49"/>
      <c r="I32" s="49"/>
      <c r="J32" s="49"/>
      <c r="K32" s="49"/>
      <c r="L32" s="72"/>
      <c r="M32" s="72"/>
      <c r="N32" s="167"/>
      <c r="O32" s="172"/>
      <c r="P32" s="166"/>
      <c r="Q32" s="166"/>
      <c r="R32" s="166"/>
      <c r="S32" s="232"/>
      <c r="T32" s="232"/>
      <c r="U32" s="232"/>
      <c r="V32" s="232"/>
    </row>
    <row r="33" spans="1:22" s="422" customFormat="1" ht="23.25" customHeight="1" x14ac:dyDescent="0.3">
      <c r="A33" s="75"/>
      <c r="B33" s="435"/>
      <c r="C33" s="74" t="s">
        <v>445</v>
      </c>
      <c r="D33" s="47" t="s">
        <v>12</v>
      </c>
      <c r="E33" s="90">
        <v>1.0349999999999999</v>
      </c>
      <c r="F33" s="89">
        <f>E33*8.8</f>
        <v>9.1080000000000005</v>
      </c>
      <c r="G33" s="49"/>
      <c r="H33" s="49"/>
      <c r="I33" s="49"/>
      <c r="J33" s="49"/>
      <c r="K33" s="49"/>
      <c r="L33" s="72"/>
      <c r="M33" s="72"/>
      <c r="N33" s="167"/>
      <c r="O33" s="172"/>
      <c r="P33" s="166"/>
      <c r="Q33" s="166"/>
      <c r="R33" s="166"/>
      <c r="S33" s="232"/>
      <c r="T33" s="232"/>
      <c r="U33" s="232"/>
      <c r="V33" s="232"/>
    </row>
    <row r="34" spans="1:22" s="422" customFormat="1" ht="23.25" customHeight="1" x14ac:dyDescent="0.3">
      <c r="A34" s="75"/>
      <c r="B34" s="435"/>
      <c r="C34" s="74" t="s">
        <v>446</v>
      </c>
      <c r="D34" s="47" t="s">
        <v>12</v>
      </c>
      <c r="E34" s="90">
        <v>1.0349999999999999</v>
      </c>
      <c r="F34" s="89">
        <f>E34*12</f>
        <v>12.419999999999998</v>
      </c>
      <c r="G34" s="49"/>
      <c r="H34" s="49"/>
      <c r="I34" s="49"/>
      <c r="J34" s="49"/>
      <c r="K34" s="49"/>
      <c r="L34" s="72"/>
      <c r="M34" s="72"/>
      <c r="N34" s="167"/>
      <c r="O34" s="172"/>
      <c r="P34" s="166"/>
      <c r="Q34" s="166"/>
      <c r="R34" s="166"/>
      <c r="S34" s="232"/>
      <c r="T34" s="232"/>
      <c r="U34" s="232"/>
      <c r="V34" s="232"/>
    </row>
    <row r="35" spans="1:22" s="422" customFormat="1" ht="23.25" customHeight="1" x14ac:dyDescent="0.3">
      <c r="A35" s="75"/>
      <c r="B35" s="435"/>
      <c r="C35" s="74" t="s">
        <v>447</v>
      </c>
      <c r="D35" s="47" t="s">
        <v>12</v>
      </c>
      <c r="E35" s="90">
        <v>1.0349999999999999</v>
      </c>
      <c r="F35" s="89">
        <f>E35*8</f>
        <v>8.2799999999999994</v>
      </c>
      <c r="G35" s="49"/>
      <c r="H35" s="49"/>
      <c r="I35" s="49"/>
      <c r="J35" s="49"/>
      <c r="K35" s="49"/>
      <c r="L35" s="72"/>
      <c r="M35" s="72"/>
      <c r="N35" s="167"/>
      <c r="O35" s="172"/>
      <c r="P35" s="166"/>
      <c r="Q35" s="166"/>
      <c r="R35" s="166"/>
      <c r="S35" s="232"/>
      <c r="T35" s="232"/>
      <c r="U35" s="232"/>
      <c r="V35" s="232"/>
    </row>
    <row r="36" spans="1:22" s="422" customFormat="1" ht="34.5" customHeight="1" x14ac:dyDescent="0.3">
      <c r="A36" s="75"/>
      <c r="B36" s="435"/>
      <c r="C36" s="74" t="s">
        <v>428</v>
      </c>
      <c r="D36" s="47" t="s">
        <v>204</v>
      </c>
      <c r="E36" s="90">
        <v>1.0349999999999999</v>
      </c>
      <c r="F36" s="89">
        <f>E36*0.6</f>
        <v>0.62099999999999989</v>
      </c>
      <c r="G36" s="49"/>
      <c r="H36" s="49"/>
      <c r="I36" s="49"/>
      <c r="J36" s="49"/>
      <c r="K36" s="49"/>
      <c r="L36" s="72"/>
      <c r="M36" s="72"/>
      <c r="N36" s="167"/>
      <c r="O36" s="172"/>
      <c r="P36" s="166"/>
      <c r="Q36" s="166"/>
      <c r="R36" s="166"/>
      <c r="S36" s="232"/>
      <c r="T36" s="232"/>
      <c r="U36" s="232"/>
      <c r="V36" s="232"/>
    </row>
    <row r="37" spans="1:22" s="422" customFormat="1" ht="24" customHeight="1" x14ac:dyDescent="0.3">
      <c r="A37" s="75"/>
      <c r="B37" s="435"/>
      <c r="C37" s="74" t="s">
        <v>450</v>
      </c>
      <c r="D37" s="47" t="s">
        <v>103</v>
      </c>
      <c r="E37" s="90"/>
      <c r="F37" s="89">
        <v>44</v>
      </c>
      <c r="G37" s="49"/>
      <c r="H37" s="49"/>
      <c r="I37" s="49"/>
      <c r="J37" s="49"/>
      <c r="K37" s="49"/>
      <c r="L37" s="72"/>
      <c r="M37" s="72"/>
      <c r="N37" s="167"/>
      <c r="O37" s="172"/>
      <c r="P37" s="166"/>
      <c r="Q37" s="166"/>
      <c r="R37" s="166"/>
      <c r="S37" s="232"/>
      <c r="T37" s="232"/>
      <c r="U37" s="232"/>
      <c r="V37" s="232"/>
    </row>
    <row r="38" spans="1:22" s="422" customFormat="1" ht="23.25" customHeight="1" x14ac:dyDescent="0.3">
      <c r="A38" s="75"/>
      <c r="B38" s="435"/>
      <c r="C38" s="61" t="s">
        <v>200</v>
      </c>
      <c r="D38" s="434" t="s">
        <v>0</v>
      </c>
      <c r="E38" s="90">
        <v>2.6</v>
      </c>
      <c r="F38" s="90">
        <f>F27*E38</f>
        <v>1.9456008</v>
      </c>
      <c r="G38" s="49"/>
      <c r="H38" s="49"/>
      <c r="I38" s="49"/>
      <c r="J38" s="49"/>
      <c r="K38" s="49"/>
      <c r="L38" s="72"/>
      <c r="M38" s="72"/>
      <c r="N38" s="167"/>
      <c r="O38" s="232"/>
      <c r="P38" s="232"/>
      <c r="Q38" s="232"/>
      <c r="R38" s="232"/>
      <c r="S38" s="232"/>
      <c r="T38" s="232"/>
      <c r="U38" s="232"/>
      <c r="V38" s="232"/>
    </row>
    <row r="39" spans="1:22" s="422" customFormat="1" ht="23.25" customHeight="1" x14ac:dyDescent="0.3">
      <c r="A39" s="75"/>
      <c r="B39" s="435"/>
      <c r="C39" s="186" t="s">
        <v>429</v>
      </c>
      <c r="D39" s="434" t="s">
        <v>66</v>
      </c>
      <c r="E39" s="89">
        <v>0.5</v>
      </c>
      <c r="F39" s="90">
        <f>F27*E39</f>
        <v>0.37415399999999999</v>
      </c>
      <c r="G39" s="49"/>
      <c r="H39" s="49"/>
      <c r="I39" s="49"/>
      <c r="J39" s="49"/>
      <c r="K39" s="49"/>
      <c r="L39" s="72"/>
      <c r="M39" s="72"/>
      <c r="N39" s="167"/>
      <c r="O39" s="232"/>
      <c r="P39" s="232"/>
      <c r="Q39" s="232"/>
      <c r="R39" s="232"/>
      <c r="S39" s="232"/>
      <c r="T39" s="232"/>
      <c r="U39" s="232"/>
      <c r="V39" s="232"/>
    </row>
    <row r="40" spans="1:22" s="422" customFormat="1" ht="23.25" customHeight="1" x14ac:dyDescent="0.3">
      <c r="A40" s="75"/>
      <c r="B40" s="435"/>
      <c r="C40" s="186" t="s">
        <v>105</v>
      </c>
      <c r="D40" s="234" t="s">
        <v>66</v>
      </c>
      <c r="E40" s="235">
        <v>21.5</v>
      </c>
      <c r="F40" s="235">
        <f>F27*E40</f>
        <v>16.088622000000001</v>
      </c>
      <c r="G40" s="49"/>
      <c r="H40" s="49"/>
      <c r="I40" s="236"/>
      <c r="J40" s="236"/>
      <c r="K40" s="49"/>
      <c r="L40" s="72"/>
      <c r="M40" s="72"/>
      <c r="N40" s="167"/>
      <c r="O40" s="232"/>
      <c r="P40" s="232"/>
      <c r="Q40" s="232"/>
      <c r="R40" s="232"/>
      <c r="S40" s="232"/>
      <c r="T40" s="232"/>
      <c r="U40" s="232"/>
      <c r="V40" s="232"/>
    </row>
    <row r="41" spans="1:22" s="443" customFormat="1" ht="44.25" customHeight="1" x14ac:dyDescent="0.35">
      <c r="A41" s="328">
        <v>6</v>
      </c>
      <c r="B41" s="329" t="s">
        <v>279</v>
      </c>
      <c r="C41" s="330" t="s">
        <v>430</v>
      </c>
      <c r="D41" s="434" t="s">
        <v>135</v>
      </c>
      <c r="E41" s="434"/>
      <c r="F41" s="49">
        <v>4</v>
      </c>
      <c r="G41" s="49"/>
      <c r="H41" s="49"/>
      <c r="I41" s="49"/>
      <c r="J41" s="49"/>
      <c r="K41" s="49"/>
      <c r="L41" s="49"/>
      <c r="M41" s="49"/>
      <c r="N41" s="331"/>
      <c r="O41" s="172"/>
      <c r="P41" s="166"/>
      <c r="Q41" s="166"/>
      <c r="R41" s="166"/>
      <c r="S41" s="332"/>
      <c r="T41" s="332"/>
      <c r="U41" s="331"/>
      <c r="V41" s="331"/>
    </row>
    <row r="42" spans="1:22" s="443" customFormat="1" ht="24.75" customHeight="1" x14ac:dyDescent="0.35">
      <c r="A42" s="328"/>
      <c r="B42" s="435"/>
      <c r="C42" s="61" t="s">
        <v>30</v>
      </c>
      <c r="D42" s="434" t="s">
        <v>7</v>
      </c>
      <c r="E42" s="49">
        <v>4.05</v>
      </c>
      <c r="F42" s="49">
        <f>F41*E42</f>
        <v>16.2</v>
      </c>
      <c r="G42" s="434"/>
      <c r="H42" s="49"/>
      <c r="I42" s="49"/>
      <c r="J42" s="49"/>
      <c r="K42" s="434"/>
      <c r="L42" s="49"/>
      <c r="M42" s="49"/>
      <c r="N42" s="331"/>
      <c r="O42" s="332"/>
      <c r="P42" s="332"/>
      <c r="Q42" s="332"/>
      <c r="R42" s="332"/>
      <c r="S42" s="332"/>
      <c r="T42" s="332"/>
      <c r="U42" s="331"/>
      <c r="V42" s="331"/>
    </row>
    <row r="43" spans="1:22" s="443" customFormat="1" ht="24.75" customHeight="1" x14ac:dyDescent="0.35">
      <c r="A43" s="328"/>
      <c r="B43" s="435"/>
      <c r="C43" s="99" t="s">
        <v>281</v>
      </c>
      <c r="D43" s="434" t="s">
        <v>8</v>
      </c>
      <c r="E43" s="89">
        <v>3.56E-2</v>
      </c>
      <c r="F43" s="49">
        <f>F41*E43</f>
        <v>0.1424</v>
      </c>
      <c r="G43" s="434"/>
      <c r="H43" s="49"/>
      <c r="I43" s="434"/>
      <c r="J43" s="49"/>
      <c r="K43" s="434"/>
      <c r="L43" s="49"/>
      <c r="M43" s="49"/>
      <c r="N43" s="331"/>
      <c r="O43" s="332"/>
      <c r="P43" s="332"/>
      <c r="Q43" s="332"/>
      <c r="R43" s="332"/>
      <c r="S43" s="332"/>
      <c r="T43" s="332"/>
      <c r="U43" s="331"/>
      <c r="V43" s="331"/>
    </row>
    <row r="44" spans="1:22" s="443" customFormat="1" ht="24.75" customHeight="1" x14ac:dyDescent="0.35">
      <c r="A44" s="328"/>
      <c r="B44" s="435"/>
      <c r="C44" s="94" t="s">
        <v>9</v>
      </c>
      <c r="D44" s="434" t="s">
        <v>6</v>
      </c>
      <c r="E44" s="49">
        <f>2.67*0.98</f>
        <v>2.6166</v>
      </c>
      <c r="F44" s="49">
        <f>F41*E44</f>
        <v>10.4664</v>
      </c>
      <c r="G44" s="49"/>
      <c r="H44" s="49"/>
      <c r="I44" s="49"/>
      <c r="J44" s="49"/>
      <c r="K44" s="49"/>
      <c r="L44" s="49"/>
      <c r="M44" s="49"/>
      <c r="N44" s="331"/>
      <c r="O44" s="332"/>
      <c r="P44" s="332"/>
      <c r="Q44" s="332"/>
      <c r="R44" s="332"/>
      <c r="S44" s="332"/>
      <c r="T44" s="332"/>
      <c r="U44" s="331"/>
      <c r="V44" s="331"/>
    </row>
    <row r="45" spans="1:22" s="443" customFormat="1" ht="24.75" customHeight="1" x14ac:dyDescent="0.35">
      <c r="A45" s="328"/>
      <c r="B45" s="435"/>
      <c r="C45" s="99" t="s">
        <v>11</v>
      </c>
      <c r="D45" s="434" t="s">
        <v>6</v>
      </c>
      <c r="E45" s="89">
        <v>0.214</v>
      </c>
      <c r="F45" s="49">
        <f>F41*E45</f>
        <v>0.85599999999999998</v>
      </c>
      <c r="G45" s="49"/>
      <c r="H45" s="49"/>
      <c r="I45" s="49"/>
      <c r="J45" s="49"/>
      <c r="K45" s="49"/>
      <c r="L45" s="72"/>
      <c r="M45" s="49"/>
      <c r="N45" s="331"/>
      <c r="O45" s="332"/>
      <c r="P45" s="332"/>
      <c r="Q45" s="332"/>
      <c r="R45" s="332"/>
      <c r="S45" s="332"/>
      <c r="T45" s="332"/>
      <c r="U45" s="331"/>
      <c r="V45" s="331"/>
    </row>
    <row r="46" spans="1:22" s="444" customFormat="1" ht="45" customHeight="1" x14ac:dyDescent="0.25">
      <c r="A46" s="246">
        <v>7</v>
      </c>
      <c r="B46" s="246" t="s">
        <v>72</v>
      </c>
      <c r="C46" s="334" t="s">
        <v>285</v>
      </c>
      <c r="D46" s="246" t="s">
        <v>0</v>
      </c>
      <c r="E46" s="247"/>
      <c r="F46" s="463">
        <f>150*0.3*0.1</f>
        <v>4.5</v>
      </c>
      <c r="G46" s="464"/>
      <c r="H46" s="49"/>
      <c r="I46" s="247"/>
      <c r="J46" s="247"/>
      <c r="K46" s="247"/>
      <c r="L46" s="247"/>
      <c r="M46" s="247"/>
      <c r="N46" s="249"/>
      <c r="O46" s="172"/>
      <c r="P46" s="166"/>
      <c r="Q46" s="166"/>
      <c r="R46" s="166"/>
      <c r="S46" s="174"/>
      <c r="T46" s="174"/>
      <c r="U46" s="249"/>
      <c r="V46" s="249"/>
    </row>
    <row r="47" spans="1:22" s="445" customFormat="1" ht="22.5" customHeight="1" x14ac:dyDescent="0.25">
      <c r="A47" s="246"/>
      <c r="B47" s="246"/>
      <c r="C47" s="61" t="s">
        <v>30</v>
      </c>
      <c r="D47" s="246" t="s">
        <v>7</v>
      </c>
      <c r="E47" s="247">
        <v>1.8</v>
      </c>
      <c r="F47" s="465">
        <f>E47*F46</f>
        <v>8.1</v>
      </c>
      <c r="G47" s="49"/>
      <c r="H47" s="49"/>
      <c r="I47" s="49"/>
      <c r="J47" s="49"/>
      <c r="K47" s="49"/>
      <c r="L47" s="49"/>
      <c r="M47" s="49"/>
      <c r="N47" s="249"/>
      <c r="O47" s="174"/>
      <c r="P47" s="174"/>
      <c r="Q47" s="174"/>
      <c r="R47" s="174"/>
      <c r="S47" s="174"/>
      <c r="T47" s="174"/>
      <c r="U47" s="249"/>
      <c r="V47" s="249"/>
    </row>
    <row r="48" spans="1:22" s="445" customFormat="1" ht="22.5" customHeight="1" x14ac:dyDescent="0.25">
      <c r="A48" s="246"/>
      <c r="B48" s="246"/>
      <c r="C48" s="51" t="s">
        <v>286</v>
      </c>
      <c r="D48" s="246" t="s">
        <v>0</v>
      </c>
      <c r="E48" s="251">
        <v>1.1000000000000001</v>
      </c>
      <c r="F48" s="54">
        <f>F46*E48</f>
        <v>4.95</v>
      </c>
      <c r="G48" s="464"/>
      <c r="H48" s="49"/>
      <c r="I48" s="252"/>
      <c r="J48" s="49"/>
      <c r="K48" s="49"/>
      <c r="L48" s="72"/>
      <c r="M48" s="49"/>
      <c r="N48" s="249"/>
      <c r="O48" s="174"/>
      <c r="P48" s="174"/>
      <c r="Q48" s="174"/>
      <c r="R48" s="174"/>
      <c r="S48" s="174"/>
      <c r="T48" s="174"/>
      <c r="U48" s="249"/>
      <c r="V48" s="249"/>
    </row>
    <row r="49" spans="1:22" s="446" customFormat="1" ht="35.25" customHeight="1" x14ac:dyDescent="0.25">
      <c r="A49" s="335">
        <v>8</v>
      </c>
      <c r="B49" s="335" t="s">
        <v>287</v>
      </c>
      <c r="C49" s="334" t="s">
        <v>438</v>
      </c>
      <c r="D49" s="335" t="s">
        <v>12</v>
      </c>
      <c r="E49" s="336"/>
      <c r="F49" s="466">
        <v>100</v>
      </c>
      <c r="G49" s="273"/>
      <c r="H49" s="49"/>
      <c r="I49" s="338"/>
      <c r="J49" s="335"/>
      <c r="K49" s="339"/>
      <c r="L49" s="339"/>
      <c r="M49" s="338"/>
      <c r="N49" s="340"/>
      <c r="O49" s="172"/>
      <c r="P49" s="166"/>
      <c r="Q49" s="166"/>
      <c r="R49" s="166"/>
      <c r="S49" s="340"/>
      <c r="T49" s="340"/>
      <c r="U49" s="340"/>
      <c r="V49" s="340"/>
    </row>
    <row r="50" spans="1:22" s="447" customFormat="1" ht="20.25" customHeight="1" x14ac:dyDescent="0.25">
      <c r="A50" s="335"/>
      <c r="B50" s="335"/>
      <c r="C50" s="61" t="s">
        <v>30</v>
      </c>
      <c r="D50" s="335" t="s">
        <v>7</v>
      </c>
      <c r="E50" s="336">
        <v>0.16</v>
      </c>
      <c r="F50" s="275">
        <f>F49*E50</f>
        <v>16</v>
      </c>
      <c r="G50" s="49"/>
      <c r="H50" s="49"/>
      <c r="I50" s="49"/>
      <c r="J50" s="49"/>
      <c r="K50" s="49"/>
      <c r="L50" s="49"/>
      <c r="M50" s="49"/>
      <c r="N50" s="340"/>
      <c r="O50" s="340"/>
      <c r="P50" s="340"/>
      <c r="Q50" s="340"/>
      <c r="R50" s="340"/>
      <c r="S50" s="340"/>
      <c r="T50" s="340"/>
      <c r="U50" s="340"/>
      <c r="V50" s="340"/>
    </row>
    <row r="51" spans="1:22" s="447" customFormat="1" ht="20.25" customHeight="1" x14ac:dyDescent="0.25">
      <c r="A51" s="335"/>
      <c r="B51" s="335"/>
      <c r="C51" s="99" t="s">
        <v>11</v>
      </c>
      <c r="D51" s="434" t="s">
        <v>6</v>
      </c>
      <c r="E51" s="336">
        <v>3.5299999999999998E-2</v>
      </c>
      <c r="F51" s="275">
        <f>F49*E51</f>
        <v>3.53</v>
      </c>
      <c r="G51" s="464"/>
      <c r="H51" s="49"/>
      <c r="I51" s="252"/>
      <c r="J51" s="49"/>
      <c r="K51" s="49"/>
      <c r="L51" s="72"/>
      <c r="M51" s="49"/>
      <c r="N51" s="340"/>
      <c r="O51" s="340"/>
      <c r="P51" s="340"/>
      <c r="Q51" s="340"/>
      <c r="R51" s="340"/>
      <c r="S51" s="340"/>
      <c r="T51" s="340"/>
      <c r="U51" s="340"/>
      <c r="V51" s="340"/>
    </row>
    <row r="52" spans="1:22" s="448" customFormat="1" ht="20.25" customHeight="1" x14ac:dyDescent="0.25">
      <c r="A52" s="335"/>
      <c r="B52" s="335"/>
      <c r="C52" s="94" t="s">
        <v>9</v>
      </c>
      <c r="D52" s="434" t="s">
        <v>6</v>
      </c>
      <c r="E52" s="341">
        <v>6.4999999999999997E-3</v>
      </c>
      <c r="F52" s="275">
        <f>F49*E52</f>
        <v>0.65</v>
      </c>
      <c r="G52" s="273"/>
      <c r="H52" s="49"/>
      <c r="I52" s="338"/>
      <c r="J52" s="338"/>
      <c r="K52" s="338"/>
      <c r="L52" s="337"/>
      <c r="M52" s="338"/>
      <c r="N52" s="342"/>
      <c r="O52" s="342"/>
      <c r="P52" s="342"/>
      <c r="Q52" s="342"/>
      <c r="R52" s="342"/>
      <c r="S52" s="342"/>
      <c r="T52" s="342"/>
      <c r="U52" s="342"/>
      <c r="V52" s="342"/>
    </row>
    <row r="53" spans="1:22" s="446" customFormat="1" ht="35.25" customHeight="1" x14ac:dyDescent="0.25">
      <c r="A53" s="335">
        <v>9</v>
      </c>
      <c r="B53" s="335" t="s">
        <v>287</v>
      </c>
      <c r="C53" s="334" t="s">
        <v>288</v>
      </c>
      <c r="D53" s="335" t="s">
        <v>12</v>
      </c>
      <c r="E53" s="336"/>
      <c r="F53" s="466">
        <v>40</v>
      </c>
      <c r="G53" s="273"/>
      <c r="H53" s="49"/>
      <c r="I53" s="338"/>
      <c r="J53" s="335"/>
      <c r="K53" s="339"/>
      <c r="L53" s="339"/>
      <c r="M53" s="338"/>
      <c r="N53" s="340"/>
      <c r="O53" s="172"/>
      <c r="P53" s="166"/>
      <c r="Q53" s="166"/>
      <c r="R53" s="166"/>
      <c r="S53" s="340"/>
      <c r="T53" s="340"/>
      <c r="U53" s="340"/>
      <c r="V53" s="340"/>
    </row>
    <row r="54" spans="1:22" s="447" customFormat="1" ht="20.25" customHeight="1" x14ac:dyDescent="0.25">
      <c r="A54" s="335"/>
      <c r="B54" s="335"/>
      <c r="C54" s="61" t="s">
        <v>30</v>
      </c>
      <c r="D54" s="335" t="s">
        <v>7</v>
      </c>
      <c r="E54" s="336">
        <v>0.16</v>
      </c>
      <c r="F54" s="275">
        <f>F53*E54</f>
        <v>6.4</v>
      </c>
      <c r="G54" s="49"/>
      <c r="H54" s="49"/>
      <c r="I54" s="49"/>
      <c r="J54" s="49"/>
      <c r="K54" s="49"/>
      <c r="L54" s="49"/>
      <c r="M54" s="49"/>
      <c r="N54" s="340"/>
      <c r="O54" s="340"/>
      <c r="P54" s="340"/>
      <c r="Q54" s="340"/>
      <c r="R54" s="340"/>
      <c r="S54" s="340"/>
      <c r="T54" s="340"/>
      <c r="U54" s="340"/>
      <c r="V54" s="340"/>
    </row>
    <row r="55" spans="1:22" s="447" customFormat="1" ht="20.25" customHeight="1" x14ac:dyDescent="0.25">
      <c r="A55" s="335"/>
      <c r="B55" s="335"/>
      <c r="C55" s="99" t="s">
        <v>11</v>
      </c>
      <c r="D55" s="434" t="s">
        <v>6</v>
      </c>
      <c r="E55" s="336">
        <v>3.5299999999999998E-2</v>
      </c>
      <c r="F55" s="275">
        <f>F53*E55</f>
        <v>1.4119999999999999</v>
      </c>
      <c r="G55" s="464"/>
      <c r="H55" s="49"/>
      <c r="I55" s="252"/>
      <c r="J55" s="49"/>
      <c r="K55" s="49"/>
      <c r="L55" s="72"/>
      <c r="M55" s="49"/>
      <c r="N55" s="340"/>
      <c r="O55" s="340"/>
      <c r="P55" s="340"/>
      <c r="Q55" s="340"/>
      <c r="R55" s="340"/>
      <c r="S55" s="340"/>
      <c r="T55" s="340"/>
      <c r="U55" s="340"/>
      <c r="V55" s="340"/>
    </row>
    <row r="56" spans="1:22" s="448" customFormat="1" ht="20.25" customHeight="1" x14ac:dyDescent="0.25">
      <c r="A56" s="335"/>
      <c r="B56" s="335"/>
      <c r="C56" s="94" t="s">
        <v>9</v>
      </c>
      <c r="D56" s="434" t="s">
        <v>6</v>
      </c>
      <c r="E56" s="341">
        <v>6.4999999999999997E-3</v>
      </c>
      <c r="F56" s="275">
        <f>F53*E56</f>
        <v>0.26</v>
      </c>
      <c r="G56" s="273"/>
      <c r="H56" s="49"/>
      <c r="I56" s="338"/>
      <c r="J56" s="338"/>
      <c r="K56" s="338"/>
      <c r="L56" s="337"/>
      <c r="M56" s="338"/>
      <c r="N56" s="342"/>
      <c r="O56" s="342"/>
      <c r="P56" s="342"/>
      <c r="Q56" s="342"/>
      <c r="R56" s="342"/>
      <c r="S56" s="342"/>
      <c r="T56" s="342"/>
      <c r="U56" s="342"/>
      <c r="V56" s="342"/>
    </row>
    <row r="57" spans="1:22" s="5" customFormat="1" ht="34.5" customHeight="1" x14ac:dyDescent="0.25">
      <c r="A57" s="434">
        <v>10</v>
      </c>
      <c r="B57" s="435" t="s">
        <v>289</v>
      </c>
      <c r="C57" s="61" t="s">
        <v>439</v>
      </c>
      <c r="D57" s="434" t="s">
        <v>12</v>
      </c>
      <c r="E57" s="90"/>
      <c r="F57" s="49">
        <f>F49</f>
        <v>100</v>
      </c>
      <c r="G57" s="434"/>
      <c r="H57" s="49"/>
      <c r="I57" s="49"/>
      <c r="J57" s="49"/>
      <c r="K57" s="344"/>
      <c r="L57" s="344"/>
      <c r="M57" s="436"/>
      <c r="N57" s="166"/>
      <c r="O57" s="172"/>
      <c r="P57" s="166"/>
      <c r="Q57" s="166"/>
      <c r="R57" s="166"/>
      <c r="S57" s="166"/>
      <c r="T57" s="166"/>
      <c r="U57" s="166"/>
      <c r="V57" s="166"/>
    </row>
    <row r="58" spans="1:22" s="5" customFormat="1" ht="23.25" customHeight="1" x14ac:dyDescent="0.25">
      <c r="A58" s="434"/>
      <c r="B58" s="435"/>
      <c r="C58" s="61" t="s">
        <v>30</v>
      </c>
      <c r="D58" s="335" t="s">
        <v>7</v>
      </c>
      <c r="E58" s="345">
        <v>0.12</v>
      </c>
      <c r="F58" s="346">
        <f>F57*E58</f>
        <v>12</v>
      </c>
      <c r="G58" s="49"/>
      <c r="H58" s="49"/>
      <c r="I58" s="49"/>
      <c r="J58" s="49"/>
      <c r="K58" s="49"/>
      <c r="L58" s="49"/>
      <c r="M58" s="49"/>
      <c r="N58" s="166"/>
      <c r="O58" s="166"/>
      <c r="P58" s="166"/>
      <c r="Q58" s="166"/>
      <c r="R58" s="166"/>
      <c r="S58" s="166"/>
      <c r="T58" s="166"/>
      <c r="U58" s="166"/>
      <c r="V58" s="166"/>
    </row>
    <row r="59" spans="1:22" s="5" customFormat="1" ht="23.25" customHeight="1" x14ac:dyDescent="0.25">
      <c r="A59" s="434"/>
      <c r="B59" s="435"/>
      <c r="C59" s="99" t="s">
        <v>11</v>
      </c>
      <c r="D59" s="434" t="s">
        <v>6</v>
      </c>
      <c r="E59" s="89">
        <v>3.9399999999999998E-2</v>
      </c>
      <c r="F59" s="90">
        <f>F57*E59</f>
        <v>3.94</v>
      </c>
      <c r="G59" s="464"/>
      <c r="H59" s="49"/>
      <c r="I59" s="252"/>
      <c r="J59" s="49"/>
      <c r="K59" s="49"/>
      <c r="L59" s="72"/>
      <c r="M59" s="49"/>
      <c r="N59" s="166"/>
      <c r="O59" s="166"/>
      <c r="P59" s="166"/>
      <c r="Q59" s="166"/>
      <c r="R59" s="166"/>
      <c r="S59" s="166"/>
      <c r="T59" s="166"/>
      <c r="U59" s="166"/>
      <c r="V59" s="166"/>
    </row>
    <row r="60" spans="1:22" s="5" customFormat="1" ht="23.25" customHeight="1" x14ac:dyDescent="0.25">
      <c r="A60" s="434"/>
      <c r="B60" s="435"/>
      <c r="C60" s="94" t="s">
        <v>9</v>
      </c>
      <c r="D60" s="434" t="s">
        <v>6</v>
      </c>
      <c r="E60" s="89">
        <v>3.8999999999999998E-3</v>
      </c>
      <c r="F60" s="90">
        <f>F57*E60</f>
        <v>0.38999999999999996</v>
      </c>
      <c r="G60" s="434"/>
      <c r="H60" s="49"/>
      <c r="I60" s="49"/>
      <c r="J60" s="49"/>
      <c r="K60" s="49"/>
      <c r="L60" s="91"/>
      <c r="M60" s="49"/>
      <c r="N60" s="166"/>
      <c r="O60" s="166"/>
      <c r="P60" s="166"/>
      <c r="Q60" s="166"/>
      <c r="R60" s="166"/>
      <c r="S60" s="166"/>
      <c r="T60" s="166"/>
      <c r="U60" s="166"/>
      <c r="V60" s="166"/>
    </row>
    <row r="61" spans="1:22" s="449" customFormat="1" ht="23.25" customHeight="1" x14ac:dyDescent="0.25">
      <c r="A61" s="347"/>
      <c r="B61" s="348"/>
      <c r="C61" s="244" t="s">
        <v>324</v>
      </c>
      <c r="D61" s="347" t="s">
        <v>12</v>
      </c>
      <c r="E61" s="349"/>
      <c r="F61" s="350">
        <f>F57</f>
        <v>100</v>
      </c>
      <c r="G61" s="464"/>
      <c r="H61" s="49"/>
      <c r="I61" s="252"/>
      <c r="J61" s="49"/>
      <c r="K61" s="49"/>
      <c r="L61" s="72"/>
      <c r="M61" s="49"/>
      <c r="N61" s="351"/>
      <c r="O61" s="351"/>
      <c r="P61" s="351"/>
      <c r="Q61" s="351"/>
      <c r="R61" s="351"/>
      <c r="S61" s="351"/>
      <c r="T61" s="351"/>
      <c r="U61" s="351"/>
      <c r="V61" s="351"/>
    </row>
    <row r="62" spans="1:22" s="5" customFormat="1" ht="31.5" customHeight="1" x14ac:dyDescent="0.25">
      <c r="A62" s="434">
        <v>11</v>
      </c>
      <c r="B62" s="435" t="s">
        <v>57</v>
      </c>
      <c r="C62" s="61" t="s">
        <v>290</v>
      </c>
      <c r="D62" s="434" t="s">
        <v>12</v>
      </c>
      <c r="E62" s="90"/>
      <c r="F62" s="49">
        <v>100</v>
      </c>
      <c r="G62" s="192"/>
      <c r="H62" s="49"/>
      <c r="I62" s="192"/>
      <c r="J62" s="49"/>
      <c r="K62" s="49"/>
      <c r="L62" s="72"/>
      <c r="M62" s="49"/>
      <c r="N62" s="166"/>
      <c r="O62" s="226"/>
      <c r="P62" s="33"/>
      <c r="Q62" s="33"/>
      <c r="R62" s="33"/>
      <c r="S62" s="166"/>
      <c r="T62" s="166"/>
      <c r="U62" s="166"/>
      <c r="V62" s="166"/>
    </row>
    <row r="63" spans="1:22" s="441" customFormat="1" ht="27" customHeight="1" x14ac:dyDescent="0.25">
      <c r="A63" s="352">
        <v>12</v>
      </c>
      <c r="B63" s="352" t="s">
        <v>214</v>
      </c>
      <c r="C63" s="353" t="s">
        <v>291</v>
      </c>
      <c r="D63" s="352" t="s">
        <v>0</v>
      </c>
      <c r="E63" s="352"/>
      <c r="F63" s="467">
        <v>4.5999999999999996</v>
      </c>
      <c r="G63" s="467"/>
      <c r="H63" s="49"/>
      <c r="I63" s="354"/>
      <c r="J63" s="354"/>
      <c r="K63" s="354"/>
      <c r="L63" s="354"/>
      <c r="M63" s="245"/>
      <c r="N63" s="178"/>
      <c r="O63" s="172"/>
      <c r="P63" s="166"/>
      <c r="Q63" s="166"/>
      <c r="R63" s="166"/>
      <c r="S63" s="171"/>
      <c r="T63" s="171"/>
      <c r="U63" s="178"/>
      <c r="V63" s="178"/>
    </row>
    <row r="64" spans="1:22" s="441" customFormat="1" ht="21.75" customHeight="1" x14ac:dyDescent="0.25">
      <c r="A64" s="352"/>
      <c r="B64" s="352"/>
      <c r="C64" s="61" t="s">
        <v>30</v>
      </c>
      <c r="D64" s="335" t="s">
        <v>7</v>
      </c>
      <c r="E64" s="82">
        <v>1.21</v>
      </c>
      <c r="F64" s="467">
        <f>F63*E64</f>
        <v>5.5659999999999998</v>
      </c>
      <c r="G64" s="72"/>
      <c r="H64" s="49"/>
      <c r="I64" s="180"/>
      <c r="J64" s="49"/>
      <c r="K64" s="180"/>
      <c r="L64" s="180"/>
      <c r="M64" s="180"/>
      <c r="N64" s="178"/>
      <c r="O64" s="171"/>
      <c r="P64" s="171"/>
      <c r="Q64" s="171"/>
      <c r="R64" s="171"/>
      <c r="S64" s="171"/>
      <c r="T64" s="171"/>
      <c r="U64" s="178"/>
      <c r="V64" s="178"/>
    </row>
    <row r="65" spans="1:22" s="3" customFormat="1" ht="71.25" customHeight="1" x14ac:dyDescent="0.25">
      <c r="A65" s="255">
        <v>13</v>
      </c>
      <c r="B65" s="255" t="s">
        <v>2</v>
      </c>
      <c r="C65" s="51" t="s">
        <v>215</v>
      </c>
      <c r="D65" s="255" t="s">
        <v>0</v>
      </c>
      <c r="E65" s="256"/>
      <c r="F65" s="62">
        <v>9</v>
      </c>
      <c r="G65" s="435"/>
      <c r="H65" s="255"/>
      <c r="I65" s="255"/>
      <c r="J65" s="255"/>
      <c r="K65" s="435"/>
      <c r="L65" s="255"/>
      <c r="M65" s="255"/>
      <c r="N65" s="168"/>
      <c r="O65" s="172"/>
      <c r="P65" s="166"/>
      <c r="Q65" s="166"/>
      <c r="R65" s="166"/>
      <c r="S65" s="168"/>
      <c r="T65" s="168"/>
      <c r="U65" s="168"/>
      <c r="V65" s="168"/>
    </row>
    <row r="66" spans="1:22" s="8" customFormat="1" ht="21.75" customHeight="1" x14ac:dyDescent="0.3">
      <c r="A66" s="228"/>
      <c r="B66" s="228"/>
      <c r="C66" s="85" t="s">
        <v>5</v>
      </c>
      <c r="D66" s="228" t="s">
        <v>7</v>
      </c>
      <c r="E66" s="257">
        <v>0.83430000000000004</v>
      </c>
      <c r="F66" s="90">
        <f>F65*E66</f>
        <v>7.5087000000000002</v>
      </c>
      <c r="G66" s="49"/>
      <c r="H66" s="258"/>
      <c r="I66" s="112"/>
      <c r="J66" s="49"/>
      <c r="K66" s="434"/>
      <c r="L66" s="56"/>
      <c r="M66" s="49"/>
      <c r="N66" s="432"/>
      <c r="O66" s="149"/>
      <c r="P66" s="149"/>
      <c r="Q66" s="149"/>
      <c r="R66" s="149"/>
      <c r="S66" s="124"/>
      <c r="T66" s="124"/>
      <c r="U66" s="124"/>
      <c r="V66" s="124"/>
    </row>
    <row r="67" spans="1:22" s="11" customFormat="1" ht="31.5" customHeight="1" x14ac:dyDescent="0.25">
      <c r="A67" s="50">
        <v>12</v>
      </c>
      <c r="B67" s="96" t="s">
        <v>431</v>
      </c>
      <c r="C67" s="63" t="s">
        <v>229</v>
      </c>
      <c r="D67" s="50" t="s">
        <v>1</v>
      </c>
      <c r="E67" s="54">
        <v>1.85</v>
      </c>
      <c r="F67" s="64">
        <f>F65*E67</f>
        <v>16.650000000000002</v>
      </c>
      <c r="G67" s="54"/>
      <c r="H67" s="54"/>
      <c r="I67" s="54"/>
      <c r="J67" s="54"/>
      <c r="K67" s="54"/>
      <c r="L67" s="54"/>
      <c r="M67" s="49"/>
      <c r="N67" s="156"/>
      <c r="O67" s="172"/>
      <c r="P67" s="166"/>
      <c r="Q67" s="166"/>
      <c r="R67" s="166"/>
      <c r="S67" s="156"/>
      <c r="T67" s="156"/>
      <c r="U67" s="156"/>
      <c r="V67" s="156"/>
    </row>
    <row r="68" spans="1:22" s="450" customFormat="1" ht="26.25" customHeight="1" x14ac:dyDescent="0.25">
      <c r="A68" s="355"/>
      <c r="B68" s="356"/>
      <c r="C68" s="334"/>
      <c r="D68" s="355"/>
      <c r="E68" s="251"/>
      <c r="F68" s="64"/>
      <c r="G68" s="54"/>
      <c r="H68" s="251"/>
      <c r="I68" s="251"/>
      <c r="J68" s="251"/>
      <c r="K68" s="251"/>
      <c r="L68" s="251"/>
      <c r="M68" s="251"/>
      <c r="N68" s="358"/>
      <c r="O68" s="359"/>
      <c r="P68" s="359"/>
      <c r="Q68" s="359"/>
      <c r="R68" s="359"/>
      <c r="S68" s="359"/>
      <c r="T68" s="359"/>
      <c r="U68" s="358"/>
      <c r="V68" s="358"/>
    </row>
    <row r="69" spans="1:22" s="451" customFormat="1" ht="21.75" customHeight="1" x14ac:dyDescent="0.35">
      <c r="A69" s="434"/>
      <c r="B69" s="435"/>
      <c r="C69" s="75" t="s">
        <v>13</v>
      </c>
      <c r="D69" s="434"/>
      <c r="E69" s="90"/>
      <c r="F69" s="89"/>
      <c r="G69" s="49"/>
      <c r="H69" s="77"/>
      <c r="I69" s="77"/>
      <c r="J69" s="77"/>
      <c r="K69" s="77"/>
      <c r="L69" s="77"/>
      <c r="M69" s="77"/>
      <c r="N69" s="278"/>
      <c r="O69" s="361"/>
      <c r="P69" s="361"/>
      <c r="Q69" s="361"/>
      <c r="R69" s="361"/>
      <c r="S69" s="361"/>
      <c r="T69" s="361"/>
      <c r="U69" s="278"/>
      <c r="V69" s="278"/>
    </row>
    <row r="70" spans="1:22" s="452" customFormat="1" ht="21.75" customHeight="1" x14ac:dyDescent="0.35">
      <c r="A70" s="434"/>
      <c r="B70" s="435"/>
      <c r="C70" s="362" t="s">
        <v>292</v>
      </c>
      <c r="D70" s="78">
        <v>0.1</v>
      </c>
      <c r="E70" s="90"/>
      <c r="F70" s="90"/>
      <c r="G70" s="49"/>
      <c r="H70" s="237"/>
      <c r="I70" s="237"/>
      <c r="J70" s="237"/>
      <c r="K70" s="237"/>
      <c r="L70" s="237"/>
      <c r="M70" s="237"/>
      <c r="N70" s="364"/>
      <c r="O70" s="365"/>
      <c r="P70" s="365"/>
      <c r="Q70" s="365"/>
      <c r="R70" s="365"/>
      <c r="S70" s="365"/>
      <c r="T70" s="365"/>
      <c r="U70" s="364"/>
      <c r="V70" s="364"/>
    </row>
    <row r="71" spans="1:22" s="452" customFormat="1" ht="21.75" customHeight="1" x14ac:dyDescent="0.35">
      <c r="A71" s="434"/>
      <c r="B71" s="435"/>
      <c r="C71" s="362" t="s">
        <v>13</v>
      </c>
      <c r="D71" s="78"/>
      <c r="E71" s="434"/>
      <c r="F71" s="434"/>
      <c r="G71" s="434"/>
      <c r="H71" s="237"/>
      <c r="I71" s="237"/>
      <c r="J71" s="237"/>
      <c r="K71" s="237"/>
      <c r="L71" s="237"/>
      <c r="M71" s="237"/>
      <c r="N71" s="364"/>
      <c r="O71" s="365"/>
      <c r="P71" s="365"/>
      <c r="Q71" s="365"/>
      <c r="R71" s="365"/>
      <c r="S71" s="365"/>
      <c r="T71" s="365"/>
      <c r="U71" s="364"/>
      <c r="V71" s="364"/>
    </row>
    <row r="72" spans="1:22" s="452" customFormat="1" ht="21.75" customHeight="1" x14ac:dyDescent="0.35">
      <c r="A72" s="434"/>
      <c r="B72" s="435"/>
      <c r="C72" s="362" t="s">
        <v>293</v>
      </c>
      <c r="D72" s="78">
        <v>0.08</v>
      </c>
      <c r="E72" s="90"/>
      <c r="F72" s="90"/>
      <c r="G72" s="49"/>
      <c r="H72" s="237"/>
      <c r="I72" s="237"/>
      <c r="J72" s="237"/>
      <c r="K72" s="237"/>
      <c r="L72" s="237"/>
      <c r="M72" s="237"/>
      <c r="N72" s="364"/>
      <c r="O72" s="365"/>
      <c r="P72" s="365"/>
      <c r="Q72" s="365"/>
      <c r="R72" s="365"/>
      <c r="S72" s="365"/>
      <c r="T72" s="365"/>
      <c r="U72" s="364"/>
      <c r="V72" s="364"/>
    </row>
    <row r="73" spans="1:22" s="452" customFormat="1" ht="21.75" customHeight="1" x14ac:dyDescent="0.35">
      <c r="A73" s="434"/>
      <c r="B73" s="435"/>
      <c r="C73" s="362" t="s">
        <v>13</v>
      </c>
      <c r="D73" s="78"/>
      <c r="E73" s="90"/>
      <c r="F73" s="89"/>
      <c r="G73" s="49"/>
      <c r="H73" s="237"/>
      <c r="I73" s="237"/>
      <c r="J73" s="237"/>
      <c r="K73" s="237"/>
      <c r="L73" s="237"/>
      <c r="M73" s="77"/>
      <c r="N73" s="364"/>
      <c r="O73" s="365"/>
      <c r="P73" s="365"/>
      <c r="Q73" s="365"/>
      <c r="R73" s="365"/>
      <c r="S73" s="166"/>
      <c r="T73" s="365"/>
      <c r="U73" s="364"/>
      <c r="V73" s="364"/>
    </row>
    <row r="74" spans="1:22" s="10" customFormat="1" ht="38.25" customHeight="1" x14ac:dyDescent="0.25">
      <c r="A74" s="75"/>
      <c r="B74" s="71"/>
      <c r="C74" s="76" t="s">
        <v>17</v>
      </c>
      <c r="D74" s="78">
        <v>0.02</v>
      </c>
      <c r="E74" s="434"/>
      <c r="F74" s="49"/>
      <c r="G74" s="434"/>
      <c r="H74" s="49"/>
      <c r="I74" s="434"/>
      <c r="J74" s="49"/>
      <c r="K74" s="434"/>
      <c r="L74" s="49"/>
      <c r="M74" s="77"/>
      <c r="N74" s="165"/>
      <c r="O74" s="166"/>
      <c r="P74" s="166"/>
      <c r="Q74" s="166"/>
      <c r="R74" s="166"/>
      <c r="S74" s="165"/>
      <c r="T74" s="165"/>
      <c r="U74" s="165"/>
      <c r="V74" s="165"/>
    </row>
    <row r="75" spans="1:22" s="10" customFormat="1" ht="38.25" customHeight="1" x14ac:dyDescent="0.25">
      <c r="A75" s="75"/>
      <c r="B75" s="71"/>
      <c r="C75" s="76" t="s">
        <v>13</v>
      </c>
      <c r="D75" s="434"/>
      <c r="E75" s="434"/>
      <c r="F75" s="49"/>
      <c r="G75" s="434"/>
      <c r="H75" s="49"/>
      <c r="I75" s="434"/>
      <c r="J75" s="49"/>
      <c r="K75" s="434"/>
      <c r="L75" s="49"/>
      <c r="M75" s="113"/>
      <c r="N75" s="229"/>
      <c r="O75" s="166"/>
      <c r="P75" s="166"/>
      <c r="Q75" s="166"/>
      <c r="R75" s="166"/>
      <c r="S75" s="165"/>
      <c r="T75" s="165"/>
      <c r="U75" s="165"/>
      <c r="V75" s="165"/>
    </row>
    <row r="76" spans="1:22" s="1" customFormat="1" ht="21" customHeight="1" x14ac:dyDescent="0.25">
      <c r="A76" s="246"/>
      <c r="B76" s="366"/>
      <c r="C76" s="367" t="s">
        <v>81</v>
      </c>
      <c r="D76" s="246"/>
      <c r="E76" s="368"/>
      <c r="F76" s="465"/>
      <c r="G76" s="49"/>
      <c r="H76" s="49"/>
      <c r="I76" s="192"/>
      <c r="J76" s="192"/>
      <c r="K76" s="192"/>
      <c r="L76" s="192"/>
      <c r="M76" s="49"/>
      <c r="N76" s="433"/>
      <c r="O76" s="175"/>
      <c r="P76" s="175"/>
      <c r="Q76" s="175"/>
      <c r="R76" s="175"/>
      <c r="S76" s="175"/>
      <c r="T76" s="175"/>
      <c r="U76" s="433"/>
      <c r="V76" s="433"/>
    </row>
    <row r="77" spans="1:22" s="453" customFormat="1" ht="58.5" customHeight="1" x14ac:dyDescent="0.25">
      <c r="A77" s="335">
        <v>1</v>
      </c>
      <c r="B77" s="335" t="s">
        <v>294</v>
      </c>
      <c r="C77" s="74" t="s">
        <v>448</v>
      </c>
      <c r="D77" s="335" t="s">
        <v>103</v>
      </c>
      <c r="E77" s="336"/>
      <c r="F77" s="276">
        <v>8</v>
      </c>
      <c r="G77" s="276"/>
      <c r="H77" s="338"/>
      <c r="I77" s="338"/>
      <c r="J77" s="338"/>
      <c r="K77" s="369"/>
      <c r="L77" s="369"/>
      <c r="M77" s="338"/>
      <c r="N77" s="299"/>
      <c r="O77" s="172"/>
      <c r="P77" s="324"/>
      <c r="Q77" s="166"/>
      <c r="R77" s="166"/>
      <c r="S77" s="299"/>
      <c r="T77" s="299"/>
      <c r="U77" s="299"/>
      <c r="V77" s="299"/>
    </row>
    <row r="78" spans="1:22" s="454" customFormat="1" ht="23.25" customHeight="1" x14ac:dyDescent="0.3">
      <c r="A78" s="335"/>
      <c r="B78" s="335"/>
      <c r="C78" s="61" t="s">
        <v>30</v>
      </c>
      <c r="D78" s="335" t="s">
        <v>7</v>
      </c>
      <c r="E78" s="336">
        <v>3.46</v>
      </c>
      <c r="F78" s="276">
        <f>F77*E78</f>
        <v>27.68</v>
      </c>
      <c r="G78" s="49"/>
      <c r="H78" s="49"/>
      <c r="I78" s="49"/>
      <c r="J78" s="49"/>
      <c r="K78" s="49"/>
      <c r="L78" s="49"/>
      <c r="M78" s="49"/>
      <c r="N78" s="370"/>
      <c r="O78" s="299"/>
      <c r="P78" s="324"/>
      <c r="Q78" s="299"/>
      <c r="R78" s="299"/>
      <c r="S78" s="299"/>
      <c r="T78" s="299"/>
      <c r="U78" s="370"/>
      <c r="V78" s="370"/>
    </row>
    <row r="79" spans="1:22" s="454" customFormat="1" ht="23.25" customHeight="1" x14ac:dyDescent="0.3">
      <c r="A79" s="335"/>
      <c r="B79" s="335"/>
      <c r="C79" s="99" t="s">
        <v>11</v>
      </c>
      <c r="D79" s="434" t="s">
        <v>6</v>
      </c>
      <c r="E79" s="341">
        <v>2.21</v>
      </c>
      <c r="F79" s="275">
        <f>F77*E79</f>
        <v>17.68</v>
      </c>
      <c r="G79" s="276"/>
      <c r="H79" s="49"/>
      <c r="I79" s="338"/>
      <c r="J79" s="338"/>
      <c r="K79" s="49"/>
      <c r="L79" s="369"/>
      <c r="M79" s="49"/>
      <c r="N79" s="370"/>
      <c r="O79" s="299"/>
      <c r="P79" s="324"/>
      <c r="Q79" s="299"/>
      <c r="R79" s="299"/>
      <c r="S79" s="299"/>
      <c r="T79" s="299"/>
      <c r="U79" s="370"/>
      <c r="V79" s="370"/>
    </row>
    <row r="80" spans="1:22" s="454" customFormat="1" ht="23.25" customHeight="1" x14ac:dyDescent="0.3">
      <c r="A80" s="335"/>
      <c r="B80" s="335"/>
      <c r="C80" s="94" t="s">
        <v>9</v>
      </c>
      <c r="D80" s="434" t="s">
        <v>6</v>
      </c>
      <c r="E80" s="336">
        <v>3.36</v>
      </c>
      <c r="F80" s="275">
        <f>F77*E80</f>
        <v>26.88</v>
      </c>
      <c r="G80" s="276"/>
      <c r="H80" s="49"/>
      <c r="I80" s="338"/>
      <c r="J80" s="338"/>
      <c r="K80" s="338"/>
      <c r="L80" s="338"/>
      <c r="M80" s="49"/>
      <c r="N80" s="370"/>
      <c r="O80" s="299"/>
      <c r="P80" s="324"/>
      <c r="Q80" s="299"/>
      <c r="R80" s="299"/>
      <c r="S80" s="299"/>
      <c r="T80" s="299"/>
      <c r="U80" s="370"/>
      <c r="V80" s="370"/>
    </row>
    <row r="81" spans="1:22" s="455" customFormat="1" ht="72" customHeight="1" x14ac:dyDescent="0.25">
      <c r="A81" s="371"/>
      <c r="B81" s="372"/>
      <c r="C81" s="74" t="s">
        <v>448</v>
      </c>
      <c r="D81" s="371" t="s">
        <v>103</v>
      </c>
      <c r="E81" s="373">
        <v>1</v>
      </c>
      <c r="F81" s="346">
        <f>F77*E81</f>
        <v>8</v>
      </c>
      <c r="G81" s="375"/>
      <c r="H81" s="49"/>
      <c r="I81" s="376"/>
      <c r="J81" s="376"/>
      <c r="K81" s="49"/>
      <c r="L81" s="72"/>
      <c r="M81" s="49"/>
      <c r="N81" s="377"/>
      <c r="O81" s="377"/>
      <c r="P81" s="324"/>
      <c r="Q81" s="377"/>
      <c r="R81" s="377"/>
      <c r="S81" s="377"/>
      <c r="T81" s="377"/>
      <c r="U81" s="377"/>
      <c r="V81" s="377"/>
    </row>
    <row r="82" spans="1:22" s="453" customFormat="1" ht="39" customHeight="1" x14ac:dyDescent="0.25">
      <c r="A82" s="335">
        <v>2</v>
      </c>
      <c r="B82" s="335" t="s">
        <v>295</v>
      </c>
      <c r="C82" s="378" t="s">
        <v>296</v>
      </c>
      <c r="D82" s="335" t="s">
        <v>12</v>
      </c>
      <c r="E82" s="336"/>
      <c r="F82" s="276">
        <f>F86+F87</f>
        <v>140</v>
      </c>
      <c r="G82" s="276"/>
      <c r="H82" s="338"/>
      <c r="I82" s="338"/>
      <c r="J82" s="338"/>
      <c r="K82" s="369"/>
      <c r="L82" s="369"/>
      <c r="M82" s="338"/>
      <c r="N82" s="299"/>
      <c r="O82" s="172"/>
      <c r="P82" s="324"/>
      <c r="Q82" s="166"/>
      <c r="R82" s="166"/>
      <c r="S82" s="299"/>
      <c r="T82" s="299"/>
      <c r="U82" s="299"/>
      <c r="V82" s="299"/>
    </row>
    <row r="83" spans="1:22" s="456" customFormat="1" ht="23.25" customHeight="1" x14ac:dyDescent="0.3">
      <c r="A83" s="335"/>
      <c r="B83" s="335"/>
      <c r="C83" s="61" t="s">
        <v>30</v>
      </c>
      <c r="D83" s="335" t="s">
        <v>7</v>
      </c>
      <c r="E83" s="336">
        <v>0.14000000000000001</v>
      </c>
      <c r="F83" s="276">
        <f>F82*E83</f>
        <v>19.600000000000001</v>
      </c>
      <c r="G83" s="49"/>
      <c r="H83" s="49"/>
      <c r="I83" s="49"/>
      <c r="J83" s="49"/>
      <c r="K83" s="49"/>
      <c r="L83" s="49"/>
      <c r="M83" s="49"/>
      <c r="N83" s="370"/>
      <c r="O83" s="299"/>
      <c r="P83" s="324"/>
      <c r="Q83" s="299"/>
      <c r="R83" s="299"/>
      <c r="S83" s="299"/>
      <c r="T83" s="299"/>
      <c r="U83" s="370"/>
      <c r="V83" s="370"/>
    </row>
    <row r="84" spans="1:22" s="456" customFormat="1" ht="23.25" customHeight="1" x14ac:dyDescent="0.3">
      <c r="A84" s="335"/>
      <c r="B84" s="335"/>
      <c r="C84" s="99" t="s">
        <v>11</v>
      </c>
      <c r="D84" s="434" t="s">
        <v>6</v>
      </c>
      <c r="E84" s="341">
        <v>5.2600000000000001E-2</v>
      </c>
      <c r="F84" s="275">
        <f>F82*E84</f>
        <v>7.3639999999999999</v>
      </c>
      <c r="G84" s="276"/>
      <c r="H84" s="338"/>
      <c r="I84" s="338"/>
      <c r="J84" s="338"/>
      <c r="K84" s="369"/>
      <c r="L84" s="369"/>
      <c r="M84" s="49"/>
      <c r="N84" s="370"/>
      <c r="O84" s="299"/>
      <c r="P84" s="324"/>
      <c r="Q84" s="299"/>
      <c r="R84" s="299"/>
      <c r="S84" s="299"/>
      <c r="T84" s="299"/>
      <c r="U84" s="370"/>
      <c r="V84" s="370"/>
    </row>
    <row r="85" spans="1:22" s="456" customFormat="1" ht="23.25" customHeight="1" x14ac:dyDescent="0.3">
      <c r="A85" s="335"/>
      <c r="B85" s="335"/>
      <c r="C85" s="94" t="s">
        <v>9</v>
      </c>
      <c r="D85" s="434" t="s">
        <v>6</v>
      </c>
      <c r="E85" s="336">
        <v>0.04</v>
      </c>
      <c r="F85" s="275">
        <f>F82*E85</f>
        <v>5.6000000000000005</v>
      </c>
      <c r="G85" s="276"/>
      <c r="H85" s="338"/>
      <c r="I85" s="338"/>
      <c r="J85" s="338"/>
      <c r="K85" s="338"/>
      <c r="L85" s="338"/>
      <c r="M85" s="49"/>
      <c r="N85" s="370"/>
      <c r="O85" s="299"/>
      <c r="P85" s="324"/>
      <c r="Q85" s="299"/>
      <c r="R85" s="299"/>
      <c r="S85" s="299"/>
      <c r="T85" s="299"/>
      <c r="U85" s="370"/>
      <c r="V85" s="370"/>
    </row>
    <row r="86" spans="1:22" s="457" customFormat="1" ht="23.25" customHeight="1" x14ac:dyDescent="0.25">
      <c r="A86" s="371"/>
      <c r="B86" s="372"/>
      <c r="C86" s="244" t="s">
        <v>297</v>
      </c>
      <c r="D86" s="371" t="s">
        <v>12</v>
      </c>
      <c r="E86" s="373"/>
      <c r="F86" s="346">
        <v>100</v>
      </c>
      <c r="G86" s="376"/>
      <c r="H86" s="338"/>
      <c r="I86" s="376"/>
      <c r="J86" s="374"/>
      <c r="K86" s="49"/>
      <c r="L86" s="72"/>
      <c r="M86" s="49"/>
      <c r="N86" s="377"/>
      <c r="O86" s="172"/>
      <c r="P86" s="324"/>
      <c r="Q86" s="166"/>
      <c r="R86" s="166"/>
      <c r="S86" s="377"/>
      <c r="T86" s="377"/>
      <c r="U86" s="377"/>
      <c r="V86" s="377"/>
    </row>
    <row r="87" spans="1:22" s="457" customFormat="1" ht="23.25" customHeight="1" x14ac:dyDescent="0.25">
      <c r="A87" s="371"/>
      <c r="B87" s="372"/>
      <c r="C87" s="244" t="s">
        <v>298</v>
      </c>
      <c r="D87" s="371" t="s">
        <v>12</v>
      </c>
      <c r="E87" s="373"/>
      <c r="F87" s="346">
        <v>40</v>
      </c>
      <c r="G87" s="376"/>
      <c r="H87" s="338"/>
      <c r="I87" s="376"/>
      <c r="J87" s="376"/>
      <c r="K87" s="49"/>
      <c r="L87" s="72"/>
      <c r="M87" s="49"/>
      <c r="N87" s="377"/>
      <c r="O87" s="172"/>
      <c r="P87" s="324"/>
      <c r="Q87" s="166"/>
      <c r="R87" s="166"/>
      <c r="S87" s="377"/>
      <c r="T87" s="377"/>
      <c r="U87" s="377"/>
      <c r="V87" s="377"/>
    </row>
    <row r="88" spans="1:22" s="458" customFormat="1" ht="36.75" customHeight="1" x14ac:dyDescent="0.3">
      <c r="A88" s="246">
        <v>3</v>
      </c>
      <c r="B88" s="246" t="s">
        <v>299</v>
      </c>
      <c r="C88" s="244" t="s">
        <v>300</v>
      </c>
      <c r="D88" s="246" t="s">
        <v>103</v>
      </c>
      <c r="E88" s="247"/>
      <c r="F88" s="54">
        <v>4</v>
      </c>
      <c r="G88" s="464"/>
      <c r="H88" s="49"/>
      <c r="I88" s="247"/>
      <c r="J88" s="247"/>
      <c r="K88" s="247"/>
      <c r="L88" s="247"/>
      <c r="M88" s="49"/>
      <c r="N88" s="380"/>
      <c r="O88" s="172"/>
      <c r="P88" s="324"/>
      <c r="Q88" s="166"/>
      <c r="R88" s="166"/>
      <c r="S88" s="333"/>
      <c r="T88" s="333"/>
      <c r="U88" s="380"/>
      <c r="V88" s="380"/>
    </row>
    <row r="89" spans="1:22" s="458" customFormat="1" ht="18.75" customHeight="1" x14ac:dyDescent="0.3">
      <c r="A89" s="246"/>
      <c r="B89" s="246"/>
      <c r="C89" s="61" t="s">
        <v>30</v>
      </c>
      <c r="D89" s="335" t="s">
        <v>7</v>
      </c>
      <c r="E89" s="252">
        <v>2</v>
      </c>
      <c r="F89" s="465">
        <f>E89*F88</f>
        <v>8</v>
      </c>
      <c r="G89" s="49"/>
      <c r="H89" s="276"/>
      <c r="I89" s="49"/>
      <c r="J89" s="49"/>
      <c r="K89" s="49"/>
      <c r="L89" s="49"/>
      <c r="M89" s="49"/>
      <c r="N89" s="380"/>
      <c r="O89" s="333"/>
      <c r="P89" s="324"/>
      <c r="Q89" s="333"/>
      <c r="R89" s="333"/>
      <c r="S89" s="333"/>
      <c r="T89" s="333"/>
      <c r="U89" s="380"/>
      <c r="V89" s="380"/>
    </row>
    <row r="90" spans="1:22" s="458" customFormat="1" ht="18.75" customHeight="1" x14ac:dyDescent="0.3">
      <c r="A90" s="273"/>
      <c r="B90" s="382"/>
      <c r="C90" s="99" t="s">
        <v>11</v>
      </c>
      <c r="D90" s="434" t="s">
        <v>6</v>
      </c>
      <c r="E90" s="276">
        <v>2.35</v>
      </c>
      <c r="F90" s="276">
        <f>F88*E90</f>
        <v>9.4</v>
      </c>
      <c r="G90" s="276"/>
      <c r="H90" s="49"/>
      <c r="I90" s="276"/>
      <c r="J90" s="276"/>
      <c r="K90" s="49"/>
      <c r="L90" s="72"/>
      <c r="M90" s="49"/>
      <c r="N90" s="380"/>
      <c r="O90" s="333"/>
      <c r="P90" s="324"/>
      <c r="Q90" s="333"/>
      <c r="R90" s="333"/>
      <c r="S90" s="333"/>
      <c r="T90" s="333"/>
      <c r="U90" s="380"/>
      <c r="V90" s="380"/>
    </row>
    <row r="91" spans="1:22" s="458" customFormat="1" ht="18.75" customHeight="1" x14ac:dyDescent="0.3">
      <c r="A91" s="246"/>
      <c r="B91" s="246"/>
      <c r="C91" s="94" t="s">
        <v>9</v>
      </c>
      <c r="D91" s="434" t="s">
        <v>6</v>
      </c>
      <c r="E91" s="252">
        <v>0.68</v>
      </c>
      <c r="F91" s="463">
        <f>E91*F88</f>
        <v>2.72</v>
      </c>
      <c r="G91" s="192"/>
      <c r="H91" s="49"/>
      <c r="I91" s="192"/>
      <c r="J91" s="192"/>
      <c r="K91" s="49"/>
      <c r="L91" s="49"/>
      <c r="M91" s="49"/>
      <c r="N91" s="380"/>
      <c r="O91" s="333"/>
      <c r="P91" s="324"/>
      <c r="Q91" s="333"/>
      <c r="R91" s="333"/>
      <c r="S91" s="333"/>
      <c r="T91" s="333"/>
      <c r="U91" s="380"/>
      <c r="V91" s="380"/>
    </row>
    <row r="92" spans="1:22" s="458" customFormat="1" ht="37.5" customHeight="1" x14ac:dyDescent="0.3">
      <c r="A92" s="246"/>
      <c r="B92" s="246"/>
      <c r="C92" s="244" t="s">
        <v>300</v>
      </c>
      <c r="D92" s="246" t="s">
        <v>103</v>
      </c>
      <c r="E92" s="247">
        <v>1</v>
      </c>
      <c r="F92" s="468">
        <f>F88*E92</f>
        <v>4</v>
      </c>
      <c r="G92" s="49"/>
      <c r="H92" s="49"/>
      <c r="I92" s="384"/>
      <c r="J92" s="49"/>
      <c r="K92" s="49"/>
      <c r="L92" s="72"/>
      <c r="M92" s="49"/>
      <c r="N92" s="380"/>
      <c r="O92" s="333"/>
      <c r="P92" s="324"/>
      <c r="Q92" s="333"/>
      <c r="R92" s="333"/>
      <c r="S92" s="333"/>
      <c r="T92" s="333"/>
      <c r="U92" s="380"/>
      <c r="V92" s="380"/>
    </row>
    <row r="93" spans="1:22" s="458" customFormat="1" ht="34.5" customHeight="1" x14ac:dyDescent="0.3">
      <c r="A93" s="273">
        <v>4</v>
      </c>
      <c r="B93" s="382" t="s">
        <v>301</v>
      </c>
      <c r="C93" s="244" t="s">
        <v>328</v>
      </c>
      <c r="D93" s="434" t="s">
        <v>103</v>
      </c>
      <c r="E93" s="434"/>
      <c r="F93" s="49">
        <v>4</v>
      </c>
      <c r="G93" s="49"/>
      <c r="H93" s="49"/>
      <c r="I93" s="49"/>
      <c r="J93" s="49"/>
      <c r="K93" s="49"/>
      <c r="L93" s="49"/>
      <c r="M93" s="49"/>
      <c r="N93" s="380"/>
      <c r="O93" s="172"/>
      <c r="P93" s="324"/>
      <c r="Q93" s="166"/>
      <c r="R93" s="166"/>
      <c r="S93" s="333"/>
      <c r="T93" s="333"/>
      <c r="U93" s="380"/>
      <c r="V93" s="380"/>
    </row>
    <row r="94" spans="1:22" s="458" customFormat="1" ht="22.5" customHeight="1" x14ac:dyDescent="0.3">
      <c r="A94" s="273"/>
      <c r="B94" s="382"/>
      <c r="C94" s="61" t="s">
        <v>30</v>
      </c>
      <c r="D94" s="335" t="s">
        <v>7</v>
      </c>
      <c r="E94" s="276">
        <v>1</v>
      </c>
      <c r="F94" s="276">
        <f>F93*E94</f>
        <v>4</v>
      </c>
      <c r="G94" s="49"/>
      <c r="H94" s="276"/>
      <c r="I94" s="49"/>
      <c r="J94" s="49"/>
      <c r="K94" s="49"/>
      <c r="L94" s="49"/>
      <c r="M94" s="49"/>
      <c r="N94" s="380"/>
      <c r="O94" s="333"/>
      <c r="P94" s="324"/>
      <c r="Q94" s="333"/>
      <c r="R94" s="333"/>
      <c r="S94" s="333"/>
      <c r="T94" s="333"/>
      <c r="U94" s="380"/>
      <c r="V94" s="380"/>
    </row>
    <row r="95" spans="1:22" s="458" customFormat="1" ht="22.5" customHeight="1" x14ac:dyDescent="0.3">
      <c r="A95" s="273"/>
      <c r="B95" s="382"/>
      <c r="C95" s="99" t="s">
        <v>11</v>
      </c>
      <c r="D95" s="434" t="s">
        <v>6</v>
      </c>
      <c r="E95" s="276">
        <v>1.07</v>
      </c>
      <c r="F95" s="276">
        <f>F93*E95</f>
        <v>4.28</v>
      </c>
      <c r="G95" s="276"/>
      <c r="H95" s="276"/>
      <c r="I95" s="276"/>
      <c r="J95" s="276"/>
      <c r="K95" s="49"/>
      <c r="L95" s="72"/>
      <c r="M95" s="49"/>
      <c r="N95" s="380"/>
      <c r="O95" s="333"/>
      <c r="P95" s="324"/>
      <c r="Q95" s="333"/>
      <c r="R95" s="333"/>
      <c r="S95" s="333"/>
      <c r="T95" s="333"/>
      <c r="U95" s="380"/>
      <c r="V95" s="380"/>
    </row>
    <row r="96" spans="1:22" s="458" customFormat="1" ht="22.5" customHeight="1" x14ac:dyDescent="0.3">
      <c r="A96" s="273"/>
      <c r="B96" s="382"/>
      <c r="C96" s="94" t="s">
        <v>9</v>
      </c>
      <c r="D96" s="434" t="s">
        <v>6</v>
      </c>
      <c r="E96" s="276">
        <v>0.05</v>
      </c>
      <c r="F96" s="276">
        <f>F93*E96</f>
        <v>0.2</v>
      </c>
      <c r="G96" s="276"/>
      <c r="H96" s="276"/>
      <c r="I96" s="276"/>
      <c r="J96" s="276"/>
      <c r="K96" s="276"/>
      <c r="L96" s="276"/>
      <c r="M96" s="49"/>
      <c r="N96" s="380"/>
      <c r="O96" s="333"/>
      <c r="P96" s="324"/>
      <c r="Q96" s="333"/>
      <c r="R96" s="333"/>
      <c r="S96" s="333"/>
      <c r="T96" s="333"/>
      <c r="U96" s="380"/>
      <c r="V96" s="380"/>
    </row>
    <row r="97" spans="1:22" s="458" customFormat="1" ht="32.25" customHeight="1" x14ac:dyDescent="0.3">
      <c r="A97" s="385"/>
      <c r="B97" s="386"/>
      <c r="C97" s="244" t="s">
        <v>328</v>
      </c>
      <c r="D97" s="385" t="s">
        <v>103</v>
      </c>
      <c r="E97" s="375">
        <v>1</v>
      </c>
      <c r="F97" s="375">
        <f>F93*E97</f>
        <v>4</v>
      </c>
      <c r="G97" s="375"/>
      <c r="H97" s="276"/>
      <c r="I97" s="375"/>
      <c r="J97" s="375"/>
      <c r="K97" s="49"/>
      <c r="L97" s="72"/>
      <c r="M97" s="49"/>
      <c r="N97" s="380"/>
      <c r="O97" s="172"/>
      <c r="P97" s="324"/>
      <c r="Q97" s="166"/>
      <c r="R97" s="166"/>
      <c r="S97" s="333"/>
      <c r="T97" s="333"/>
      <c r="U97" s="380"/>
      <c r="V97" s="380"/>
    </row>
    <row r="98" spans="1:22" s="458" customFormat="1" ht="22.5" customHeight="1" x14ac:dyDescent="0.3">
      <c r="A98" s="385"/>
      <c r="B98" s="386"/>
      <c r="C98" s="387" t="s">
        <v>302</v>
      </c>
      <c r="D98" s="388" t="s">
        <v>103</v>
      </c>
      <c r="E98" s="375">
        <v>1</v>
      </c>
      <c r="F98" s="375">
        <f>F93*E98</f>
        <v>4</v>
      </c>
      <c r="G98" s="375"/>
      <c r="H98" s="276"/>
      <c r="I98" s="375"/>
      <c r="J98" s="375"/>
      <c r="K98" s="49"/>
      <c r="L98" s="72"/>
      <c r="M98" s="49"/>
      <c r="N98" s="380"/>
      <c r="O98" s="172"/>
      <c r="P98" s="324"/>
      <c r="Q98" s="166"/>
      <c r="R98" s="166"/>
      <c r="S98" s="333"/>
      <c r="T98" s="333"/>
      <c r="U98" s="380"/>
      <c r="V98" s="380"/>
    </row>
    <row r="99" spans="1:22" s="458" customFormat="1" ht="22.5" customHeight="1" x14ac:dyDescent="0.3">
      <c r="A99" s="385"/>
      <c r="B99" s="386"/>
      <c r="C99" s="244" t="s">
        <v>303</v>
      </c>
      <c r="D99" s="388" t="s">
        <v>103</v>
      </c>
      <c r="E99" s="375">
        <v>5</v>
      </c>
      <c r="F99" s="375">
        <f>F93*E99</f>
        <v>20</v>
      </c>
      <c r="G99" s="375"/>
      <c r="H99" s="276"/>
      <c r="I99" s="375"/>
      <c r="J99" s="375"/>
      <c r="K99" s="49"/>
      <c r="L99" s="72"/>
      <c r="M99" s="49"/>
      <c r="N99" s="380"/>
      <c r="O99" s="172"/>
      <c r="P99" s="324"/>
      <c r="Q99" s="166"/>
      <c r="R99" s="166"/>
      <c r="S99" s="333"/>
      <c r="T99" s="333"/>
      <c r="U99" s="380"/>
      <c r="V99" s="380"/>
    </row>
    <row r="100" spans="1:22" s="459" customFormat="1" ht="50.25" customHeight="1" x14ac:dyDescent="0.35">
      <c r="A100" s="328">
        <v>5</v>
      </c>
      <c r="B100" s="389" t="s">
        <v>432</v>
      </c>
      <c r="C100" s="244" t="s">
        <v>449</v>
      </c>
      <c r="D100" s="434" t="s">
        <v>103</v>
      </c>
      <c r="E100" s="390"/>
      <c r="F100" s="49">
        <v>16</v>
      </c>
      <c r="G100" s="391"/>
      <c r="H100" s="391"/>
      <c r="I100" s="391"/>
      <c r="J100" s="391"/>
      <c r="K100" s="391"/>
      <c r="L100" s="391"/>
      <c r="M100" s="49"/>
      <c r="N100" s="392"/>
      <c r="O100" s="172"/>
      <c r="P100" s="324"/>
      <c r="Q100" s="166"/>
      <c r="R100" s="166"/>
      <c r="S100" s="393"/>
      <c r="T100" s="393"/>
      <c r="U100" s="392"/>
      <c r="V100" s="392"/>
    </row>
    <row r="101" spans="1:22" s="459" customFormat="1" ht="22.5" customHeight="1" x14ac:dyDescent="0.35">
      <c r="A101" s="328"/>
      <c r="B101" s="389"/>
      <c r="C101" s="94" t="s">
        <v>30</v>
      </c>
      <c r="D101" s="43" t="s">
        <v>7</v>
      </c>
      <c r="E101" s="49">
        <v>0.6</v>
      </c>
      <c r="F101" s="49">
        <f>F100*E101</f>
        <v>9.6</v>
      </c>
      <c r="G101" s="49"/>
      <c r="H101" s="276"/>
      <c r="I101" s="49"/>
      <c r="J101" s="49"/>
      <c r="K101" s="49"/>
      <c r="L101" s="49"/>
      <c r="M101" s="49"/>
      <c r="N101" s="392"/>
      <c r="O101" s="393"/>
      <c r="P101" s="324"/>
      <c r="Q101" s="393"/>
      <c r="R101" s="393"/>
      <c r="S101" s="393"/>
      <c r="T101" s="393"/>
      <c r="U101" s="392"/>
      <c r="V101" s="392"/>
    </row>
    <row r="102" spans="1:22" s="459" customFormat="1" ht="22.5" customHeight="1" x14ac:dyDescent="0.35">
      <c r="A102" s="328"/>
      <c r="B102" s="389"/>
      <c r="C102" s="94" t="s">
        <v>9</v>
      </c>
      <c r="D102" s="43" t="s">
        <v>6</v>
      </c>
      <c r="E102" s="90">
        <v>0.04</v>
      </c>
      <c r="F102" s="49">
        <f>F100*E102</f>
        <v>0.64</v>
      </c>
      <c r="G102" s="49"/>
      <c r="H102" s="276"/>
      <c r="I102" s="49"/>
      <c r="J102" s="49"/>
      <c r="K102" s="49"/>
      <c r="L102" s="49"/>
      <c r="M102" s="49"/>
      <c r="N102" s="392"/>
      <c r="O102" s="393"/>
      <c r="P102" s="324"/>
      <c r="Q102" s="393"/>
      <c r="R102" s="393"/>
      <c r="S102" s="393"/>
      <c r="T102" s="393"/>
      <c r="U102" s="392"/>
      <c r="V102" s="392"/>
    </row>
    <row r="103" spans="1:22" s="459" customFormat="1" ht="32.25" customHeight="1" x14ac:dyDescent="0.35">
      <c r="A103" s="394"/>
      <c r="B103" s="390"/>
      <c r="C103" s="244" t="s">
        <v>433</v>
      </c>
      <c r="D103" s="434" t="s">
        <v>103</v>
      </c>
      <c r="E103" s="49">
        <v>1</v>
      </c>
      <c r="F103" s="49">
        <f>F100*E103</f>
        <v>16</v>
      </c>
      <c r="G103" s="49"/>
      <c r="H103" s="276"/>
      <c r="I103" s="49"/>
      <c r="J103" s="276"/>
      <c r="K103" s="49"/>
      <c r="L103" s="72"/>
      <c r="M103" s="49"/>
      <c r="N103" s="392"/>
      <c r="O103" s="393"/>
      <c r="P103" s="324"/>
      <c r="Q103" s="393"/>
      <c r="R103" s="393"/>
      <c r="S103" s="393"/>
      <c r="T103" s="393"/>
      <c r="U103" s="392"/>
      <c r="V103" s="392"/>
    </row>
    <row r="104" spans="1:22" s="459" customFormat="1" ht="20.25" customHeight="1" x14ac:dyDescent="0.35">
      <c r="A104" s="394"/>
      <c r="B104" s="382"/>
      <c r="C104" s="99" t="s">
        <v>11</v>
      </c>
      <c r="D104" s="434" t="s">
        <v>6</v>
      </c>
      <c r="E104" s="49">
        <v>0.65</v>
      </c>
      <c r="F104" s="49">
        <f>F100*E104</f>
        <v>10.4</v>
      </c>
      <c r="G104" s="49"/>
      <c r="H104" s="276"/>
      <c r="I104" s="49"/>
      <c r="J104" s="276"/>
      <c r="K104" s="49"/>
      <c r="L104" s="72"/>
      <c r="M104" s="49"/>
      <c r="N104" s="392"/>
      <c r="O104" s="393"/>
      <c r="P104" s="324"/>
      <c r="Q104" s="393"/>
      <c r="R104" s="393"/>
      <c r="S104" s="393"/>
      <c r="T104" s="393"/>
      <c r="U104" s="392"/>
      <c r="V104" s="392"/>
    </row>
    <row r="105" spans="1:22" s="459" customFormat="1" ht="63" customHeight="1" x14ac:dyDescent="0.35">
      <c r="A105" s="328">
        <v>6</v>
      </c>
      <c r="B105" s="389" t="s">
        <v>434</v>
      </c>
      <c r="C105" s="244" t="s">
        <v>435</v>
      </c>
      <c r="D105" s="434" t="s">
        <v>12</v>
      </c>
      <c r="E105" s="390"/>
      <c r="F105" s="49">
        <v>40</v>
      </c>
      <c r="G105" s="391"/>
      <c r="H105" s="391"/>
      <c r="I105" s="391"/>
      <c r="J105" s="391"/>
      <c r="K105" s="391"/>
      <c r="L105" s="391"/>
      <c r="M105" s="49"/>
      <c r="N105" s="392"/>
      <c r="O105" s="172"/>
      <c r="P105" s="324"/>
      <c r="Q105" s="166"/>
      <c r="R105" s="166"/>
      <c r="S105" s="393"/>
      <c r="T105" s="393"/>
      <c r="U105" s="392"/>
      <c r="V105" s="392"/>
    </row>
    <row r="106" spans="1:22" s="459" customFormat="1" ht="25.5" customHeight="1" x14ac:dyDescent="0.35">
      <c r="A106" s="328"/>
      <c r="B106" s="389"/>
      <c r="C106" s="94" t="s">
        <v>30</v>
      </c>
      <c r="D106" s="43" t="s">
        <v>7</v>
      </c>
      <c r="E106" s="49">
        <v>0.12</v>
      </c>
      <c r="F106" s="49">
        <f>F105*E106</f>
        <v>4.8</v>
      </c>
      <c r="G106" s="49"/>
      <c r="H106" s="276"/>
      <c r="I106" s="49"/>
      <c r="J106" s="49"/>
      <c r="K106" s="49"/>
      <c r="L106" s="49"/>
      <c r="M106" s="49"/>
      <c r="N106" s="392"/>
      <c r="O106" s="393"/>
      <c r="P106" s="324"/>
      <c r="Q106" s="393"/>
      <c r="R106" s="393"/>
      <c r="S106" s="393"/>
      <c r="T106" s="393"/>
      <c r="U106" s="392"/>
      <c r="V106" s="392"/>
    </row>
    <row r="107" spans="1:22" s="459" customFormat="1" ht="25.5" customHeight="1" x14ac:dyDescent="0.35">
      <c r="A107" s="328"/>
      <c r="B107" s="389"/>
      <c r="C107" s="94" t="s">
        <v>9</v>
      </c>
      <c r="D107" s="43" t="s">
        <v>6</v>
      </c>
      <c r="E107" s="90">
        <v>8.9999999999999993E-3</v>
      </c>
      <c r="F107" s="49">
        <f>F105*E107</f>
        <v>0.36</v>
      </c>
      <c r="G107" s="49"/>
      <c r="H107" s="49"/>
      <c r="I107" s="49"/>
      <c r="J107" s="49"/>
      <c r="K107" s="49"/>
      <c r="L107" s="49"/>
      <c r="M107" s="49"/>
      <c r="N107" s="392"/>
      <c r="O107" s="393"/>
      <c r="P107" s="324"/>
      <c r="Q107" s="393"/>
      <c r="R107" s="393"/>
      <c r="S107" s="393"/>
      <c r="T107" s="393"/>
      <c r="U107" s="392"/>
      <c r="V107" s="392"/>
    </row>
    <row r="108" spans="1:22" s="459" customFormat="1" ht="25.5" customHeight="1" x14ac:dyDescent="0.35">
      <c r="A108" s="394"/>
      <c r="B108" s="390"/>
      <c r="C108" s="244" t="s">
        <v>436</v>
      </c>
      <c r="D108" s="434" t="s">
        <v>12</v>
      </c>
      <c r="E108" s="49">
        <v>1</v>
      </c>
      <c r="F108" s="49">
        <f>F105*E108</f>
        <v>40</v>
      </c>
      <c r="G108" s="49"/>
      <c r="H108" s="49"/>
      <c r="I108" s="49"/>
      <c r="J108" s="276"/>
      <c r="K108" s="49"/>
      <c r="L108" s="72"/>
      <c r="M108" s="49"/>
      <c r="N108" s="392"/>
      <c r="O108" s="393"/>
      <c r="P108" s="324"/>
      <c r="Q108" s="393"/>
      <c r="R108" s="393"/>
      <c r="S108" s="393"/>
      <c r="T108" s="393"/>
      <c r="U108" s="392"/>
      <c r="V108" s="392"/>
    </row>
    <row r="109" spans="1:22" s="459" customFormat="1" ht="25.5" customHeight="1" x14ac:dyDescent="0.35">
      <c r="A109" s="394"/>
      <c r="B109" s="382"/>
      <c r="C109" s="99" t="s">
        <v>11</v>
      </c>
      <c r="D109" s="434" t="s">
        <v>6</v>
      </c>
      <c r="E109" s="49">
        <v>0.193</v>
      </c>
      <c r="F109" s="49">
        <f>F105*E109</f>
        <v>7.7200000000000006</v>
      </c>
      <c r="G109" s="49"/>
      <c r="H109" s="49"/>
      <c r="I109" s="49"/>
      <c r="J109" s="276"/>
      <c r="K109" s="49"/>
      <c r="L109" s="72"/>
      <c r="M109" s="49"/>
      <c r="N109" s="392"/>
      <c r="O109" s="393"/>
      <c r="P109" s="324"/>
      <c r="Q109" s="393"/>
      <c r="R109" s="393"/>
      <c r="S109" s="393"/>
      <c r="T109" s="393"/>
      <c r="U109" s="392"/>
      <c r="V109" s="392"/>
    </row>
    <row r="110" spans="1:22" s="459" customFormat="1" ht="50.25" customHeight="1" x14ac:dyDescent="0.35">
      <c r="A110" s="328">
        <v>5</v>
      </c>
      <c r="B110" s="389" t="s">
        <v>304</v>
      </c>
      <c r="C110" s="244" t="s">
        <v>437</v>
      </c>
      <c r="D110" s="434" t="s">
        <v>12</v>
      </c>
      <c r="E110" s="390"/>
      <c r="F110" s="49">
        <v>10</v>
      </c>
      <c r="G110" s="391"/>
      <c r="H110" s="391"/>
      <c r="I110" s="391"/>
      <c r="J110" s="391"/>
      <c r="K110" s="391"/>
      <c r="L110" s="391"/>
      <c r="M110" s="49"/>
      <c r="N110" s="392"/>
      <c r="O110" s="172"/>
      <c r="P110" s="324"/>
      <c r="Q110" s="166"/>
      <c r="R110" s="166"/>
      <c r="S110" s="393"/>
      <c r="T110" s="393"/>
      <c r="U110" s="392"/>
      <c r="V110" s="392"/>
    </row>
    <row r="111" spans="1:22" s="459" customFormat="1" ht="22.5" customHeight="1" x14ac:dyDescent="0.35">
      <c r="A111" s="328"/>
      <c r="B111" s="389"/>
      <c r="C111" s="94" t="s">
        <v>30</v>
      </c>
      <c r="D111" s="43" t="s">
        <v>7</v>
      </c>
      <c r="E111" s="49">
        <v>0.14000000000000001</v>
      </c>
      <c r="F111" s="49">
        <f>F110*E111</f>
        <v>1.4000000000000001</v>
      </c>
      <c r="G111" s="49"/>
      <c r="H111" s="276"/>
      <c r="I111" s="49"/>
      <c r="J111" s="49"/>
      <c r="K111" s="49"/>
      <c r="L111" s="49"/>
      <c r="M111" s="49"/>
      <c r="N111" s="392"/>
      <c r="O111" s="393"/>
      <c r="P111" s="324"/>
      <c r="Q111" s="393"/>
      <c r="R111" s="393"/>
      <c r="S111" s="393"/>
      <c r="T111" s="393"/>
      <c r="U111" s="392"/>
      <c r="V111" s="392"/>
    </row>
    <row r="112" spans="1:22" s="459" customFormat="1" ht="22.5" customHeight="1" x14ac:dyDescent="0.35">
      <c r="A112" s="328"/>
      <c r="B112" s="389"/>
      <c r="C112" s="94" t="s">
        <v>9</v>
      </c>
      <c r="D112" s="43" t="s">
        <v>6</v>
      </c>
      <c r="E112" s="90">
        <v>8.9999999999999993E-3</v>
      </c>
      <c r="F112" s="49">
        <f>F110*E112</f>
        <v>0.09</v>
      </c>
      <c r="G112" s="49"/>
      <c r="H112" s="276"/>
      <c r="I112" s="49"/>
      <c r="J112" s="49"/>
      <c r="K112" s="49"/>
      <c r="L112" s="49"/>
      <c r="M112" s="49"/>
      <c r="N112" s="392"/>
      <c r="O112" s="393"/>
      <c r="P112" s="324"/>
      <c r="Q112" s="393"/>
      <c r="R112" s="393"/>
      <c r="S112" s="393"/>
      <c r="T112" s="393"/>
      <c r="U112" s="392"/>
      <c r="V112" s="392"/>
    </row>
    <row r="113" spans="1:22" s="459" customFormat="1" ht="32.25" customHeight="1" x14ac:dyDescent="0.35">
      <c r="A113" s="394"/>
      <c r="B113" s="390"/>
      <c r="C113" s="244" t="s">
        <v>437</v>
      </c>
      <c r="D113" s="434" t="s">
        <v>12</v>
      </c>
      <c r="E113" s="49">
        <v>1</v>
      </c>
      <c r="F113" s="49">
        <f>F110*E113</f>
        <v>10</v>
      </c>
      <c r="G113" s="49"/>
      <c r="H113" s="276"/>
      <c r="I113" s="49"/>
      <c r="J113" s="276"/>
      <c r="K113" s="49"/>
      <c r="L113" s="72"/>
      <c r="M113" s="49"/>
      <c r="N113" s="392"/>
      <c r="O113" s="393"/>
      <c r="P113" s="324"/>
      <c r="Q113" s="393"/>
      <c r="R113" s="393"/>
      <c r="S113" s="393"/>
      <c r="T113" s="393"/>
      <c r="U113" s="392"/>
      <c r="V113" s="392"/>
    </row>
    <row r="114" spans="1:22" s="459" customFormat="1" ht="20.25" customHeight="1" x14ac:dyDescent="0.35">
      <c r="A114" s="394"/>
      <c r="B114" s="382"/>
      <c r="C114" s="99" t="s">
        <v>11</v>
      </c>
      <c r="D114" s="434" t="s">
        <v>6</v>
      </c>
      <c r="E114" s="49">
        <v>0.13</v>
      </c>
      <c r="F114" s="49">
        <f>F110*E114</f>
        <v>1.3</v>
      </c>
      <c r="G114" s="49"/>
      <c r="H114" s="276"/>
      <c r="I114" s="49"/>
      <c r="J114" s="276"/>
      <c r="K114" s="49"/>
      <c r="L114" s="72"/>
      <c r="M114" s="49"/>
      <c r="N114" s="392"/>
      <c r="O114" s="393"/>
      <c r="P114" s="324"/>
      <c r="Q114" s="393"/>
      <c r="R114" s="393"/>
      <c r="S114" s="393"/>
      <c r="T114" s="393"/>
      <c r="U114" s="392"/>
      <c r="V114" s="392"/>
    </row>
    <row r="115" spans="1:22" s="445" customFormat="1" ht="22.5" customHeight="1" x14ac:dyDescent="0.25">
      <c r="A115" s="395"/>
      <c r="B115" s="246"/>
      <c r="C115" s="51"/>
      <c r="D115" s="246"/>
      <c r="E115" s="251"/>
      <c r="F115" s="54"/>
      <c r="G115" s="464"/>
      <c r="H115" s="247"/>
      <c r="I115" s="252"/>
      <c r="J115" s="247"/>
      <c r="K115" s="247"/>
      <c r="L115" s="247"/>
      <c r="M115" s="49"/>
      <c r="N115" s="249"/>
      <c r="O115" s="174"/>
      <c r="P115" s="174"/>
      <c r="Q115" s="174"/>
      <c r="R115" s="174"/>
      <c r="S115" s="174"/>
      <c r="T115" s="174"/>
      <c r="U115" s="249"/>
      <c r="V115" s="249"/>
    </row>
    <row r="116" spans="1:22" s="460" customFormat="1" ht="22.5" customHeight="1" x14ac:dyDescent="0.3">
      <c r="A116" s="395"/>
      <c r="B116" s="396"/>
      <c r="C116" s="397" t="s">
        <v>13</v>
      </c>
      <c r="D116" s="395"/>
      <c r="E116" s="398"/>
      <c r="F116" s="469"/>
      <c r="G116" s="470"/>
      <c r="H116" s="401"/>
      <c r="I116" s="401"/>
      <c r="J116" s="401"/>
      <c r="K116" s="401"/>
      <c r="L116" s="401"/>
      <c r="M116" s="401"/>
      <c r="N116" s="277"/>
      <c r="O116" s="232"/>
      <c r="P116" s="232"/>
      <c r="Q116" s="232"/>
      <c r="R116" s="232"/>
      <c r="S116" s="232"/>
      <c r="T116" s="232"/>
      <c r="U116" s="277"/>
      <c r="V116" s="277"/>
    </row>
    <row r="117" spans="1:22" s="460" customFormat="1" ht="36.75" customHeight="1" x14ac:dyDescent="0.3">
      <c r="A117" s="395"/>
      <c r="B117" s="396"/>
      <c r="C117" s="402" t="s">
        <v>310</v>
      </c>
      <c r="D117" s="403">
        <v>0.75</v>
      </c>
      <c r="E117" s="403"/>
      <c r="F117" s="469"/>
      <c r="G117" s="470"/>
      <c r="H117" s="401"/>
      <c r="I117" s="401"/>
      <c r="J117" s="401"/>
      <c r="K117" s="401"/>
      <c r="L117" s="401"/>
      <c r="M117" s="401"/>
      <c r="N117" s="277"/>
      <c r="O117" s="232"/>
      <c r="P117" s="232"/>
      <c r="Q117" s="232"/>
      <c r="R117" s="232"/>
      <c r="S117" s="232"/>
      <c r="T117" s="232"/>
      <c r="U117" s="277"/>
      <c r="V117" s="277"/>
    </row>
    <row r="118" spans="1:22" s="461" customFormat="1" ht="22.5" customHeight="1" x14ac:dyDescent="0.3">
      <c r="A118" s="395"/>
      <c r="B118" s="396"/>
      <c r="C118" s="402" t="s">
        <v>13</v>
      </c>
      <c r="D118" s="405"/>
      <c r="E118" s="405"/>
      <c r="F118" s="469"/>
      <c r="G118" s="470"/>
      <c r="H118" s="401"/>
      <c r="I118" s="401"/>
      <c r="J118" s="401"/>
      <c r="K118" s="401"/>
      <c r="L118" s="401"/>
      <c r="M118" s="77"/>
      <c r="N118" s="406"/>
      <c r="O118" s="324"/>
      <c r="P118" s="324"/>
      <c r="Q118" s="324"/>
      <c r="R118" s="324"/>
      <c r="S118" s="324"/>
      <c r="T118" s="324"/>
      <c r="U118" s="406"/>
      <c r="V118" s="406"/>
    </row>
    <row r="119" spans="1:22" s="461" customFormat="1" ht="23.25" customHeight="1" x14ac:dyDescent="0.3">
      <c r="A119" s="395"/>
      <c r="B119" s="396"/>
      <c r="C119" s="402" t="s">
        <v>311</v>
      </c>
      <c r="D119" s="403">
        <v>0.08</v>
      </c>
      <c r="E119" s="403"/>
      <c r="F119" s="469"/>
      <c r="G119" s="470"/>
      <c r="H119" s="401"/>
      <c r="I119" s="401"/>
      <c r="J119" s="401"/>
      <c r="K119" s="401"/>
      <c r="L119" s="401"/>
      <c r="M119" s="77"/>
      <c r="N119" s="406"/>
      <c r="O119" s="324"/>
      <c r="P119" s="324"/>
      <c r="Q119" s="324"/>
      <c r="R119" s="324"/>
      <c r="S119" s="324"/>
      <c r="T119" s="324"/>
      <c r="U119" s="406"/>
      <c r="V119" s="406"/>
    </row>
    <row r="120" spans="1:22" s="461" customFormat="1" ht="22.5" customHeight="1" x14ac:dyDescent="0.3">
      <c r="A120" s="316"/>
      <c r="B120" s="407"/>
      <c r="C120" s="402" t="s">
        <v>13</v>
      </c>
      <c r="D120" s="408"/>
      <c r="E120" s="409"/>
      <c r="F120" s="471"/>
      <c r="G120" s="472"/>
      <c r="H120" s="412"/>
      <c r="I120" s="412"/>
      <c r="J120" s="412"/>
      <c r="K120" s="412"/>
      <c r="L120" s="412"/>
      <c r="M120" s="413"/>
      <c r="N120" s="406"/>
      <c r="O120" s="324"/>
      <c r="P120" s="324"/>
      <c r="Q120" s="324"/>
      <c r="R120" s="324"/>
      <c r="S120" s="324"/>
      <c r="T120" s="324"/>
      <c r="U120" s="406"/>
      <c r="V120" s="406"/>
    </row>
    <row r="121" spans="1:22" s="10" customFormat="1" ht="38.25" customHeight="1" x14ac:dyDescent="0.25">
      <c r="A121" s="75"/>
      <c r="B121" s="71"/>
      <c r="C121" s="76" t="s">
        <v>17</v>
      </c>
      <c r="D121" s="78">
        <v>0.02</v>
      </c>
      <c r="E121" s="434"/>
      <c r="F121" s="49"/>
      <c r="G121" s="434"/>
      <c r="H121" s="49"/>
      <c r="I121" s="434"/>
      <c r="J121" s="49"/>
      <c r="K121" s="434"/>
      <c r="L121" s="49"/>
      <c r="M121" s="77"/>
      <c r="N121" s="165"/>
      <c r="O121" s="166"/>
      <c r="P121" s="166"/>
      <c r="Q121" s="166"/>
      <c r="R121" s="166"/>
      <c r="S121" s="165"/>
      <c r="T121" s="165"/>
      <c r="U121" s="165"/>
      <c r="V121" s="165"/>
    </row>
    <row r="122" spans="1:22" s="10" customFormat="1" ht="24.75" customHeight="1" x14ac:dyDescent="0.25">
      <c r="A122" s="75"/>
      <c r="B122" s="71"/>
      <c r="C122" s="76" t="s">
        <v>13</v>
      </c>
      <c r="D122" s="434"/>
      <c r="E122" s="434"/>
      <c r="F122" s="49"/>
      <c r="G122" s="434"/>
      <c r="H122" s="49"/>
      <c r="I122" s="434"/>
      <c r="J122" s="49"/>
      <c r="K122" s="434"/>
      <c r="L122" s="49"/>
      <c r="M122" s="113"/>
      <c r="N122" s="229"/>
      <c r="O122" s="166"/>
      <c r="P122" s="166"/>
      <c r="Q122" s="166"/>
      <c r="R122" s="166"/>
      <c r="S122" s="165"/>
      <c r="T122" s="165"/>
      <c r="U122" s="165"/>
      <c r="V122" s="165"/>
    </row>
    <row r="123" spans="1:22" s="1" customFormat="1" ht="22.5" customHeight="1" x14ac:dyDescent="0.25">
      <c r="A123" s="395"/>
      <c r="B123" s="414"/>
      <c r="C123" s="415" t="s">
        <v>312</v>
      </c>
      <c r="D123" s="414"/>
      <c r="E123" s="416"/>
      <c r="F123" s="473"/>
      <c r="G123" s="473"/>
      <c r="H123" s="417"/>
      <c r="I123" s="417"/>
      <c r="J123" s="417"/>
      <c r="K123" s="417"/>
      <c r="L123" s="417"/>
      <c r="M123" s="401"/>
      <c r="N123" s="433"/>
      <c r="O123" s="175"/>
      <c r="P123" s="175"/>
      <c r="Q123" s="175"/>
      <c r="R123" s="175"/>
      <c r="S123" s="175"/>
      <c r="T123" s="175"/>
      <c r="U123" s="433"/>
      <c r="V123" s="433"/>
    </row>
    <row r="124" spans="1:22" x14ac:dyDescent="0.25">
      <c r="F124" s="39"/>
      <c r="G124" s="39"/>
      <c r="O124" s="175"/>
      <c r="P124" s="175"/>
      <c r="Q124" s="175"/>
      <c r="R124" s="175"/>
      <c r="S124" s="175"/>
      <c r="T124" s="175"/>
    </row>
    <row r="125" spans="1:22" x14ac:dyDescent="0.25">
      <c r="F125" s="39"/>
      <c r="G125" s="39"/>
      <c r="O125" s="175"/>
      <c r="P125" s="175"/>
      <c r="Q125" s="175"/>
      <c r="R125" s="175"/>
      <c r="S125" s="175"/>
      <c r="T125" s="175"/>
    </row>
    <row r="126" spans="1:22" x14ac:dyDescent="0.25">
      <c r="F126" s="39"/>
      <c r="G126" s="39"/>
      <c r="O126" s="175"/>
      <c r="P126" s="175"/>
      <c r="Q126" s="175"/>
      <c r="R126" s="175"/>
      <c r="S126" s="175"/>
      <c r="T126" s="175"/>
    </row>
    <row r="127" spans="1:22" s="1" customFormat="1" ht="21.75" customHeight="1" x14ac:dyDescent="0.25">
      <c r="A127" s="529"/>
      <c r="B127" s="529"/>
      <c r="C127" s="529"/>
      <c r="D127" s="529"/>
      <c r="E127" s="529"/>
      <c r="F127" s="529"/>
      <c r="G127" s="529"/>
      <c r="H127" s="529"/>
      <c r="I127" s="529"/>
      <c r="J127" s="529"/>
      <c r="K127" s="529"/>
      <c r="L127" s="529"/>
      <c r="M127" s="529"/>
      <c r="N127" s="433"/>
      <c r="O127" s="174"/>
      <c r="P127" s="174"/>
      <c r="Q127" s="174"/>
      <c r="R127" s="174"/>
      <c r="S127" s="175"/>
      <c r="T127" s="175"/>
      <c r="U127" s="433"/>
      <c r="V127" s="433"/>
    </row>
    <row r="128" spans="1:22" x14ac:dyDescent="0.25">
      <c r="F128" s="39"/>
      <c r="G128" s="39"/>
    </row>
    <row r="129" spans="1:23" x14ac:dyDescent="0.25">
      <c r="F129" s="39"/>
      <c r="G129" s="39"/>
    </row>
    <row r="130" spans="1:23" x14ac:dyDescent="0.25">
      <c r="F130" s="39"/>
      <c r="G130" s="39"/>
    </row>
    <row r="131" spans="1:23" ht="49.5" customHeight="1" x14ac:dyDescent="0.25">
      <c r="A131" s="528"/>
      <c r="B131" s="528"/>
      <c r="C131" s="528"/>
      <c r="D131" s="528"/>
      <c r="E131" s="528"/>
      <c r="F131" s="528"/>
      <c r="G131" s="528"/>
      <c r="H131" s="528"/>
      <c r="I131" s="528"/>
      <c r="J131" s="528"/>
      <c r="K131" s="528"/>
      <c r="L131" s="528"/>
      <c r="M131" s="528"/>
      <c r="N131" s="7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5">
      <c r="F132" s="39"/>
      <c r="G132" s="39"/>
    </row>
    <row r="133" spans="1:23" x14ac:dyDescent="0.25">
      <c r="F133" s="39"/>
      <c r="G133" s="39"/>
    </row>
    <row r="134" spans="1:23" x14ac:dyDescent="0.25">
      <c r="F134" s="39"/>
      <c r="G134" s="39"/>
    </row>
    <row r="135" spans="1:23" x14ac:dyDescent="0.25">
      <c r="F135" s="39"/>
      <c r="G135" s="39"/>
    </row>
  </sheetData>
  <mergeCells count="18">
    <mergeCell ref="A5:D5"/>
    <mergeCell ref="K5:M5"/>
    <mergeCell ref="A1:M1"/>
    <mergeCell ref="A2:M2"/>
    <mergeCell ref="C3:J3"/>
    <mergeCell ref="K3:M3"/>
    <mergeCell ref="K4:M4"/>
    <mergeCell ref="I7:J7"/>
    <mergeCell ref="K7:L7"/>
    <mergeCell ref="M7:M8"/>
    <mergeCell ref="A127:M127"/>
    <mergeCell ref="A131:M131"/>
    <mergeCell ref="A7:A8"/>
    <mergeCell ref="B7:B8"/>
    <mergeCell ref="C7:C8"/>
    <mergeCell ref="D7:D8"/>
    <mergeCell ref="E7:F7"/>
    <mergeCell ref="G7:H7"/>
  </mergeCells>
  <conditionalFormatting sqref="F27 D36:F37">
    <cfRule type="cellIs" dxfId="106" priority="2" stopIfTrue="1" operator="equal">
      <formula>0</formula>
    </cfRule>
  </conditionalFormatting>
  <conditionalFormatting sqref="E34:F35">
    <cfRule type="cellIs" dxfId="105" priority="1" stopIfTrue="1" operator="equal">
      <formula>0</formula>
    </cfRule>
  </conditionalFormatting>
  <conditionalFormatting sqref="I110">
    <cfRule type="cellIs" dxfId="104" priority="3" stopIfTrue="1" operator="equal">
      <formula>8223.307275</formula>
    </cfRule>
  </conditionalFormatting>
  <conditionalFormatting sqref="E110">
    <cfRule type="cellIs" dxfId="103" priority="4" stopIfTrue="1" operator="equal">
      <formula>8223.307275</formula>
    </cfRule>
  </conditionalFormatting>
  <conditionalFormatting sqref="C94">
    <cfRule type="cellIs" dxfId="102" priority="6" stopIfTrue="1" operator="equal">
      <formula>0</formula>
    </cfRule>
  </conditionalFormatting>
  <conditionalFormatting sqref="I100">
    <cfRule type="cellIs" dxfId="101" priority="30" stopIfTrue="1" operator="equal">
      <formula>8223.307275</formula>
    </cfRule>
  </conditionalFormatting>
  <conditionalFormatting sqref="E105">
    <cfRule type="cellIs" dxfId="100" priority="33" stopIfTrue="1" operator="equal">
      <formula>8223.307275</formula>
    </cfRule>
  </conditionalFormatting>
  <conditionalFormatting sqref="I105">
    <cfRule type="cellIs" dxfId="99" priority="32" stopIfTrue="1" operator="equal">
      <formula>8223.307275</formula>
    </cfRule>
  </conditionalFormatting>
  <conditionalFormatting sqref="E100">
    <cfRule type="cellIs" dxfId="98" priority="31" stopIfTrue="1" operator="equal">
      <formula>8223.307275</formula>
    </cfRule>
  </conditionalFormatting>
  <conditionalFormatting sqref="D12">
    <cfRule type="cellIs" dxfId="97" priority="29" stopIfTrue="1" operator="equal">
      <formula>0</formula>
    </cfRule>
  </conditionalFormatting>
  <conditionalFormatting sqref="D20 D23:D26">
    <cfRule type="cellIs" dxfId="96" priority="26" stopIfTrue="1" operator="equal">
      <formula>0</formula>
    </cfRule>
  </conditionalFormatting>
  <conditionalFormatting sqref="E20:E26 C20 C23:C26">
    <cfRule type="cellIs" dxfId="95" priority="27" stopIfTrue="1" operator="equal">
      <formula>0</formula>
    </cfRule>
  </conditionalFormatting>
  <conditionalFormatting sqref="F20:F26">
    <cfRule type="cellIs" dxfId="94" priority="28" stopIfTrue="1" operator="equal">
      <formula>0</formula>
    </cfRule>
  </conditionalFormatting>
  <conditionalFormatting sqref="D39">
    <cfRule type="cellIs" dxfId="93" priority="17" stopIfTrue="1" operator="equal">
      <formula>0</formula>
    </cfRule>
  </conditionalFormatting>
  <conditionalFormatting sqref="E38:F38 D31:F33 D34:D35">
    <cfRule type="cellIs" dxfId="92" priority="25" stopIfTrue="1" operator="equal">
      <formula>0</formula>
    </cfRule>
  </conditionalFormatting>
  <conditionalFormatting sqref="E30:F30">
    <cfRule type="cellIs" dxfId="91" priority="24" stopIfTrue="1" operator="equal">
      <formula>0</formula>
    </cfRule>
  </conditionalFormatting>
  <conditionalFormatting sqref="D28:F28 E40:F40 D27:E27">
    <cfRule type="cellIs" dxfId="90" priority="23" stopIfTrue="1" operator="equal">
      <formula>0</formula>
    </cfRule>
  </conditionalFormatting>
  <conditionalFormatting sqref="D29:F29 D30">
    <cfRule type="cellIs" dxfId="89" priority="22" stopIfTrue="1" operator="equal">
      <formula>0</formula>
    </cfRule>
  </conditionalFormatting>
  <conditionalFormatting sqref="C28">
    <cfRule type="cellIs" dxfId="88" priority="20" stopIfTrue="1" operator="equal">
      <formula>0</formula>
    </cfRule>
  </conditionalFormatting>
  <conditionalFormatting sqref="E39:F39">
    <cfRule type="cellIs" dxfId="87" priority="21" stopIfTrue="1" operator="equal">
      <formula>0</formula>
    </cfRule>
  </conditionalFormatting>
  <conditionalFormatting sqref="C42">
    <cfRule type="cellIs" dxfId="86" priority="16" stopIfTrue="1" operator="equal">
      <formula>0</formula>
    </cfRule>
  </conditionalFormatting>
  <conditionalFormatting sqref="C89">
    <cfRule type="cellIs" dxfId="85" priority="7" stopIfTrue="1" operator="equal">
      <formula>0</formula>
    </cfRule>
  </conditionalFormatting>
  <conditionalFormatting sqref="D38">
    <cfRule type="cellIs" dxfId="84" priority="19" stopIfTrue="1" operator="equal">
      <formula>0</formula>
    </cfRule>
  </conditionalFormatting>
  <conditionalFormatting sqref="D40">
    <cfRule type="cellIs" dxfId="83" priority="18" stopIfTrue="1" operator="equal">
      <formula>0</formula>
    </cfRule>
  </conditionalFormatting>
  <conditionalFormatting sqref="C47">
    <cfRule type="cellIs" dxfId="82" priority="15" stopIfTrue="1" operator="equal">
      <formula>0</formula>
    </cfRule>
  </conditionalFormatting>
  <conditionalFormatting sqref="C50">
    <cfRule type="cellIs" dxfId="81" priority="14" stopIfTrue="1" operator="equal">
      <formula>0</formula>
    </cfRule>
  </conditionalFormatting>
  <conditionalFormatting sqref="C54">
    <cfRule type="cellIs" dxfId="80" priority="13" stopIfTrue="1" operator="equal">
      <formula>0</formula>
    </cfRule>
  </conditionalFormatting>
  <conditionalFormatting sqref="C58">
    <cfRule type="cellIs" dxfId="79" priority="12" stopIfTrue="1" operator="equal">
      <formula>0</formula>
    </cfRule>
  </conditionalFormatting>
  <conditionalFormatting sqref="C64">
    <cfRule type="cellIs" dxfId="78" priority="11" stopIfTrue="1" operator="equal">
      <formula>0</formula>
    </cfRule>
  </conditionalFormatting>
  <conditionalFormatting sqref="C65:F65 D66:F66">
    <cfRule type="cellIs" dxfId="77" priority="10" stopIfTrue="1" operator="equal">
      <formula>0</formula>
    </cfRule>
  </conditionalFormatting>
  <conditionalFormatting sqref="C66">
    <cfRule type="cellIs" dxfId="76" priority="9" stopIfTrue="1" operator="equal">
      <formula>0</formula>
    </cfRule>
  </conditionalFormatting>
  <conditionalFormatting sqref="C83">
    <cfRule type="cellIs" dxfId="75" priority="8" stopIfTrue="1" operator="equal">
      <formula>0</formula>
    </cfRule>
  </conditionalFormatting>
  <conditionalFormatting sqref="C78">
    <cfRule type="cellIs" dxfId="74" priority="5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opLeftCell="A103" workbookViewId="0">
      <selection activeCell="R111" sqref="R111:R112"/>
    </sheetView>
  </sheetViews>
  <sheetFormatPr defaultRowHeight="15" x14ac:dyDescent="0.25"/>
  <cols>
    <col min="1" max="1" width="4.28515625" customWidth="1"/>
    <col min="2" max="2" width="9.85546875" customWidth="1"/>
    <col min="3" max="3" width="38.5703125" customWidth="1"/>
    <col min="4" max="4" width="8.42578125" customWidth="1"/>
    <col min="5" max="5" width="7.7109375" customWidth="1"/>
    <col min="6" max="6" width="7.85546875" customWidth="1"/>
    <col min="7" max="7" width="8.5703125" customWidth="1"/>
    <col min="8" max="8" width="10.140625" customWidth="1"/>
    <col min="9" max="9" width="8.42578125" customWidth="1"/>
    <col min="10" max="10" width="9" customWidth="1"/>
    <col min="11" max="11" width="7.85546875" customWidth="1"/>
    <col min="12" max="12" width="9.42578125" customWidth="1"/>
    <col min="13" max="13" width="11" customWidth="1"/>
    <col min="15" max="15" width="9.7109375" customWidth="1"/>
    <col min="16" max="16" width="13.28515625" bestFit="1" customWidth="1"/>
    <col min="17" max="17" width="11.42578125" bestFit="1" customWidth="1"/>
    <col min="18" max="18" width="12" customWidth="1"/>
  </cols>
  <sheetData>
    <row r="1" spans="1:22" s="1" customFormat="1" ht="52.5" customHeight="1" x14ac:dyDescent="0.25">
      <c r="A1" s="522" t="s">
        <v>461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O1" s="2"/>
      <c r="P1" s="2"/>
      <c r="Q1" s="2"/>
      <c r="R1" s="2"/>
    </row>
    <row r="2" spans="1:22" ht="36.75" customHeight="1" x14ac:dyDescent="0.25">
      <c r="A2" s="527" t="s">
        <v>110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O2" s="2"/>
      <c r="P2" s="2"/>
      <c r="Q2" s="2"/>
      <c r="R2" s="2"/>
    </row>
    <row r="3" spans="1:22" ht="29.25" customHeight="1" x14ac:dyDescent="0.25">
      <c r="A3" s="523" t="s">
        <v>442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39"/>
      <c r="B4" s="39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O4" s="15"/>
      <c r="P4" s="15"/>
      <c r="Q4" s="15"/>
      <c r="R4" s="15"/>
      <c r="S4" s="15"/>
      <c r="T4" s="15"/>
      <c r="U4" s="15"/>
      <c r="V4" s="15"/>
    </row>
    <row r="5" spans="1:22" ht="19.5" customHeight="1" x14ac:dyDescent="0.25">
      <c r="A5" s="524" t="s">
        <v>74</v>
      </c>
      <c r="B5" s="524"/>
      <c r="C5" s="523"/>
      <c r="D5" s="523"/>
      <c r="E5" s="525" t="s">
        <v>29</v>
      </c>
      <c r="F5" s="525"/>
      <c r="G5" s="525"/>
      <c r="H5" s="525"/>
      <c r="I5" s="525"/>
      <c r="J5" s="525"/>
      <c r="K5" s="526">
        <f>M105</f>
        <v>0</v>
      </c>
      <c r="L5" s="526"/>
      <c r="M5" s="80" t="s">
        <v>6</v>
      </c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39"/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O6" s="15"/>
      <c r="P6" s="15"/>
      <c r="Q6" s="15"/>
      <c r="R6" s="15"/>
      <c r="S6" s="15"/>
      <c r="T6" s="15"/>
      <c r="U6" s="15"/>
      <c r="V6" s="15"/>
    </row>
    <row r="7" spans="1:22" ht="37.5" customHeight="1" x14ac:dyDescent="0.25">
      <c r="A7" s="514" t="s">
        <v>18</v>
      </c>
      <c r="B7" s="514" t="s">
        <v>19</v>
      </c>
      <c r="C7" s="516" t="s">
        <v>20</v>
      </c>
      <c r="D7" s="518" t="s">
        <v>21</v>
      </c>
      <c r="E7" s="518" t="s">
        <v>22</v>
      </c>
      <c r="F7" s="518" t="s">
        <v>23</v>
      </c>
      <c r="G7" s="520" t="s">
        <v>24</v>
      </c>
      <c r="H7" s="521"/>
      <c r="I7" s="520" t="s">
        <v>25</v>
      </c>
      <c r="J7" s="521"/>
      <c r="K7" s="520" t="s">
        <v>26</v>
      </c>
      <c r="L7" s="521"/>
      <c r="M7" s="512" t="s">
        <v>27</v>
      </c>
      <c r="O7" s="15"/>
      <c r="P7" s="15"/>
      <c r="Q7" s="15"/>
      <c r="R7" s="15"/>
      <c r="S7" s="15"/>
      <c r="T7" s="15"/>
      <c r="U7" s="15"/>
      <c r="V7" s="15"/>
    </row>
    <row r="8" spans="1:22" ht="66" customHeight="1" x14ac:dyDescent="0.25">
      <c r="A8" s="515"/>
      <c r="B8" s="515"/>
      <c r="C8" s="517"/>
      <c r="D8" s="519"/>
      <c r="E8" s="519"/>
      <c r="F8" s="519"/>
      <c r="G8" s="41" t="s">
        <v>28</v>
      </c>
      <c r="H8" s="42" t="s">
        <v>13</v>
      </c>
      <c r="I8" s="41" t="s">
        <v>28</v>
      </c>
      <c r="J8" s="42" t="s">
        <v>13</v>
      </c>
      <c r="K8" s="41" t="s">
        <v>28</v>
      </c>
      <c r="L8" s="42" t="s">
        <v>13</v>
      </c>
      <c r="M8" s="513"/>
      <c r="O8" s="15"/>
      <c r="P8" s="15"/>
      <c r="Q8" s="15"/>
      <c r="R8" s="15"/>
      <c r="S8" s="15"/>
      <c r="T8" s="15"/>
      <c r="U8" s="15"/>
      <c r="V8" s="15"/>
    </row>
    <row r="9" spans="1:22" ht="18" customHeight="1" x14ac:dyDescent="0.25">
      <c r="A9" s="43">
        <v>1</v>
      </c>
      <c r="B9" s="43">
        <v>2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O9" s="15"/>
      <c r="P9" s="15"/>
      <c r="Q9" s="15"/>
      <c r="R9" s="15"/>
      <c r="S9" s="15"/>
      <c r="T9" s="15"/>
      <c r="U9" s="15"/>
      <c r="V9" s="15"/>
    </row>
    <row r="10" spans="1:22" s="9" customFormat="1" ht="38.25" customHeight="1" x14ac:dyDescent="0.3">
      <c r="A10" s="45"/>
      <c r="B10" s="81"/>
      <c r="C10" s="46" t="s">
        <v>34</v>
      </c>
      <c r="D10" s="47"/>
      <c r="E10" s="45"/>
      <c r="F10" s="48"/>
      <c r="G10" s="45"/>
      <c r="H10" s="49"/>
      <c r="I10" s="45"/>
      <c r="J10" s="49"/>
      <c r="K10" s="45"/>
      <c r="L10" s="49"/>
      <c r="M10" s="49"/>
      <c r="O10" s="4"/>
      <c r="P10" s="5"/>
      <c r="Q10" s="5"/>
      <c r="R10" s="5"/>
    </row>
    <row r="11" spans="1:22" s="11" customFormat="1" ht="81" customHeight="1" x14ac:dyDescent="0.25">
      <c r="A11" s="50">
        <v>1</v>
      </c>
      <c r="B11" s="82" t="s">
        <v>31</v>
      </c>
      <c r="C11" s="51" t="s">
        <v>32</v>
      </c>
      <c r="D11" s="52" t="s">
        <v>33</v>
      </c>
      <c r="E11" s="50"/>
      <c r="F11" s="53">
        <v>0.189</v>
      </c>
      <c r="G11" s="54"/>
      <c r="H11" s="54"/>
      <c r="I11" s="54"/>
      <c r="J11" s="54"/>
      <c r="K11" s="54"/>
      <c r="L11" s="54"/>
      <c r="M11" s="54"/>
      <c r="O11" s="21"/>
      <c r="P11" s="35"/>
      <c r="Q11" s="35"/>
      <c r="R11" s="35"/>
    </row>
    <row r="12" spans="1:22" s="11" customFormat="1" ht="24.75" customHeight="1" x14ac:dyDescent="0.25">
      <c r="A12" s="83"/>
      <c r="B12" s="84"/>
      <c r="C12" s="85" t="s">
        <v>5</v>
      </c>
      <c r="D12" s="45" t="s">
        <v>7</v>
      </c>
      <c r="E12" s="86">
        <v>93.22</v>
      </c>
      <c r="F12" s="64">
        <f>F11*E12</f>
        <v>17.618580000000001</v>
      </c>
      <c r="G12" s="49"/>
      <c r="H12" s="56"/>
      <c r="I12" s="56"/>
      <c r="J12" s="49"/>
      <c r="K12" s="49"/>
      <c r="L12" s="56"/>
      <c r="M12" s="49"/>
      <c r="O12" s="22"/>
      <c r="P12" s="12"/>
      <c r="Q12" s="12"/>
      <c r="R12" s="12"/>
    </row>
    <row r="13" spans="1:22" s="9" customFormat="1" ht="28.5" customHeight="1" x14ac:dyDescent="0.3">
      <c r="A13" s="47"/>
      <c r="B13" s="82"/>
      <c r="C13" s="55" t="s">
        <v>35</v>
      </c>
      <c r="D13" s="47"/>
      <c r="E13" s="47"/>
      <c r="F13" s="56"/>
      <c r="G13" s="56"/>
      <c r="H13" s="56"/>
      <c r="I13" s="56"/>
      <c r="J13" s="56"/>
      <c r="K13" s="49"/>
      <c r="L13" s="56"/>
      <c r="M13" s="49"/>
      <c r="O13" s="5"/>
      <c r="P13" s="5"/>
      <c r="Q13" s="5"/>
      <c r="R13" s="5"/>
    </row>
    <row r="14" spans="1:22" s="23" customFormat="1" ht="63" customHeight="1" x14ac:dyDescent="0.25">
      <c r="A14" s="57">
        <v>1</v>
      </c>
      <c r="B14" s="57" t="s">
        <v>40</v>
      </c>
      <c r="C14" s="58" t="s">
        <v>39</v>
      </c>
      <c r="D14" s="57" t="s">
        <v>0</v>
      </c>
      <c r="E14" s="57"/>
      <c r="F14" s="59">
        <v>419</v>
      </c>
      <c r="G14" s="59"/>
      <c r="H14" s="59"/>
      <c r="I14" s="59"/>
      <c r="J14" s="59"/>
      <c r="K14" s="59"/>
      <c r="L14" s="59"/>
      <c r="M14" s="59"/>
      <c r="O14" s="24"/>
      <c r="P14" s="20"/>
      <c r="Q14" s="20"/>
      <c r="R14" s="20"/>
    </row>
    <row r="15" spans="1:22" s="23" customFormat="1" ht="21" customHeight="1" x14ac:dyDescent="0.25">
      <c r="A15" s="57"/>
      <c r="B15" s="57"/>
      <c r="C15" s="87" t="s">
        <v>36</v>
      </c>
      <c r="D15" s="57" t="s">
        <v>8</v>
      </c>
      <c r="E15" s="57">
        <f>(8.9+6.28*2)/1000</f>
        <v>2.146E-2</v>
      </c>
      <c r="F15" s="59">
        <f>F14*E15</f>
        <v>8.9917400000000001</v>
      </c>
      <c r="G15" s="88"/>
      <c r="H15" s="88"/>
      <c r="I15" s="88"/>
      <c r="J15" s="88"/>
      <c r="K15" s="88"/>
      <c r="L15" s="88"/>
      <c r="M15" s="88"/>
    </row>
    <row r="16" spans="1:22" s="3" customFormat="1" ht="57.75" customHeight="1" x14ac:dyDescent="0.25">
      <c r="A16" s="60">
        <v>2</v>
      </c>
      <c r="B16" s="60" t="s">
        <v>37</v>
      </c>
      <c r="C16" s="61" t="s">
        <v>64</v>
      </c>
      <c r="D16" s="43" t="s">
        <v>0</v>
      </c>
      <c r="E16" s="62">
        <v>1.25</v>
      </c>
      <c r="F16" s="72">
        <f>F14*E16</f>
        <v>523.75</v>
      </c>
      <c r="G16" s="72"/>
      <c r="H16" s="72"/>
      <c r="I16" s="72"/>
      <c r="J16" s="72"/>
      <c r="K16" s="72"/>
      <c r="L16" s="72"/>
      <c r="M16" s="72"/>
      <c r="O16" s="16"/>
      <c r="P16" s="17"/>
      <c r="Q16" s="18"/>
      <c r="R16" s="18"/>
    </row>
    <row r="17" spans="1:18" s="8" customFormat="1" ht="21.75" customHeight="1" x14ac:dyDescent="0.3">
      <c r="A17" s="45"/>
      <c r="B17" s="45"/>
      <c r="C17" s="61" t="s">
        <v>30</v>
      </c>
      <c r="D17" s="45" t="s">
        <v>7</v>
      </c>
      <c r="E17" s="89">
        <v>0.02</v>
      </c>
      <c r="F17" s="90">
        <f>F16*E17</f>
        <v>10.475</v>
      </c>
      <c r="G17" s="49"/>
      <c r="H17" s="49"/>
      <c r="I17" s="49"/>
      <c r="J17" s="49"/>
      <c r="K17" s="49"/>
      <c r="L17" s="49"/>
      <c r="M17" s="49"/>
      <c r="N17" s="6"/>
      <c r="O17" s="7"/>
      <c r="P17" s="7"/>
      <c r="Q17" s="7"/>
      <c r="R17" s="7"/>
    </row>
    <row r="18" spans="1:18" s="8" customFormat="1" ht="21.75" customHeight="1" x14ac:dyDescent="0.3">
      <c r="A18" s="45"/>
      <c r="B18" s="45"/>
      <c r="C18" s="61" t="s">
        <v>38</v>
      </c>
      <c r="D18" s="45" t="s">
        <v>8</v>
      </c>
      <c r="E18" s="89">
        <v>4.48E-2</v>
      </c>
      <c r="F18" s="90">
        <f>F16*E18</f>
        <v>23.463999999999999</v>
      </c>
      <c r="G18" s="49"/>
      <c r="H18" s="49"/>
      <c r="I18" s="49"/>
      <c r="J18" s="49"/>
      <c r="K18" s="92"/>
      <c r="L18" s="88"/>
      <c r="M18" s="49"/>
      <c r="N18" s="6"/>
      <c r="O18" s="7"/>
      <c r="P18" s="7"/>
      <c r="Q18" s="7"/>
      <c r="R18" s="7"/>
    </row>
    <row r="19" spans="1:18" ht="22.5" customHeight="1" x14ac:dyDescent="0.25">
      <c r="A19" s="93"/>
      <c r="B19" s="93"/>
      <c r="C19" s="94" t="s">
        <v>9</v>
      </c>
      <c r="D19" s="43" t="s">
        <v>6</v>
      </c>
      <c r="E19" s="43">
        <v>2.0999999999999999E-3</v>
      </c>
      <c r="F19" s="95">
        <f>F16*E19</f>
        <v>1.0998749999999999</v>
      </c>
      <c r="G19" s="92"/>
      <c r="H19" s="88"/>
      <c r="I19" s="92"/>
      <c r="J19" s="88"/>
      <c r="K19" s="92"/>
      <c r="L19" s="88"/>
      <c r="M19" s="49"/>
    </row>
    <row r="20" spans="1:18" s="11" customFormat="1" ht="31.5" customHeight="1" x14ac:dyDescent="0.25">
      <c r="A20" s="50">
        <v>3</v>
      </c>
      <c r="B20" s="96" t="s">
        <v>42</v>
      </c>
      <c r="C20" s="63" t="s">
        <v>41</v>
      </c>
      <c r="D20" s="50" t="s">
        <v>1</v>
      </c>
      <c r="E20" s="54">
        <v>1.85</v>
      </c>
      <c r="F20" s="64">
        <f>F14*E20</f>
        <v>775.15000000000009</v>
      </c>
      <c r="G20" s="54"/>
      <c r="H20" s="54"/>
      <c r="I20" s="54"/>
      <c r="J20" s="54"/>
      <c r="K20" s="54"/>
      <c r="L20" s="54"/>
      <c r="M20" s="49"/>
      <c r="O20" s="24"/>
      <c r="P20" s="20"/>
      <c r="Q20" s="20"/>
      <c r="R20" s="20"/>
    </row>
    <row r="21" spans="1:18" s="9" customFormat="1" ht="36" customHeight="1" x14ac:dyDescent="0.3">
      <c r="A21" s="47">
        <v>4</v>
      </c>
      <c r="B21" s="97" t="s">
        <v>43</v>
      </c>
      <c r="C21" s="58" t="s">
        <v>44</v>
      </c>
      <c r="D21" s="45" t="s">
        <v>0</v>
      </c>
      <c r="E21" s="47"/>
      <c r="F21" s="48">
        <v>42</v>
      </c>
      <c r="G21" s="49"/>
      <c r="H21" s="56"/>
      <c r="I21" s="56"/>
      <c r="J21" s="56"/>
      <c r="K21" s="49"/>
      <c r="L21" s="56"/>
      <c r="M21" s="49"/>
      <c r="O21" s="4"/>
      <c r="P21" s="5"/>
      <c r="Q21" s="5"/>
      <c r="R21" s="5"/>
    </row>
    <row r="22" spans="1:18" s="9" customFormat="1" ht="17.25" customHeight="1" x14ac:dyDescent="0.3">
      <c r="A22" s="47"/>
      <c r="B22" s="82"/>
      <c r="C22" s="85" t="s">
        <v>5</v>
      </c>
      <c r="D22" s="45" t="s">
        <v>7</v>
      </c>
      <c r="E22" s="45">
        <v>3.37</v>
      </c>
      <c r="F22" s="49">
        <f>F21*E22</f>
        <v>141.54</v>
      </c>
      <c r="G22" s="49"/>
      <c r="H22" s="56"/>
      <c r="I22" s="56"/>
      <c r="J22" s="49"/>
      <c r="K22" s="49"/>
      <c r="L22" s="56"/>
      <c r="M22" s="49"/>
      <c r="O22" s="5"/>
      <c r="P22" s="5"/>
      <c r="Q22" s="5"/>
      <c r="R22" s="5"/>
    </row>
    <row r="23" spans="1:18" s="25" customFormat="1" ht="51.75" customHeight="1" x14ac:dyDescent="0.25">
      <c r="A23" s="50">
        <v>5</v>
      </c>
      <c r="B23" s="98" t="s">
        <v>2</v>
      </c>
      <c r="C23" s="61" t="s">
        <v>65</v>
      </c>
      <c r="D23" s="52" t="s">
        <v>0</v>
      </c>
      <c r="E23" s="50">
        <v>1.25</v>
      </c>
      <c r="F23" s="54">
        <f>F21*E23</f>
        <v>52.5</v>
      </c>
      <c r="G23" s="54"/>
      <c r="H23" s="54"/>
      <c r="I23" s="54"/>
      <c r="J23" s="54"/>
      <c r="K23" s="54"/>
      <c r="L23" s="54"/>
      <c r="M23" s="54"/>
      <c r="O23" s="26"/>
      <c r="P23" s="17"/>
      <c r="Q23" s="18"/>
      <c r="R23" s="18"/>
    </row>
    <row r="24" spans="1:18" s="25" customFormat="1" ht="24.75" customHeight="1" x14ac:dyDescent="0.25">
      <c r="A24" s="83"/>
      <c r="B24" s="84"/>
      <c r="C24" s="61" t="s">
        <v>30</v>
      </c>
      <c r="D24" s="45" t="s">
        <v>7</v>
      </c>
      <c r="E24" s="86">
        <v>0.83430000000000004</v>
      </c>
      <c r="F24" s="64">
        <f>F23*E24</f>
        <v>43.800750000000001</v>
      </c>
      <c r="G24" s="49"/>
      <c r="H24" s="49"/>
      <c r="I24" s="49"/>
      <c r="J24" s="49"/>
      <c r="K24" s="49"/>
      <c r="L24" s="49"/>
      <c r="M24" s="49"/>
      <c r="O24" s="27"/>
      <c r="P24" s="27"/>
      <c r="Q24" s="27"/>
      <c r="R24" s="27"/>
    </row>
    <row r="25" spans="1:18" s="11" customFormat="1" ht="31.5" customHeight="1" x14ac:dyDescent="0.25">
      <c r="A25" s="50">
        <v>6</v>
      </c>
      <c r="B25" s="96" t="s">
        <v>42</v>
      </c>
      <c r="C25" s="63" t="s">
        <v>41</v>
      </c>
      <c r="D25" s="50" t="s">
        <v>1</v>
      </c>
      <c r="E25" s="54">
        <v>1.85</v>
      </c>
      <c r="F25" s="64">
        <f>F21*E25</f>
        <v>77.7</v>
      </c>
      <c r="G25" s="54"/>
      <c r="H25" s="54"/>
      <c r="I25" s="54"/>
      <c r="J25" s="54"/>
      <c r="K25" s="54"/>
      <c r="L25" s="54"/>
      <c r="M25" s="49"/>
      <c r="O25" s="24"/>
      <c r="P25" s="20"/>
      <c r="Q25" s="20"/>
      <c r="R25" s="20"/>
    </row>
    <row r="26" spans="1:18" s="14" customFormat="1" ht="24" customHeight="1" x14ac:dyDescent="0.25">
      <c r="A26" s="60"/>
      <c r="B26" s="60"/>
      <c r="C26" s="71" t="s">
        <v>55</v>
      </c>
      <c r="D26" s="45"/>
      <c r="E26" s="60"/>
      <c r="F26" s="72"/>
      <c r="G26" s="72"/>
      <c r="H26" s="72"/>
      <c r="I26" s="49"/>
      <c r="J26" s="103"/>
      <c r="K26" s="49"/>
      <c r="L26" s="49"/>
      <c r="M26" s="49"/>
      <c r="O26" s="19"/>
      <c r="P26" s="19"/>
      <c r="Q26" s="19"/>
      <c r="R26" s="19"/>
    </row>
    <row r="27" spans="1:18" s="11" customFormat="1" ht="54" customHeight="1" x14ac:dyDescent="0.25">
      <c r="A27" s="73">
        <v>1</v>
      </c>
      <c r="B27" s="96" t="s">
        <v>45</v>
      </c>
      <c r="C27" s="61" t="s">
        <v>111</v>
      </c>
      <c r="D27" s="45" t="s">
        <v>0</v>
      </c>
      <c r="E27" s="50"/>
      <c r="F27" s="54">
        <v>183</v>
      </c>
      <c r="G27" s="54"/>
      <c r="H27" s="54"/>
      <c r="I27" s="54"/>
      <c r="J27" s="54"/>
      <c r="K27" s="54"/>
      <c r="L27" s="54"/>
      <c r="M27" s="54"/>
      <c r="O27" s="32"/>
      <c r="P27" s="35"/>
      <c r="Q27" s="35"/>
      <c r="R27" s="35"/>
    </row>
    <row r="28" spans="1:18" s="11" customFormat="1" ht="21" customHeight="1" x14ac:dyDescent="0.25">
      <c r="A28" s="104"/>
      <c r="B28" s="105"/>
      <c r="C28" s="61" t="s">
        <v>30</v>
      </c>
      <c r="D28" s="45" t="s">
        <v>7</v>
      </c>
      <c r="E28" s="89">
        <v>0.02</v>
      </c>
      <c r="F28" s="64">
        <f>F27*E28</f>
        <v>3.66</v>
      </c>
      <c r="G28" s="49"/>
      <c r="H28" s="49"/>
      <c r="I28" s="49"/>
      <c r="J28" s="49"/>
      <c r="K28" s="49"/>
      <c r="L28" s="49"/>
      <c r="M28" s="49"/>
      <c r="O28" s="22"/>
      <c r="P28" s="12"/>
      <c r="Q28" s="12"/>
      <c r="R28" s="12"/>
    </row>
    <row r="29" spans="1:18" s="11" customFormat="1" ht="21" customHeight="1" x14ac:dyDescent="0.25">
      <c r="A29" s="104"/>
      <c r="B29" s="96"/>
      <c r="C29" s="102" t="s">
        <v>47</v>
      </c>
      <c r="D29" s="45" t="s">
        <v>8</v>
      </c>
      <c r="E29" s="73">
        <v>2.1600000000000001E-2</v>
      </c>
      <c r="F29" s="64">
        <f>F27*E29</f>
        <v>3.9528000000000003</v>
      </c>
      <c r="G29" s="106"/>
      <c r="H29" s="54"/>
      <c r="I29" s="106"/>
      <c r="J29" s="106"/>
      <c r="K29" s="106"/>
      <c r="L29" s="106"/>
      <c r="M29" s="54"/>
      <c r="O29" s="22"/>
      <c r="P29" s="12"/>
      <c r="Q29" s="12"/>
      <c r="R29" s="12"/>
    </row>
    <row r="30" spans="1:18" s="11" customFormat="1" ht="33" customHeight="1" x14ac:dyDescent="0.25">
      <c r="A30" s="104"/>
      <c r="B30" s="96"/>
      <c r="C30" s="63" t="s">
        <v>48</v>
      </c>
      <c r="D30" s="45" t="s">
        <v>8</v>
      </c>
      <c r="E30" s="50">
        <v>2.7300000000000001E-2</v>
      </c>
      <c r="F30" s="64">
        <f>F27*E30</f>
        <v>4.9959000000000007</v>
      </c>
      <c r="G30" s="54"/>
      <c r="H30" s="54"/>
      <c r="I30" s="54"/>
      <c r="J30" s="54"/>
      <c r="K30" s="54"/>
      <c r="L30" s="54"/>
      <c r="M30" s="54"/>
      <c r="O30" s="22"/>
      <c r="P30" s="12"/>
      <c r="Q30" s="12"/>
      <c r="R30" s="12"/>
    </row>
    <row r="31" spans="1:18" s="11" customFormat="1" ht="21" customHeight="1" x14ac:dyDescent="0.25">
      <c r="A31" s="104"/>
      <c r="B31" s="96"/>
      <c r="C31" s="63" t="s">
        <v>49</v>
      </c>
      <c r="D31" s="45" t="s">
        <v>8</v>
      </c>
      <c r="E31" s="50">
        <v>9.7000000000000003E-3</v>
      </c>
      <c r="F31" s="64">
        <f>F27*E31</f>
        <v>1.7751000000000001</v>
      </c>
      <c r="G31" s="54"/>
      <c r="H31" s="54"/>
      <c r="I31" s="54"/>
      <c r="J31" s="54"/>
      <c r="K31" s="54"/>
      <c r="L31" s="54"/>
      <c r="M31" s="54"/>
      <c r="O31" s="22"/>
      <c r="P31" s="12"/>
      <c r="Q31" s="12"/>
      <c r="R31" s="12"/>
    </row>
    <row r="32" spans="1:18" s="11" customFormat="1" ht="21" customHeight="1" x14ac:dyDescent="0.25">
      <c r="A32" s="104"/>
      <c r="B32" s="96"/>
      <c r="C32" s="63" t="s">
        <v>50</v>
      </c>
      <c r="D32" s="45" t="s">
        <v>8</v>
      </c>
      <c r="E32" s="50">
        <v>7.0000000000000007E-2</v>
      </c>
      <c r="F32" s="64">
        <f>F27*E32</f>
        <v>12.81</v>
      </c>
      <c r="G32" s="54"/>
      <c r="H32" s="54"/>
      <c r="I32" s="54"/>
      <c r="J32" s="54"/>
      <c r="K32" s="49"/>
      <c r="L32" s="54"/>
      <c r="M32" s="54"/>
      <c r="O32" s="22"/>
      <c r="P32" s="12"/>
      <c r="Q32" s="12"/>
      <c r="R32" s="12"/>
    </row>
    <row r="33" spans="1:18" s="11" customFormat="1" ht="39" customHeight="1" x14ac:dyDescent="0.25">
      <c r="A33" s="104"/>
      <c r="B33" s="96"/>
      <c r="C33" s="63" t="s">
        <v>62</v>
      </c>
      <c r="D33" s="45" t="s">
        <v>8</v>
      </c>
      <c r="E33" s="50">
        <v>1.22</v>
      </c>
      <c r="F33" s="64">
        <f>F27*E33</f>
        <v>223.26</v>
      </c>
      <c r="G33" s="54"/>
      <c r="H33" s="54"/>
      <c r="I33" s="54"/>
      <c r="J33" s="54"/>
      <c r="K33" s="49"/>
      <c r="L33" s="54"/>
      <c r="M33" s="54"/>
      <c r="O33" s="33"/>
      <c r="P33" s="12"/>
      <c r="Q33" s="12"/>
      <c r="R33" s="12"/>
    </row>
    <row r="34" spans="1:18" s="28" customFormat="1" ht="45.75" customHeight="1" x14ac:dyDescent="0.3">
      <c r="A34" s="67">
        <v>2</v>
      </c>
      <c r="B34" s="100" t="s">
        <v>46</v>
      </c>
      <c r="C34" s="61" t="s">
        <v>67</v>
      </c>
      <c r="D34" s="67" t="s">
        <v>3</v>
      </c>
      <c r="E34" s="67"/>
      <c r="F34" s="68">
        <v>595.35</v>
      </c>
      <c r="G34" s="68"/>
      <c r="H34" s="68"/>
      <c r="I34" s="68"/>
      <c r="J34" s="68"/>
      <c r="K34" s="68"/>
      <c r="L34" s="68"/>
      <c r="M34" s="54"/>
      <c r="O34" s="32"/>
      <c r="P34" s="35"/>
      <c r="Q34" s="35"/>
      <c r="R34" s="35"/>
    </row>
    <row r="35" spans="1:18" s="30" customFormat="1" ht="21" customHeight="1" x14ac:dyDescent="0.25">
      <c r="A35" s="100"/>
      <c r="B35" s="100"/>
      <c r="C35" s="61" t="s">
        <v>30</v>
      </c>
      <c r="D35" s="45" t="s">
        <v>7</v>
      </c>
      <c r="E35" s="90">
        <v>3.3000000000000002E-2</v>
      </c>
      <c r="F35" s="49">
        <f>F34*E35</f>
        <v>19.646550000000001</v>
      </c>
      <c r="G35" s="49"/>
      <c r="H35" s="49"/>
      <c r="I35" s="49"/>
      <c r="J35" s="49"/>
      <c r="K35" s="49"/>
      <c r="L35" s="49"/>
      <c r="M35" s="49"/>
      <c r="O35" s="31"/>
      <c r="P35" s="31"/>
      <c r="Q35" s="31"/>
      <c r="R35" s="31"/>
    </row>
    <row r="36" spans="1:18" s="30" customFormat="1" ht="21" customHeight="1" x14ac:dyDescent="0.25">
      <c r="A36" s="100"/>
      <c r="B36" s="96"/>
      <c r="C36" s="102" t="s">
        <v>47</v>
      </c>
      <c r="D36" s="45" t="s">
        <v>8</v>
      </c>
      <c r="E36" s="107">
        <v>1.91E-3</v>
      </c>
      <c r="F36" s="49">
        <f>F34*E36</f>
        <v>1.1371185000000001</v>
      </c>
      <c r="G36" s="49"/>
      <c r="H36" s="49"/>
      <c r="I36" s="49"/>
      <c r="J36" s="49"/>
      <c r="K36" s="49"/>
      <c r="L36" s="49"/>
      <c r="M36" s="54"/>
      <c r="O36" s="31"/>
      <c r="P36" s="31"/>
      <c r="Q36" s="31"/>
      <c r="R36" s="31"/>
    </row>
    <row r="37" spans="1:18" s="30" customFormat="1" ht="21" customHeight="1" x14ac:dyDescent="0.25">
      <c r="A37" s="100"/>
      <c r="B37" s="96"/>
      <c r="C37" s="102" t="s">
        <v>51</v>
      </c>
      <c r="D37" s="45" t="s">
        <v>8</v>
      </c>
      <c r="E37" s="107">
        <v>5.2999999999999998E-4</v>
      </c>
      <c r="F37" s="49">
        <f>F34*E37</f>
        <v>0.31553550000000002</v>
      </c>
      <c r="G37" s="49"/>
      <c r="H37" s="49"/>
      <c r="I37" s="49"/>
      <c r="J37" s="49"/>
      <c r="K37" s="49"/>
      <c r="L37" s="49"/>
      <c r="M37" s="54"/>
      <c r="O37" s="31"/>
      <c r="P37" s="31"/>
      <c r="Q37" s="31"/>
      <c r="R37" s="31"/>
    </row>
    <row r="38" spans="1:18" s="30" customFormat="1" ht="21" customHeight="1" x14ac:dyDescent="0.25">
      <c r="A38" s="100"/>
      <c r="B38" s="108"/>
      <c r="C38" s="102" t="s">
        <v>52</v>
      </c>
      <c r="D38" s="45" t="s">
        <v>8</v>
      </c>
      <c r="E38" s="89">
        <v>1.12E-2</v>
      </c>
      <c r="F38" s="49">
        <f>F34*E38</f>
        <v>6.6679200000000005</v>
      </c>
      <c r="G38" s="49"/>
      <c r="H38" s="49"/>
      <c r="I38" s="49"/>
      <c r="J38" s="49"/>
      <c r="K38" s="49"/>
      <c r="L38" s="49"/>
      <c r="M38" s="54"/>
      <c r="O38" s="31"/>
      <c r="P38" s="31"/>
      <c r="Q38" s="31"/>
      <c r="R38" s="31"/>
    </row>
    <row r="39" spans="1:18" s="30" customFormat="1" ht="21" customHeight="1" x14ac:dyDescent="0.25">
      <c r="A39" s="100"/>
      <c r="B39" s="108"/>
      <c r="C39" s="102" t="s">
        <v>53</v>
      </c>
      <c r="D39" s="45" t="s">
        <v>8</v>
      </c>
      <c r="E39" s="89">
        <v>2.4799999999999999E-2</v>
      </c>
      <c r="F39" s="49">
        <f>F34*E39</f>
        <v>14.76468</v>
      </c>
      <c r="G39" s="49"/>
      <c r="H39" s="49"/>
      <c r="I39" s="49"/>
      <c r="J39" s="49"/>
      <c r="K39" s="49"/>
      <c r="L39" s="49"/>
      <c r="M39" s="54"/>
      <c r="O39" s="31"/>
      <c r="P39" s="31"/>
      <c r="Q39" s="31"/>
      <c r="R39" s="31"/>
    </row>
    <row r="40" spans="1:18" s="30" customFormat="1" ht="21" customHeight="1" x14ac:dyDescent="0.25">
      <c r="A40" s="100"/>
      <c r="B40" s="96"/>
      <c r="C40" s="63" t="s">
        <v>54</v>
      </c>
      <c r="D40" s="45" t="s">
        <v>8</v>
      </c>
      <c r="E40" s="107">
        <v>4.1399999999999996E-3</v>
      </c>
      <c r="F40" s="49">
        <f>F34*E40</f>
        <v>2.4647489999999999</v>
      </c>
      <c r="G40" s="49"/>
      <c r="H40" s="49"/>
      <c r="I40" s="49"/>
      <c r="J40" s="49"/>
      <c r="K40" s="49"/>
      <c r="L40" s="49"/>
      <c r="M40" s="54"/>
      <c r="O40" s="31"/>
      <c r="P40" s="31"/>
      <c r="Q40" s="31"/>
      <c r="R40" s="31"/>
    </row>
    <row r="41" spans="1:18" s="154" customFormat="1" ht="21" customHeight="1" x14ac:dyDescent="0.25">
      <c r="A41" s="100"/>
      <c r="B41" s="100"/>
      <c r="C41" s="102" t="s">
        <v>56</v>
      </c>
      <c r="D41" s="49" t="s">
        <v>0</v>
      </c>
      <c r="E41" s="89">
        <v>0.189</v>
      </c>
      <c r="F41" s="49">
        <f>F34*E41</f>
        <v>112.52115000000001</v>
      </c>
      <c r="G41" s="49"/>
      <c r="H41" s="49"/>
      <c r="I41" s="49"/>
      <c r="J41" s="49"/>
      <c r="K41" s="49"/>
      <c r="L41" s="54"/>
      <c r="M41" s="54"/>
      <c r="O41" s="155"/>
      <c r="P41" s="155"/>
      <c r="Q41" s="155"/>
      <c r="R41" s="155"/>
    </row>
    <row r="42" spans="1:18" s="156" customFormat="1" ht="21" customHeight="1" x14ac:dyDescent="0.25">
      <c r="A42" s="104"/>
      <c r="B42" s="96"/>
      <c r="C42" s="63" t="s">
        <v>50</v>
      </c>
      <c r="D42" s="45" t="s">
        <v>8</v>
      </c>
      <c r="E42" s="50">
        <v>0.03</v>
      </c>
      <c r="F42" s="64">
        <f>F34*E42</f>
        <v>17.860499999999998</v>
      </c>
      <c r="G42" s="54"/>
      <c r="H42" s="49"/>
      <c r="I42" s="54"/>
      <c r="J42" s="54"/>
      <c r="K42" s="49"/>
      <c r="L42" s="54"/>
      <c r="M42" s="54"/>
      <c r="O42" s="22"/>
      <c r="P42" s="22"/>
      <c r="Q42" s="22"/>
      <c r="R42" s="22"/>
    </row>
    <row r="43" spans="1:18" s="162" customFormat="1" ht="24.75" customHeight="1" x14ac:dyDescent="0.25">
      <c r="A43" s="66">
        <v>3</v>
      </c>
      <c r="B43" s="66" t="s">
        <v>112</v>
      </c>
      <c r="C43" s="157" t="s">
        <v>113</v>
      </c>
      <c r="D43" s="66" t="s">
        <v>1</v>
      </c>
      <c r="E43" s="158"/>
      <c r="F43" s="158">
        <v>0.39700000000000002</v>
      </c>
      <c r="G43" s="159"/>
      <c r="H43" s="159"/>
      <c r="I43" s="160"/>
      <c r="J43" s="160"/>
      <c r="K43" s="159"/>
      <c r="L43" s="159"/>
      <c r="M43" s="49"/>
      <c r="N43" s="161"/>
      <c r="O43" s="21"/>
      <c r="P43" s="22"/>
      <c r="Q43" s="22"/>
      <c r="R43" s="22"/>
    </row>
    <row r="44" spans="1:18" s="162" customFormat="1" ht="19.5" customHeight="1" x14ac:dyDescent="0.25">
      <c r="A44" s="66"/>
      <c r="B44" s="67"/>
      <c r="C44" s="157" t="s">
        <v>114</v>
      </c>
      <c r="D44" s="66" t="s">
        <v>8</v>
      </c>
      <c r="E44" s="158">
        <v>0.9</v>
      </c>
      <c r="F44" s="158">
        <f>F43*E44</f>
        <v>0.35730000000000001</v>
      </c>
      <c r="G44" s="159"/>
      <c r="H44" s="159"/>
      <c r="I44" s="159"/>
      <c r="J44" s="159"/>
      <c r="K44" s="68"/>
      <c r="L44" s="160"/>
      <c r="M44" s="49"/>
      <c r="N44" s="161"/>
      <c r="O44" s="161"/>
      <c r="P44" s="161"/>
      <c r="Q44" s="161"/>
      <c r="R44" s="161"/>
    </row>
    <row r="45" spans="1:18" s="162" customFormat="1" ht="19.5" customHeight="1" x14ac:dyDescent="0.25">
      <c r="A45" s="66"/>
      <c r="B45" s="66"/>
      <c r="C45" s="157" t="s">
        <v>115</v>
      </c>
      <c r="D45" s="66" t="s">
        <v>1</v>
      </c>
      <c r="E45" s="158">
        <v>1.03</v>
      </c>
      <c r="F45" s="158">
        <f>F43*E45</f>
        <v>0.40891000000000005</v>
      </c>
      <c r="G45" s="49"/>
      <c r="H45" s="49"/>
      <c r="I45" s="160"/>
      <c r="J45" s="160"/>
      <c r="K45" s="49"/>
      <c r="L45" s="160"/>
      <c r="M45" s="49"/>
      <c r="N45" s="161"/>
      <c r="O45" s="161"/>
      <c r="P45" s="161"/>
      <c r="Q45" s="161"/>
      <c r="R45" s="161"/>
    </row>
    <row r="46" spans="1:18" s="154" customFormat="1" ht="71.25" customHeight="1" x14ac:dyDescent="0.25">
      <c r="A46" s="66">
        <v>4</v>
      </c>
      <c r="B46" s="81" t="s">
        <v>116</v>
      </c>
      <c r="C46" s="51" t="s">
        <v>117</v>
      </c>
      <c r="D46" s="67" t="s">
        <v>3</v>
      </c>
      <c r="E46" s="67"/>
      <c r="F46" s="68">
        <v>567</v>
      </c>
      <c r="G46" s="68"/>
      <c r="H46" s="68"/>
      <c r="I46" s="68"/>
      <c r="J46" s="68"/>
      <c r="K46" s="68"/>
      <c r="L46" s="68"/>
      <c r="M46" s="54"/>
      <c r="O46" s="32"/>
      <c r="P46" s="22"/>
      <c r="Q46" s="22"/>
      <c r="R46" s="22"/>
    </row>
    <row r="47" spans="1:18" s="154" customFormat="1" ht="22.5" customHeight="1" x14ac:dyDescent="0.25">
      <c r="A47" s="100"/>
      <c r="B47" s="100"/>
      <c r="C47" s="61" t="s">
        <v>30</v>
      </c>
      <c r="D47" s="45" t="s">
        <v>7</v>
      </c>
      <c r="E47" s="90">
        <f>(37.5+0.07*2)/1000</f>
        <v>3.764E-2</v>
      </c>
      <c r="F47" s="49">
        <f>F46*E47</f>
        <v>21.34188</v>
      </c>
      <c r="G47" s="49"/>
      <c r="H47" s="49"/>
      <c r="I47" s="49"/>
      <c r="J47" s="49"/>
      <c r="K47" s="49"/>
      <c r="L47" s="49"/>
      <c r="M47" s="49"/>
      <c r="O47" s="155"/>
      <c r="P47" s="155"/>
      <c r="Q47" s="155"/>
      <c r="R47" s="155"/>
    </row>
    <row r="48" spans="1:18" s="154" customFormat="1" ht="22.5" customHeight="1" x14ac:dyDescent="0.25">
      <c r="A48" s="100"/>
      <c r="B48" s="101"/>
      <c r="C48" s="102" t="s">
        <v>118</v>
      </c>
      <c r="D48" s="45" t="s">
        <v>8</v>
      </c>
      <c r="E48" s="89">
        <f>3.02/1000</f>
        <v>3.0200000000000001E-3</v>
      </c>
      <c r="F48" s="49">
        <f>F46*E48</f>
        <v>1.71234</v>
      </c>
      <c r="G48" s="49"/>
      <c r="H48" s="49"/>
      <c r="I48" s="49"/>
      <c r="J48" s="49"/>
      <c r="K48" s="49"/>
      <c r="L48" s="49"/>
      <c r="M48" s="54"/>
      <c r="O48" s="155"/>
      <c r="P48" s="155"/>
      <c r="Q48" s="155"/>
      <c r="R48" s="155"/>
    </row>
    <row r="49" spans="1:18" s="154" customFormat="1" ht="22.5" customHeight="1" x14ac:dyDescent="0.25">
      <c r="A49" s="100"/>
      <c r="B49" s="101"/>
      <c r="C49" s="102" t="s">
        <v>52</v>
      </c>
      <c r="D49" s="45" t="s">
        <v>8</v>
      </c>
      <c r="E49" s="89">
        <f>3.7/1000</f>
        <v>3.7000000000000002E-3</v>
      </c>
      <c r="F49" s="49">
        <f>F46*E49</f>
        <v>2.0979000000000001</v>
      </c>
      <c r="G49" s="49"/>
      <c r="H49" s="49"/>
      <c r="I49" s="49"/>
      <c r="J49" s="49"/>
      <c r="K49" s="49"/>
      <c r="L49" s="49"/>
      <c r="M49" s="54"/>
      <c r="O49" s="155"/>
      <c r="P49" s="155"/>
      <c r="Q49" s="155"/>
      <c r="R49" s="155"/>
    </row>
    <row r="50" spans="1:18" s="154" customFormat="1" ht="22.5" customHeight="1" x14ac:dyDescent="0.25">
      <c r="A50" s="100"/>
      <c r="B50" s="101"/>
      <c r="C50" s="102" t="s">
        <v>53</v>
      </c>
      <c r="D50" s="45" t="s">
        <v>8</v>
      </c>
      <c r="E50" s="89">
        <f>11.1/1000</f>
        <v>1.11E-2</v>
      </c>
      <c r="F50" s="49">
        <f>F46*E50</f>
        <v>6.2937000000000003</v>
      </c>
      <c r="G50" s="49"/>
      <c r="H50" s="49"/>
      <c r="I50" s="49"/>
      <c r="J50" s="49"/>
      <c r="K50" s="49"/>
      <c r="L50" s="49"/>
      <c r="M50" s="54"/>
      <c r="O50" s="155"/>
      <c r="P50" s="155"/>
      <c r="Q50" s="155"/>
      <c r="R50" s="155"/>
    </row>
    <row r="51" spans="1:18" s="154" customFormat="1" ht="22.5" customHeight="1" x14ac:dyDescent="0.25">
      <c r="A51" s="100"/>
      <c r="B51" s="100"/>
      <c r="C51" s="102" t="s">
        <v>9</v>
      </c>
      <c r="D51" s="49" t="s">
        <v>6</v>
      </c>
      <c r="E51" s="89">
        <f>2.3/1000</f>
        <v>2.3E-3</v>
      </c>
      <c r="F51" s="49">
        <f>F46*E51</f>
        <v>1.3041</v>
      </c>
      <c r="G51" s="49"/>
      <c r="H51" s="49"/>
      <c r="I51" s="49"/>
      <c r="J51" s="49"/>
      <c r="K51" s="49"/>
      <c r="L51" s="49"/>
      <c r="M51" s="54"/>
      <c r="O51" s="155"/>
      <c r="P51" s="155"/>
      <c r="Q51" s="155"/>
      <c r="R51" s="155"/>
    </row>
    <row r="52" spans="1:18" s="154" customFormat="1" ht="22.5" customHeight="1" x14ac:dyDescent="0.25">
      <c r="A52" s="100"/>
      <c r="B52" s="100"/>
      <c r="C52" s="102" t="s">
        <v>119</v>
      </c>
      <c r="D52" s="49" t="s">
        <v>1</v>
      </c>
      <c r="E52" s="89">
        <f>(97.7+12.2*2)/1000</f>
        <v>0.1221</v>
      </c>
      <c r="F52" s="49">
        <f>F46*E52</f>
        <v>69.230699999999999</v>
      </c>
      <c r="G52" s="49"/>
      <c r="H52" s="49"/>
      <c r="I52" s="49"/>
      <c r="J52" s="49"/>
      <c r="K52" s="49"/>
      <c r="L52" s="54"/>
      <c r="M52" s="54"/>
      <c r="O52" s="155"/>
      <c r="P52" s="155"/>
      <c r="Q52" s="155"/>
      <c r="R52" s="155"/>
    </row>
    <row r="53" spans="1:18" s="154" customFormat="1" ht="22.5" customHeight="1" x14ac:dyDescent="0.25">
      <c r="A53" s="100"/>
      <c r="B53" s="100"/>
      <c r="C53" s="102" t="s">
        <v>11</v>
      </c>
      <c r="D53" s="49" t="s">
        <v>6</v>
      </c>
      <c r="E53" s="89">
        <v>1.4500000000000001E-2</v>
      </c>
      <c r="F53" s="49">
        <f>F46*E53</f>
        <v>8.2215000000000007</v>
      </c>
      <c r="G53" s="49"/>
      <c r="H53" s="49"/>
      <c r="I53" s="49"/>
      <c r="J53" s="49"/>
      <c r="K53" s="49"/>
      <c r="L53" s="54"/>
      <c r="M53" s="54"/>
      <c r="O53" s="155"/>
      <c r="P53" s="155"/>
      <c r="Q53" s="155"/>
      <c r="R53" s="155"/>
    </row>
    <row r="54" spans="1:18" s="25" customFormat="1" ht="52.5" customHeight="1" x14ac:dyDescent="0.25">
      <c r="A54" s="73">
        <v>5</v>
      </c>
      <c r="B54" s="96" t="s">
        <v>45</v>
      </c>
      <c r="C54" s="51" t="s">
        <v>70</v>
      </c>
      <c r="D54" s="45" t="s">
        <v>0</v>
      </c>
      <c r="E54" s="50"/>
      <c r="F54" s="54">
        <v>54</v>
      </c>
      <c r="G54" s="54"/>
      <c r="H54" s="54"/>
      <c r="I54" s="54"/>
      <c r="J54" s="54"/>
      <c r="K54" s="54"/>
      <c r="L54" s="54"/>
      <c r="M54" s="54"/>
      <c r="O54" s="29"/>
      <c r="P54" s="27"/>
      <c r="Q54" s="27"/>
      <c r="R54" s="27"/>
    </row>
    <row r="55" spans="1:18" s="25" customFormat="1" ht="23.25" customHeight="1" x14ac:dyDescent="0.25">
      <c r="A55" s="104"/>
      <c r="B55" s="96" t="s">
        <v>71</v>
      </c>
      <c r="C55" s="61" t="s">
        <v>30</v>
      </c>
      <c r="D55" s="45" t="s">
        <v>7</v>
      </c>
      <c r="E55" s="89">
        <f>0.02*1.25</f>
        <v>2.5000000000000001E-2</v>
      </c>
      <c r="F55" s="64">
        <f>F54*E55</f>
        <v>1.35</v>
      </c>
      <c r="G55" s="49"/>
      <c r="H55" s="49"/>
      <c r="I55" s="49"/>
      <c r="J55" s="49"/>
      <c r="K55" s="49"/>
      <c r="L55" s="49"/>
      <c r="M55" s="49"/>
      <c r="O55" s="27"/>
      <c r="P55" s="27"/>
      <c r="Q55" s="27"/>
      <c r="R55" s="27"/>
    </row>
    <row r="56" spans="1:18" s="25" customFormat="1" ht="23.25" customHeight="1" x14ac:dyDescent="0.25">
      <c r="A56" s="104"/>
      <c r="B56" s="96" t="s">
        <v>71</v>
      </c>
      <c r="C56" s="102" t="s">
        <v>47</v>
      </c>
      <c r="D56" s="45" t="s">
        <v>8</v>
      </c>
      <c r="E56" s="73">
        <f>0.0216*1.25</f>
        <v>2.7000000000000003E-2</v>
      </c>
      <c r="F56" s="64">
        <f>F54*E56</f>
        <v>1.4580000000000002</v>
      </c>
      <c r="G56" s="106"/>
      <c r="H56" s="54"/>
      <c r="I56" s="106"/>
      <c r="J56" s="106"/>
      <c r="K56" s="106"/>
      <c r="L56" s="106"/>
      <c r="M56" s="54"/>
      <c r="O56" s="27"/>
      <c r="P56" s="27"/>
      <c r="Q56" s="27"/>
      <c r="R56" s="27"/>
    </row>
    <row r="57" spans="1:18" s="25" customFormat="1" ht="33.75" customHeight="1" x14ac:dyDescent="0.25">
      <c r="A57" s="104"/>
      <c r="B57" s="96" t="s">
        <v>71</v>
      </c>
      <c r="C57" s="63" t="s">
        <v>48</v>
      </c>
      <c r="D57" s="45" t="s">
        <v>8</v>
      </c>
      <c r="E57" s="50">
        <f>0.0273*1.25</f>
        <v>3.4125000000000003E-2</v>
      </c>
      <c r="F57" s="64">
        <f>F54*E57</f>
        <v>1.8427500000000001</v>
      </c>
      <c r="G57" s="54"/>
      <c r="H57" s="54"/>
      <c r="I57" s="54"/>
      <c r="J57" s="54"/>
      <c r="K57" s="54"/>
      <c r="L57" s="54"/>
      <c r="M57" s="54"/>
      <c r="O57" s="27"/>
      <c r="P57" s="27"/>
      <c r="Q57" s="27"/>
      <c r="R57" s="27"/>
    </row>
    <row r="58" spans="1:18" s="25" customFormat="1" ht="23.25" customHeight="1" x14ac:dyDescent="0.25">
      <c r="A58" s="104"/>
      <c r="B58" s="96"/>
      <c r="C58" s="63" t="s">
        <v>49</v>
      </c>
      <c r="D58" s="45" t="s">
        <v>8</v>
      </c>
      <c r="E58" s="50">
        <v>9.7000000000000003E-3</v>
      </c>
      <c r="F58" s="64">
        <f>F54*E58</f>
        <v>0.52380000000000004</v>
      </c>
      <c r="G58" s="54"/>
      <c r="H58" s="54"/>
      <c r="I58" s="54"/>
      <c r="J58" s="54"/>
      <c r="K58" s="54"/>
      <c r="L58" s="54"/>
      <c r="M58" s="54"/>
      <c r="O58" s="27"/>
      <c r="P58" s="27"/>
      <c r="Q58" s="27"/>
      <c r="R58" s="27"/>
    </row>
    <row r="59" spans="1:18" s="25" customFormat="1" ht="23.25" customHeight="1" x14ac:dyDescent="0.25">
      <c r="A59" s="104"/>
      <c r="B59" s="96"/>
      <c r="C59" s="63" t="s">
        <v>50</v>
      </c>
      <c r="D59" s="45" t="s">
        <v>8</v>
      </c>
      <c r="E59" s="50">
        <v>7.0000000000000007E-2</v>
      </c>
      <c r="F59" s="64">
        <f>F54*E59</f>
        <v>3.7800000000000002</v>
      </c>
      <c r="G59" s="54"/>
      <c r="H59" s="54"/>
      <c r="I59" s="54"/>
      <c r="J59" s="54"/>
      <c r="K59" s="49"/>
      <c r="L59" s="54"/>
      <c r="M59" s="54"/>
      <c r="O59" s="27"/>
      <c r="P59" s="27"/>
      <c r="Q59" s="27"/>
      <c r="R59" s="27"/>
    </row>
    <row r="60" spans="1:18" s="25" customFormat="1" ht="23.25" customHeight="1" x14ac:dyDescent="0.25">
      <c r="A60" s="104"/>
      <c r="B60" s="96"/>
      <c r="C60" s="102" t="s">
        <v>69</v>
      </c>
      <c r="D60" s="45" t="s">
        <v>8</v>
      </c>
      <c r="E60" s="50">
        <v>1.22</v>
      </c>
      <c r="F60" s="64">
        <f>F54*E60</f>
        <v>65.88</v>
      </c>
      <c r="G60" s="54"/>
      <c r="H60" s="54"/>
      <c r="I60" s="54"/>
      <c r="J60" s="54"/>
      <c r="K60" s="49"/>
      <c r="L60" s="54"/>
      <c r="M60" s="54"/>
      <c r="O60" s="37"/>
      <c r="P60" s="27"/>
      <c r="Q60" s="27"/>
      <c r="R60" s="27"/>
    </row>
    <row r="61" spans="1:18" s="154" customFormat="1" ht="46.5" customHeight="1" x14ac:dyDescent="0.25">
      <c r="A61" s="66">
        <v>6</v>
      </c>
      <c r="B61" s="81" t="s">
        <v>122</v>
      </c>
      <c r="C61" s="51" t="s">
        <v>120</v>
      </c>
      <c r="D61" s="67" t="s">
        <v>0</v>
      </c>
      <c r="E61" s="67"/>
      <c r="F61" s="68">
        <v>60</v>
      </c>
      <c r="G61" s="68"/>
      <c r="H61" s="68"/>
      <c r="I61" s="68"/>
      <c r="J61" s="68"/>
      <c r="K61" s="68"/>
      <c r="L61" s="68"/>
      <c r="M61" s="54"/>
      <c r="O61" s="32"/>
      <c r="P61" s="22"/>
      <c r="Q61" s="22"/>
      <c r="R61" s="22"/>
    </row>
    <row r="62" spans="1:18" s="154" customFormat="1" ht="22.5" customHeight="1" x14ac:dyDescent="0.25">
      <c r="A62" s="100"/>
      <c r="B62" s="100"/>
      <c r="C62" s="61" t="s">
        <v>30</v>
      </c>
      <c r="D62" s="45" t="s">
        <v>7</v>
      </c>
      <c r="E62" s="90">
        <v>0.38</v>
      </c>
      <c r="F62" s="49">
        <f>F61*E62</f>
        <v>22.8</v>
      </c>
      <c r="G62" s="49"/>
      <c r="H62" s="49"/>
      <c r="I62" s="49"/>
      <c r="J62" s="49"/>
      <c r="K62" s="49"/>
      <c r="L62" s="49"/>
      <c r="M62" s="49"/>
      <c r="O62" s="155"/>
      <c r="P62" s="155"/>
      <c r="Q62" s="155"/>
      <c r="R62" s="155"/>
    </row>
    <row r="63" spans="1:18" s="154" customFormat="1" ht="22.5" customHeight="1" x14ac:dyDescent="0.25">
      <c r="A63" s="100"/>
      <c r="B63" s="101"/>
      <c r="C63" s="102" t="s">
        <v>38</v>
      </c>
      <c r="D63" s="45" t="s">
        <v>8</v>
      </c>
      <c r="E63" s="89">
        <v>3.04E-2</v>
      </c>
      <c r="F63" s="49">
        <f>F61*E63</f>
        <v>1.8240000000000001</v>
      </c>
      <c r="G63" s="49"/>
      <c r="H63" s="49"/>
      <c r="I63" s="49"/>
      <c r="J63" s="49"/>
      <c r="K63" s="49"/>
      <c r="L63" s="49"/>
      <c r="M63" s="54"/>
      <c r="O63" s="155"/>
      <c r="P63" s="155"/>
      <c r="Q63" s="155"/>
      <c r="R63" s="155"/>
    </row>
    <row r="64" spans="1:18" s="154" customFormat="1" ht="22.5" customHeight="1" x14ac:dyDescent="0.25">
      <c r="A64" s="100"/>
      <c r="B64" s="101"/>
      <c r="C64" s="102" t="s">
        <v>47</v>
      </c>
      <c r="D64" s="45" t="s">
        <v>8</v>
      </c>
      <c r="E64" s="89">
        <v>3.2000000000000002E-3</v>
      </c>
      <c r="F64" s="49">
        <f>F61*E64</f>
        <v>0.192</v>
      </c>
      <c r="G64" s="49"/>
      <c r="H64" s="49"/>
      <c r="I64" s="49"/>
      <c r="J64" s="49"/>
      <c r="K64" s="49"/>
      <c r="L64" s="49"/>
      <c r="M64" s="54"/>
      <c r="O64" s="155"/>
      <c r="P64" s="155"/>
      <c r="Q64" s="155"/>
      <c r="R64" s="155"/>
    </row>
    <row r="65" spans="1:18" s="154" customFormat="1" ht="22.5" customHeight="1" x14ac:dyDescent="0.25">
      <c r="A65" s="100"/>
      <c r="B65" s="101"/>
      <c r="C65" s="102" t="s">
        <v>121</v>
      </c>
      <c r="D65" s="45" t="s">
        <v>8</v>
      </c>
      <c r="E65" s="89">
        <v>8.0000000000000004E-4</v>
      </c>
      <c r="F65" s="49">
        <f>F61*E65</f>
        <v>4.8000000000000001E-2</v>
      </c>
      <c r="G65" s="49"/>
      <c r="H65" s="49"/>
      <c r="I65" s="49"/>
      <c r="J65" s="49"/>
      <c r="K65" s="49"/>
      <c r="L65" s="49"/>
      <c r="M65" s="54"/>
      <c r="O65" s="155"/>
      <c r="P65" s="155"/>
      <c r="Q65" s="155"/>
      <c r="R65" s="155"/>
    </row>
    <row r="66" spans="1:18" s="167" customFormat="1" ht="33.75" customHeight="1" x14ac:dyDescent="0.25">
      <c r="A66" s="45"/>
      <c r="B66" s="45"/>
      <c r="C66" s="71" t="s">
        <v>123</v>
      </c>
      <c r="D66" s="75" t="s">
        <v>103</v>
      </c>
      <c r="E66" s="163"/>
      <c r="F66" s="164">
        <v>5</v>
      </c>
      <c r="G66" s="49"/>
      <c r="H66" s="49"/>
      <c r="I66" s="49"/>
      <c r="J66" s="49"/>
      <c r="K66" s="49"/>
      <c r="L66" s="49"/>
      <c r="M66" s="49"/>
      <c r="N66" s="165"/>
      <c r="O66" s="166"/>
      <c r="P66" s="166"/>
      <c r="Q66" s="166"/>
      <c r="R66" s="166"/>
    </row>
    <row r="67" spans="1:18" s="168" customFormat="1" ht="57.75" customHeight="1" x14ac:dyDescent="0.25">
      <c r="A67" s="60">
        <v>1</v>
      </c>
      <c r="B67" s="60" t="s">
        <v>37</v>
      </c>
      <c r="C67" s="61" t="s">
        <v>124</v>
      </c>
      <c r="D67" s="43" t="s">
        <v>0</v>
      </c>
      <c r="E67" s="62"/>
      <c r="F67" s="62">
        <v>42</v>
      </c>
      <c r="G67" s="72"/>
      <c r="H67" s="72"/>
      <c r="I67" s="72"/>
      <c r="J67" s="72"/>
      <c r="K67" s="72"/>
      <c r="L67" s="72"/>
      <c r="M67" s="72"/>
      <c r="O67" s="169"/>
      <c r="P67" s="170"/>
      <c r="Q67" s="171"/>
      <c r="R67" s="171"/>
    </row>
    <row r="68" spans="1:18" s="124" customFormat="1" ht="21.75" customHeight="1" x14ac:dyDescent="0.25">
      <c r="A68" s="45"/>
      <c r="B68" s="45"/>
      <c r="C68" s="61" t="s">
        <v>30</v>
      </c>
      <c r="D68" s="45" t="s">
        <v>7</v>
      </c>
      <c r="E68" s="89">
        <v>0.02</v>
      </c>
      <c r="F68" s="90">
        <f>F67*E68</f>
        <v>0.84</v>
      </c>
      <c r="G68" s="49"/>
      <c r="H68" s="49"/>
      <c r="I68" s="49"/>
      <c r="J68" s="49"/>
      <c r="K68" s="49"/>
      <c r="L68" s="49"/>
      <c r="M68" s="49"/>
      <c r="N68" s="151"/>
      <c r="O68" s="149"/>
      <c r="P68" s="149"/>
      <c r="Q68" s="149"/>
      <c r="R68" s="149"/>
    </row>
    <row r="69" spans="1:18" s="124" customFormat="1" ht="21.75" customHeight="1" x14ac:dyDescent="0.25">
      <c r="A69" s="45"/>
      <c r="B69" s="45"/>
      <c r="C69" s="61" t="s">
        <v>38</v>
      </c>
      <c r="D69" s="45" t="s">
        <v>8</v>
      </c>
      <c r="E69" s="89">
        <v>4.48E-2</v>
      </c>
      <c r="F69" s="90">
        <f>F67*E69</f>
        <v>1.8815999999999999</v>
      </c>
      <c r="G69" s="49"/>
      <c r="H69" s="49"/>
      <c r="I69" s="49"/>
      <c r="J69" s="49"/>
      <c r="K69" s="92"/>
      <c r="L69" s="88"/>
      <c r="M69" s="49"/>
      <c r="N69" s="151"/>
      <c r="O69" s="149"/>
      <c r="P69" s="149"/>
      <c r="Q69" s="149"/>
      <c r="R69" s="149"/>
    </row>
    <row r="70" spans="1:18" s="38" customFormat="1" ht="22.5" customHeight="1" x14ac:dyDescent="0.25">
      <c r="A70" s="93"/>
      <c r="B70" s="93"/>
      <c r="C70" s="94" t="s">
        <v>9</v>
      </c>
      <c r="D70" s="43" t="s">
        <v>6</v>
      </c>
      <c r="E70" s="43">
        <v>2.0999999999999999E-3</v>
      </c>
      <c r="F70" s="95">
        <f>F67*E70</f>
        <v>8.8200000000000001E-2</v>
      </c>
      <c r="G70" s="92"/>
      <c r="H70" s="88"/>
      <c r="I70" s="92"/>
      <c r="J70" s="88"/>
      <c r="K70" s="92"/>
      <c r="L70" s="88"/>
      <c r="M70" s="49"/>
    </row>
    <row r="71" spans="1:18" s="156" customFormat="1" ht="31.5" customHeight="1" x14ac:dyDescent="0.25">
      <c r="A71" s="50">
        <v>2</v>
      </c>
      <c r="B71" s="96" t="s">
        <v>42</v>
      </c>
      <c r="C71" s="63" t="s">
        <v>41</v>
      </c>
      <c r="D71" s="50" t="s">
        <v>1</v>
      </c>
      <c r="E71" s="54">
        <v>1.85</v>
      </c>
      <c r="F71" s="64">
        <f>F67*E71</f>
        <v>77.7</v>
      </c>
      <c r="G71" s="54"/>
      <c r="H71" s="54"/>
      <c r="I71" s="54"/>
      <c r="J71" s="54"/>
      <c r="K71" s="54"/>
      <c r="L71" s="54"/>
      <c r="M71" s="49"/>
      <c r="O71" s="172"/>
      <c r="P71" s="166"/>
      <c r="Q71" s="166"/>
      <c r="R71" s="166"/>
    </row>
    <row r="72" spans="1:18" s="167" customFormat="1" ht="36" customHeight="1" x14ac:dyDescent="0.25">
      <c r="A72" s="47">
        <v>3</v>
      </c>
      <c r="B72" s="97" t="s">
        <v>43</v>
      </c>
      <c r="C72" s="58" t="s">
        <v>125</v>
      </c>
      <c r="D72" s="45" t="s">
        <v>0</v>
      </c>
      <c r="E72" s="47"/>
      <c r="F72" s="48">
        <v>4.2</v>
      </c>
      <c r="G72" s="49"/>
      <c r="H72" s="56"/>
      <c r="I72" s="56"/>
      <c r="J72" s="56"/>
      <c r="K72" s="49"/>
      <c r="L72" s="56"/>
      <c r="M72" s="49"/>
      <c r="O72" s="172"/>
      <c r="P72" s="166"/>
      <c r="Q72" s="166"/>
      <c r="R72" s="166"/>
    </row>
    <row r="73" spans="1:18" s="167" customFormat="1" ht="19.5" customHeight="1" x14ac:dyDescent="0.25">
      <c r="A73" s="47"/>
      <c r="B73" s="82"/>
      <c r="C73" s="85" t="s">
        <v>5</v>
      </c>
      <c r="D73" s="45" t="s">
        <v>7</v>
      </c>
      <c r="E73" s="45">
        <v>3.37</v>
      </c>
      <c r="F73" s="49">
        <f>F72*E73</f>
        <v>14.154000000000002</v>
      </c>
      <c r="G73" s="49"/>
      <c r="H73" s="56"/>
      <c r="I73" s="56"/>
      <c r="J73" s="49"/>
      <c r="K73" s="49"/>
      <c r="L73" s="56"/>
      <c r="M73" s="49"/>
      <c r="O73" s="166"/>
      <c r="P73" s="166"/>
      <c r="Q73" s="166"/>
      <c r="R73" s="166"/>
    </row>
    <row r="74" spans="1:18" s="156" customFormat="1" ht="55.5" customHeight="1" x14ac:dyDescent="0.25">
      <c r="A74" s="50">
        <v>4</v>
      </c>
      <c r="B74" s="98" t="s">
        <v>2</v>
      </c>
      <c r="C74" s="61" t="s">
        <v>126</v>
      </c>
      <c r="D74" s="52" t="s">
        <v>0</v>
      </c>
      <c r="E74" s="50">
        <v>1.2</v>
      </c>
      <c r="F74" s="54">
        <f>F72*E74</f>
        <v>5.04</v>
      </c>
      <c r="G74" s="54"/>
      <c r="H74" s="54"/>
      <c r="I74" s="54"/>
      <c r="J74" s="54"/>
      <c r="K74" s="54"/>
      <c r="L74" s="54"/>
      <c r="M74" s="54"/>
      <c r="O74" s="21"/>
      <c r="P74" s="22"/>
      <c r="Q74" s="22"/>
      <c r="R74" s="22"/>
    </row>
    <row r="75" spans="1:18" s="156" customFormat="1" ht="24.75" customHeight="1" x14ac:dyDescent="0.25">
      <c r="A75" s="83"/>
      <c r="B75" s="84"/>
      <c r="C75" s="61" t="s">
        <v>30</v>
      </c>
      <c r="D75" s="45" t="s">
        <v>7</v>
      </c>
      <c r="E75" s="86">
        <v>0.83430000000000004</v>
      </c>
      <c r="F75" s="64">
        <f>F74*E75</f>
        <v>4.2048719999999999</v>
      </c>
      <c r="G75" s="49"/>
      <c r="H75" s="49"/>
      <c r="I75" s="49"/>
      <c r="J75" s="49"/>
      <c r="K75" s="49"/>
      <c r="L75" s="49"/>
      <c r="M75" s="49"/>
      <c r="O75" s="22"/>
      <c r="P75" s="22"/>
      <c r="Q75" s="22"/>
      <c r="R75" s="22"/>
    </row>
    <row r="76" spans="1:18" s="156" customFormat="1" ht="31.5" customHeight="1" x14ac:dyDescent="0.25">
      <c r="A76" s="50">
        <v>5</v>
      </c>
      <c r="B76" s="96" t="s">
        <v>42</v>
      </c>
      <c r="C76" s="63" t="s">
        <v>41</v>
      </c>
      <c r="D76" s="50" t="s">
        <v>1</v>
      </c>
      <c r="E76" s="54">
        <v>1.85</v>
      </c>
      <c r="F76" s="64">
        <f>F72*E76</f>
        <v>7.7700000000000005</v>
      </c>
      <c r="G76" s="54"/>
      <c r="H76" s="54"/>
      <c r="I76" s="54"/>
      <c r="J76" s="54"/>
      <c r="K76" s="54"/>
      <c r="L76" s="54"/>
      <c r="M76" s="49"/>
      <c r="O76" s="172"/>
      <c r="P76" s="166"/>
      <c r="Q76" s="166"/>
      <c r="R76" s="166"/>
    </row>
    <row r="77" spans="1:18" s="156" customFormat="1" ht="44.25" customHeight="1" x14ac:dyDescent="0.25">
      <c r="A77" s="73">
        <v>6</v>
      </c>
      <c r="B77" s="96" t="s">
        <v>127</v>
      </c>
      <c r="C77" s="51" t="s">
        <v>128</v>
      </c>
      <c r="D77" s="45" t="s">
        <v>0</v>
      </c>
      <c r="E77" s="50"/>
      <c r="F77" s="54">
        <v>34</v>
      </c>
      <c r="G77" s="54"/>
      <c r="H77" s="54"/>
      <c r="I77" s="54"/>
      <c r="J77" s="54"/>
      <c r="K77" s="54"/>
      <c r="L77" s="54"/>
      <c r="M77" s="54"/>
      <c r="O77" s="32"/>
      <c r="P77" s="22"/>
      <c r="Q77" s="22"/>
      <c r="R77" s="22"/>
    </row>
    <row r="78" spans="1:18" s="156" customFormat="1" ht="24" customHeight="1" x14ac:dyDescent="0.25">
      <c r="A78" s="104"/>
      <c r="B78" s="105"/>
      <c r="C78" s="61" t="s">
        <v>30</v>
      </c>
      <c r="D78" s="45" t="s">
        <v>7</v>
      </c>
      <c r="E78" s="89">
        <f>21.6/100</f>
        <v>0.21600000000000003</v>
      </c>
      <c r="F78" s="64">
        <f>F77*E78</f>
        <v>7.3440000000000012</v>
      </c>
      <c r="G78" s="49"/>
      <c r="H78" s="49"/>
      <c r="I78" s="49"/>
      <c r="J78" s="49"/>
      <c r="K78" s="49"/>
      <c r="L78" s="49"/>
      <c r="M78" s="49"/>
      <c r="O78" s="22"/>
      <c r="P78" s="22"/>
      <c r="Q78" s="22"/>
      <c r="R78" s="22"/>
    </row>
    <row r="79" spans="1:18" s="156" customFormat="1" ht="24" customHeight="1" x14ac:dyDescent="0.25">
      <c r="A79" s="104"/>
      <c r="B79" s="96"/>
      <c r="C79" s="102" t="s">
        <v>47</v>
      </c>
      <c r="D79" s="45" t="s">
        <v>8</v>
      </c>
      <c r="E79" s="89">
        <f>1.24/100</f>
        <v>1.24E-2</v>
      </c>
      <c r="F79" s="64">
        <f>F77*E79</f>
        <v>0.42159999999999997</v>
      </c>
      <c r="G79" s="106"/>
      <c r="H79" s="54"/>
      <c r="I79" s="106"/>
      <c r="J79" s="106"/>
      <c r="K79" s="106"/>
      <c r="L79" s="106"/>
      <c r="M79" s="54"/>
      <c r="O79" s="22"/>
      <c r="P79" s="22"/>
      <c r="Q79" s="22"/>
      <c r="R79" s="22"/>
    </row>
    <row r="80" spans="1:18" s="156" customFormat="1" ht="24" customHeight="1" x14ac:dyDescent="0.25">
      <c r="A80" s="104"/>
      <c r="B80" s="96"/>
      <c r="C80" s="102" t="s">
        <v>121</v>
      </c>
      <c r="D80" s="45" t="s">
        <v>8</v>
      </c>
      <c r="E80" s="89">
        <f>2.58/100</f>
        <v>2.58E-2</v>
      </c>
      <c r="F80" s="64">
        <f>F77*E80</f>
        <v>0.87719999999999998</v>
      </c>
      <c r="G80" s="106"/>
      <c r="H80" s="54"/>
      <c r="I80" s="106"/>
      <c r="J80" s="106"/>
      <c r="K80" s="106"/>
      <c r="L80" s="106"/>
      <c r="M80" s="54"/>
      <c r="O80" s="22"/>
      <c r="P80" s="22"/>
      <c r="Q80" s="22"/>
      <c r="R80" s="22"/>
    </row>
    <row r="81" spans="1:18" s="156" customFormat="1" ht="34.5" customHeight="1" x14ac:dyDescent="0.25">
      <c r="A81" s="104"/>
      <c r="B81" s="96"/>
      <c r="C81" s="63" t="s">
        <v>48</v>
      </c>
      <c r="D81" s="45" t="s">
        <v>8</v>
      </c>
      <c r="E81" s="89">
        <f>0.41/100</f>
        <v>4.0999999999999995E-3</v>
      </c>
      <c r="F81" s="64">
        <f>F77*E81</f>
        <v>0.13939999999999997</v>
      </c>
      <c r="G81" s="54"/>
      <c r="H81" s="54"/>
      <c r="I81" s="54"/>
      <c r="J81" s="54"/>
      <c r="K81" s="54"/>
      <c r="L81" s="54"/>
      <c r="M81" s="54"/>
      <c r="O81" s="22"/>
      <c r="P81" s="22"/>
      <c r="Q81" s="22"/>
      <c r="R81" s="22"/>
    </row>
    <row r="82" spans="1:18" s="154" customFormat="1" ht="22.5" customHeight="1" x14ac:dyDescent="0.25">
      <c r="A82" s="100"/>
      <c r="B82" s="101"/>
      <c r="C82" s="102" t="s">
        <v>52</v>
      </c>
      <c r="D82" s="45" t="s">
        <v>8</v>
      </c>
      <c r="E82" s="89">
        <f>7.6/100</f>
        <v>7.5999999999999998E-2</v>
      </c>
      <c r="F82" s="49">
        <f>F77*E82</f>
        <v>2.5840000000000001</v>
      </c>
      <c r="G82" s="49"/>
      <c r="H82" s="49"/>
      <c r="I82" s="49"/>
      <c r="J82" s="49"/>
      <c r="K82" s="49"/>
      <c r="L82" s="49"/>
      <c r="M82" s="54"/>
      <c r="O82" s="155"/>
      <c r="P82" s="155"/>
      <c r="Q82" s="155"/>
      <c r="R82" s="155"/>
    </row>
    <row r="83" spans="1:18" s="154" customFormat="1" ht="22.5" customHeight="1" x14ac:dyDescent="0.25">
      <c r="A83" s="100"/>
      <c r="B83" s="101"/>
      <c r="C83" s="102" t="s">
        <v>53</v>
      </c>
      <c r="D83" s="45" t="s">
        <v>8</v>
      </c>
      <c r="E83" s="89">
        <f>15.1/100</f>
        <v>0.151</v>
      </c>
      <c r="F83" s="49">
        <f>F77*E83</f>
        <v>5.1339999999999995</v>
      </c>
      <c r="G83" s="49"/>
      <c r="H83" s="49"/>
      <c r="I83" s="49"/>
      <c r="J83" s="49"/>
      <c r="K83" s="49"/>
      <c r="L83" s="49"/>
      <c r="M83" s="54"/>
      <c r="O83" s="155"/>
      <c r="P83" s="155"/>
      <c r="Q83" s="155"/>
      <c r="R83" s="155"/>
    </row>
    <row r="84" spans="1:18" s="156" customFormat="1" ht="24" customHeight="1" x14ac:dyDescent="0.25">
      <c r="A84" s="104"/>
      <c r="B84" s="96"/>
      <c r="C84" s="63" t="s">
        <v>49</v>
      </c>
      <c r="D84" s="45" t="s">
        <v>8</v>
      </c>
      <c r="E84" s="89">
        <f>0.97/100</f>
        <v>9.7000000000000003E-3</v>
      </c>
      <c r="F84" s="64">
        <f>F77*E84</f>
        <v>0.32979999999999998</v>
      </c>
      <c r="G84" s="54"/>
      <c r="H84" s="54"/>
      <c r="I84" s="54"/>
      <c r="J84" s="54"/>
      <c r="K84" s="54"/>
      <c r="L84" s="54"/>
      <c r="M84" s="54"/>
      <c r="O84" s="22"/>
      <c r="P84" s="22"/>
      <c r="Q84" s="22"/>
      <c r="R84" s="22"/>
    </row>
    <row r="85" spans="1:18" s="156" customFormat="1" ht="24" customHeight="1" x14ac:dyDescent="0.25">
      <c r="A85" s="104"/>
      <c r="B85" s="96"/>
      <c r="C85" s="63" t="s">
        <v>50</v>
      </c>
      <c r="D85" s="45" t="s">
        <v>8</v>
      </c>
      <c r="E85" s="50">
        <v>7.0000000000000007E-2</v>
      </c>
      <c r="F85" s="64">
        <f>F77*E85</f>
        <v>2.3800000000000003</v>
      </c>
      <c r="G85" s="54"/>
      <c r="H85" s="54"/>
      <c r="I85" s="54"/>
      <c r="J85" s="54"/>
      <c r="K85" s="49"/>
      <c r="L85" s="54"/>
      <c r="M85" s="54"/>
      <c r="O85" s="22"/>
      <c r="P85" s="22"/>
      <c r="Q85" s="22"/>
      <c r="R85" s="22"/>
    </row>
    <row r="86" spans="1:18" s="156" customFormat="1" ht="21" customHeight="1" x14ac:dyDescent="0.25">
      <c r="A86" s="104"/>
      <c r="B86" s="96"/>
      <c r="C86" s="102" t="s">
        <v>56</v>
      </c>
      <c r="D86" s="45" t="s">
        <v>8</v>
      </c>
      <c r="E86" s="50">
        <v>1.26</v>
      </c>
      <c r="F86" s="64">
        <f>F77*E86</f>
        <v>42.84</v>
      </c>
      <c r="G86" s="54"/>
      <c r="H86" s="54"/>
      <c r="I86" s="54"/>
      <c r="J86" s="54"/>
      <c r="K86" s="49"/>
      <c r="L86" s="54"/>
      <c r="M86" s="54"/>
      <c r="O86" s="33"/>
      <c r="P86" s="22"/>
      <c r="Q86" s="22"/>
      <c r="R86" s="22"/>
    </row>
    <row r="87" spans="1:18" s="162" customFormat="1" ht="24.75" customHeight="1" x14ac:dyDescent="0.25">
      <c r="A87" s="66">
        <v>7</v>
      </c>
      <c r="B87" s="66" t="s">
        <v>112</v>
      </c>
      <c r="C87" s="157" t="s">
        <v>113</v>
      </c>
      <c r="D87" s="66" t="s">
        <v>1</v>
      </c>
      <c r="E87" s="158"/>
      <c r="F87" s="158">
        <v>0.11799999999999999</v>
      </c>
      <c r="G87" s="159"/>
      <c r="H87" s="159"/>
      <c r="I87" s="160"/>
      <c r="J87" s="160"/>
      <c r="K87" s="159"/>
      <c r="L87" s="159"/>
      <c r="M87" s="54"/>
      <c r="N87" s="161"/>
      <c r="O87" s="21"/>
      <c r="P87" s="22"/>
      <c r="Q87" s="22"/>
      <c r="R87" s="22"/>
    </row>
    <row r="88" spans="1:18" s="162" customFormat="1" ht="19.5" customHeight="1" x14ac:dyDescent="0.25">
      <c r="A88" s="66"/>
      <c r="B88" s="67"/>
      <c r="C88" s="157" t="s">
        <v>114</v>
      </c>
      <c r="D88" s="66" t="s">
        <v>8</v>
      </c>
      <c r="E88" s="158">
        <v>0.9</v>
      </c>
      <c r="F88" s="158">
        <f>F87*E88</f>
        <v>0.1062</v>
      </c>
      <c r="G88" s="159"/>
      <c r="H88" s="159"/>
      <c r="I88" s="159"/>
      <c r="J88" s="159"/>
      <c r="K88" s="68"/>
      <c r="L88" s="160"/>
      <c r="M88" s="54"/>
      <c r="N88" s="161"/>
      <c r="O88" s="161"/>
      <c r="P88" s="161"/>
      <c r="Q88" s="161"/>
      <c r="R88" s="161"/>
    </row>
    <row r="89" spans="1:18" s="162" customFormat="1" ht="19.5" customHeight="1" x14ac:dyDescent="0.25">
      <c r="A89" s="66"/>
      <c r="B89" s="66"/>
      <c r="C89" s="157" t="s">
        <v>115</v>
      </c>
      <c r="D89" s="66" t="s">
        <v>1</v>
      </c>
      <c r="E89" s="158">
        <v>1.03</v>
      </c>
      <c r="F89" s="158">
        <f>F87*E89</f>
        <v>0.12154</v>
      </c>
      <c r="G89" s="49"/>
      <c r="H89" s="49"/>
      <c r="I89" s="160"/>
      <c r="J89" s="160"/>
      <c r="K89" s="49"/>
      <c r="L89" s="160"/>
      <c r="M89" s="54"/>
      <c r="N89" s="161"/>
      <c r="O89" s="161"/>
      <c r="P89" s="161"/>
      <c r="Q89" s="161"/>
      <c r="R89" s="161"/>
    </row>
    <row r="90" spans="1:18" s="154" customFormat="1" ht="68.25" customHeight="1" x14ac:dyDescent="0.25">
      <c r="A90" s="66">
        <v>8</v>
      </c>
      <c r="B90" s="81" t="s">
        <v>116</v>
      </c>
      <c r="C90" s="51" t="s">
        <v>129</v>
      </c>
      <c r="D90" s="67" t="s">
        <v>3</v>
      </c>
      <c r="E90" s="67"/>
      <c r="F90" s="68">
        <v>168</v>
      </c>
      <c r="G90" s="68"/>
      <c r="H90" s="68"/>
      <c r="I90" s="68"/>
      <c r="J90" s="68"/>
      <c r="K90" s="68"/>
      <c r="L90" s="68"/>
      <c r="M90" s="54"/>
      <c r="O90" s="32"/>
      <c r="P90" s="22"/>
      <c r="Q90" s="22"/>
      <c r="R90" s="22"/>
    </row>
    <row r="91" spans="1:18" s="154" customFormat="1" ht="22.5" customHeight="1" x14ac:dyDescent="0.25">
      <c r="A91" s="100"/>
      <c r="B91" s="100"/>
      <c r="C91" s="61" t="s">
        <v>30</v>
      </c>
      <c r="D91" s="45" t="s">
        <v>7</v>
      </c>
      <c r="E91" s="90">
        <f>(37.5+0.07*2)/1000</f>
        <v>3.764E-2</v>
      </c>
      <c r="F91" s="49">
        <f>F90*E91</f>
        <v>6.3235200000000003</v>
      </c>
      <c r="G91" s="49"/>
      <c r="H91" s="49"/>
      <c r="I91" s="49"/>
      <c r="J91" s="49"/>
      <c r="K91" s="49"/>
      <c r="L91" s="49"/>
      <c r="M91" s="49"/>
      <c r="O91" s="155"/>
      <c r="P91" s="155"/>
      <c r="Q91" s="155"/>
      <c r="R91" s="155"/>
    </row>
    <row r="92" spans="1:18" s="154" customFormat="1" ht="22.5" customHeight="1" x14ac:dyDescent="0.25">
      <c r="A92" s="100"/>
      <c r="B92" s="101"/>
      <c r="C92" s="102" t="s">
        <v>118</v>
      </c>
      <c r="D92" s="45" t="s">
        <v>8</v>
      </c>
      <c r="E92" s="89">
        <f>3.02/1000</f>
        <v>3.0200000000000001E-3</v>
      </c>
      <c r="F92" s="49">
        <f>F90*E92</f>
        <v>0.50736000000000003</v>
      </c>
      <c r="G92" s="49"/>
      <c r="H92" s="49"/>
      <c r="I92" s="49"/>
      <c r="J92" s="49"/>
      <c r="K92" s="49"/>
      <c r="L92" s="49"/>
      <c r="M92" s="54"/>
      <c r="O92" s="155"/>
      <c r="P92" s="155"/>
      <c r="Q92" s="155"/>
      <c r="R92" s="155"/>
    </row>
    <row r="93" spans="1:18" s="154" customFormat="1" ht="22.5" customHeight="1" x14ac:dyDescent="0.25">
      <c r="A93" s="100"/>
      <c r="B93" s="101"/>
      <c r="C93" s="102" t="s">
        <v>52</v>
      </c>
      <c r="D93" s="45" t="s">
        <v>8</v>
      </c>
      <c r="E93" s="89">
        <f>3.7/1000</f>
        <v>3.7000000000000002E-3</v>
      </c>
      <c r="F93" s="49">
        <f>F90*E93</f>
        <v>0.62160000000000004</v>
      </c>
      <c r="G93" s="49"/>
      <c r="H93" s="49"/>
      <c r="I93" s="49"/>
      <c r="J93" s="49"/>
      <c r="K93" s="49"/>
      <c r="L93" s="49"/>
      <c r="M93" s="54"/>
      <c r="O93" s="155"/>
      <c r="P93" s="155"/>
      <c r="Q93" s="155"/>
      <c r="R93" s="155"/>
    </row>
    <row r="94" spans="1:18" s="154" customFormat="1" ht="22.5" customHeight="1" x14ac:dyDescent="0.25">
      <c r="A94" s="100"/>
      <c r="B94" s="101"/>
      <c r="C94" s="102" t="s">
        <v>53</v>
      </c>
      <c r="D94" s="45" t="s">
        <v>8</v>
      </c>
      <c r="E94" s="89">
        <f>11.1/1000</f>
        <v>1.11E-2</v>
      </c>
      <c r="F94" s="49">
        <f>F90*E94</f>
        <v>1.8648</v>
      </c>
      <c r="G94" s="49"/>
      <c r="H94" s="49"/>
      <c r="I94" s="49"/>
      <c r="J94" s="49"/>
      <c r="K94" s="49"/>
      <c r="L94" s="49"/>
      <c r="M94" s="54"/>
      <c r="O94" s="155"/>
      <c r="P94" s="155"/>
      <c r="Q94" s="155"/>
      <c r="R94" s="155"/>
    </row>
    <row r="95" spans="1:18" s="154" customFormat="1" ht="22.5" customHeight="1" x14ac:dyDescent="0.25">
      <c r="A95" s="100"/>
      <c r="B95" s="100"/>
      <c r="C95" s="102" t="s">
        <v>9</v>
      </c>
      <c r="D95" s="49" t="s">
        <v>6</v>
      </c>
      <c r="E95" s="89">
        <f>2.3/1000</f>
        <v>2.3E-3</v>
      </c>
      <c r="F95" s="49">
        <f>F90*E95</f>
        <v>0.38639999999999997</v>
      </c>
      <c r="G95" s="49"/>
      <c r="H95" s="49"/>
      <c r="I95" s="49"/>
      <c r="J95" s="49"/>
      <c r="K95" s="49"/>
      <c r="L95" s="49"/>
      <c r="M95" s="54"/>
      <c r="O95" s="155"/>
      <c r="P95" s="155"/>
      <c r="Q95" s="155"/>
      <c r="R95" s="155"/>
    </row>
    <row r="96" spans="1:18" s="154" customFormat="1" ht="22.5" customHeight="1" x14ac:dyDescent="0.25">
      <c r="A96" s="100"/>
      <c r="B96" s="100"/>
      <c r="C96" s="102" t="s">
        <v>119</v>
      </c>
      <c r="D96" s="49" t="s">
        <v>1</v>
      </c>
      <c r="E96" s="89">
        <f>(97.7+12.2*2)/1000</f>
        <v>0.1221</v>
      </c>
      <c r="F96" s="49">
        <f>F90*E96</f>
        <v>20.512799999999999</v>
      </c>
      <c r="G96" s="49"/>
      <c r="H96" s="49"/>
      <c r="I96" s="49"/>
      <c r="J96" s="49"/>
      <c r="K96" s="49"/>
      <c r="L96" s="54"/>
      <c r="M96" s="54"/>
      <c r="O96" s="155"/>
      <c r="P96" s="155"/>
      <c r="Q96" s="155"/>
      <c r="R96" s="155"/>
    </row>
    <row r="97" spans="1:18" s="154" customFormat="1" ht="22.5" customHeight="1" x14ac:dyDescent="0.25">
      <c r="A97" s="100"/>
      <c r="B97" s="100"/>
      <c r="C97" s="102" t="s">
        <v>11</v>
      </c>
      <c r="D97" s="49" t="s">
        <v>6</v>
      </c>
      <c r="E97" s="89">
        <v>1.4500000000000001E-2</v>
      </c>
      <c r="F97" s="49">
        <f>F90*E97</f>
        <v>2.4359999999999999</v>
      </c>
      <c r="G97" s="49"/>
      <c r="H97" s="49"/>
      <c r="I97" s="49"/>
      <c r="J97" s="49"/>
      <c r="K97" s="49"/>
      <c r="L97" s="54"/>
      <c r="M97" s="54"/>
      <c r="O97" s="155"/>
      <c r="P97" s="155"/>
      <c r="Q97" s="155"/>
      <c r="R97" s="155"/>
    </row>
    <row r="98" spans="1:18" s="9" customFormat="1" ht="18.75" customHeight="1" x14ac:dyDescent="0.3">
      <c r="A98" s="47"/>
      <c r="B98" s="82"/>
      <c r="C98" s="74"/>
      <c r="D98" s="47"/>
      <c r="E98" s="45"/>
      <c r="F98" s="49"/>
      <c r="G98" s="49"/>
      <c r="H98" s="56"/>
      <c r="I98" s="56"/>
      <c r="J98" s="49"/>
      <c r="K98" s="49"/>
      <c r="L98" s="56"/>
      <c r="M98" s="49"/>
      <c r="O98" s="5"/>
      <c r="P98" s="5"/>
      <c r="Q98" s="5"/>
      <c r="R98" s="5"/>
    </row>
    <row r="99" spans="1:18" s="10" customFormat="1" ht="22.5" customHeight="1" x14ac:dyDescent="0.25">
      <c r="A99" s="75"/>
      <c r="B99" s="71"/>
      <c r="C99" s="76" t="s">
        <v>13</v>
      </c>
      <c r="D99" s="75"/>
      <c r="E99" s="75"/>
      <c r="F99" s="77"/>
      <c r="G99" s="77"/>
      <c r="H99" s="77"/>
      <c r="I99" s="77"/>
      <c r="J99" s="77"/>
      <c r="K99" s="77"/>
      <c r="L99" s="77"/>
      <c r="M99" s="77"/>
      <c r="O99" s="5"/>
      <c r="P99" s="4"/>
      <c r="Q99" s="5"/>
      <c r="R99" s="5"/>
    </row>
    <row r="100" spans="1:18" s="10" customFormat="1" ht="22.5" customHeight="1" x14ac:dyDescent="0.25">
      <c r="A100" s="75"/>
      <c r="B100" s="71"/>
      <c r="C100" s="76" t="s">
        <v>14</v>
      </c>
      <c r="D100" s="78">
        <v>0.1</v>
      </c>
      <c r="E100" s="45"/>
      <c r="F100" s="49"/>
      <c r="G100" s="49"/>
      <c r="H100" s="49"/>
      <c r="I100" s="49"/>
      <c r="J100" s="49"/>
      <c r="K100" s="49"/>
      <c r="L100" s="49"/>
      <c r="M100" s="77"/>
      <c r="O100" s="5"/>
      <c r="P100" s="5"/>
      <c r="Q100" s="5"/>
      <c r="R100" s="5"/>
    </row>
    <row r="101" spans="1:18" s="10" customFormat="1" ht="22.5" customHeight="1" x14ac:dyDescent="0.25">
      <c r="A101" s="75"/>
      <c r="B101" s="71"/>
      <c r="C101" s="76" t="s">
        <v>13</v>
      </c>
      <c r="D101" s="78"/>
      <c r="E101" s="45"/>
      <c r="F101" s="49"/>
      <c r="G101" s="49"/>
      <c r="H101" s="49"/>
      <c r="I101" s="49"/>
      <c r="J101" s="49"/>
      <c r="K101" s="49"/>
      <c r="L101" s="49"/>
      <c r="M101" s="77"/>
      <c r="N101" s="13"/>
      <c r="O101" s="5"/>
      <c r="P101" s="5"/>
      <c r="Q101" s="5"/>
      <c r="R101" s="5"/>
    </row>
    <row r="102" spans="1:18" s="10" customFormat="1" ht="22.5" customHeight="1" x14ac:dyDescent="0.25">
      <c r="A102" s="75"/>
      <c r="B102" s="71"/>
      <c r="C102" s="76" t="s">
        <v>15</v>
      </c>
      <c r="D102" s="78">
        <v>0.08</v>
      </c>
      <c r="E102" s="45"/>
      <c r="F102" s="49"/>
      <c r="G102" s="49"/>
      <c r="H102" s="49"/>
      <c r="I102" s="49"/>
      <c r="J102" s="49"/>
      <c r="K102" s="49"/>
      <c r="L102" s="49"/>
      <c r="M102" s="77"/>
      <c r="O102" s="5"/>
      <c r="P102" s="5"/>
      <c r="Q102" s="5"/>
      <c r="R102" s="5"/>
    </row>
    <row r="103" spans="1:18" s="10" customFormat="1" ht="22.5" customHeight="1" x14ac:dyDescent="0.25">
      <c r="A103" s="75"/>
      <c r="B103" s="71"/>
      <c r="C103" s="76" t="s">
        <v>13</v>
      </c>
      <c r="D103" s="78"/>
      <c r="E103" s="45"/>
      <c r="F103" s="49"/>
      <c r="G103" s="49"/>
      <c r="H103" s="49"/>
      <c r="I103" s="49"/>
      <c r="J103" s="49"/>
      <c r="K103" s="49"/>
      <c r="L103" s="49"/>
      <c r="M103" s="113"/>
      <c r="N103" s="13"/>
      <c r="O103" s="5"/>
      <c r="P103" s="5"/>
      <c r="Q103" s="5"/>
      <c r="R103" s="5"/>
    </row>
    <row r="104" spans="1:18" s="10" customFormat="1" ht="38.25" customHeight="1" x14ac:dyDescent="0.25">
      <c r="A104" s="75"/>
      <c r="B104" s="71"/>
      <c r="C104" s="76" t="s">
        <v>17</v>
      </c>
      <c r="D104" s="78">
        <v>0.02</v>
      </c>
      <c r="E104" s="45"/>
      <c r="F104" s="49"/>
      <c r="G104" s="49"/>
      <c r="H104" s="49"/>
      <c r="I104" s="49"/>
      <c r="J104" s="49"/>
      <c r="K104" s="49"/>
      <c r="L104" s="49"/>
      <c r="M104" s="77"/>
      <c r="O104" s="5"/>
      <c r="P104" s="5"/>
      <c r="Q104" s="5"/>
      <c r="R104" s="5"/>
    </row>
    <row r="105" spans="1:18" s="10" customFormat="1" ht="26.25" customHeight="1" x14ac:dyDescent="0.25">
      <c r="A105" s="75"/>
      <c r="B105" s="71"/>
      <c r="C105" s="76" t="s">
        <v>13</v>
      </c>
      <c r="D105" s="78"/>
      <c r="E105" s="45"/>
      <c r="F105" s="49"/>
      <c r="G105" s="49"/>
      <c r="H105" s="49"/>
      <c r="I105" s="49"/>
      <c r="J105" s="49"/>
      <c r="K105" s="49"/>
      <c r="L105" s="49"/>
      <c r="M105" s="77"/>
      <c r="N105" s="13"/>
      <c r="O105" s="5"/>
      <c r="P105" s="5"/>
      <c r="Q105" s="5"/>
      <c r="R105" s="5"/>
    </row>
    <row r="106" spans="1:18" ht="14.25" customHeight="1" x14ac:dyDescent="0.25">
      <c r="A106" s="79"/>
      <c r="B106" s="79"/>
      <c r="C106" s="79"/>
      <c r="D106" s="38"/>
      <c r="E106" s="38"/>
      <c r="F106" s="38"/>
      <c r="G106" s="38"/>
      <c r="H106" s="38"/>
      <c r="I106" s="38"/>
      <c r="J106" s="38"/>
      <c r="K106" s="39"/>
      <c r="L106" s="38"/>
      <c r="M106" s="38"/>
      <c r="O106" s="2"/>
      <c r="P106" s="2"/>
      <c r="Q106" s="2"/>
      <c r="R106" s="2"/>
    </row>
    <row r="107" spans="1:18" ht="14.25" customHeight="1" x14ac:dyDescent="0.25">
      <c r="A107" s="79"/>
      <c r="B107" s="79"/>
      <c r="C107" s="79"/>
      <c r="D107" s="38"/>
      <c r="E107" s="38"/>
      <c r="F107" s="38"/>
      <c r="G107" s="38"/>
      <c r="H107" s="38"/>
      <c r="I107" s="38"/>
      <c r="J107" s="38"/>
      <c r="K107" s="39"/>
      <c r="L107" s="38"/>
      <c r="M107" s="38"/>
      <c r="O107" s="2"/>
      <c r="P107" s="2"/>
      <c r="Q107" s="2"/>
      <c r="R107" s="2"/>
    </row>
    <row r="108" spans="1:18" ht="14.25" customHeight="1" x14ac:dyDescent="0.25">
      <c r="A108" s="79"/>
      <c r="B108" s="79"/>
      <c r="C108" s="79"/>
      <c r="D108" s="38"/>
      <c r="E108" s="38"/>
      <c r="F108" s="38"/>
      <c r="G108" s="38"/>
      <c r="H108" s="38"/>
      <c r="I108" s="38"/>
      <c r="J108" s="38"/>
      <c r="K108" s="39"/>
      <c r="L108" s="38"/>
      <c r="M108" s="38"/>
      <c r="O108" s="2"/>
      <c r="P108" s="2"/>
      <c r="Q108" s="2"/>
      <c r="R108" s="2"/>
    </row>
    <row r="109" spans="1:18" ht="14.25" customHeight="1" x14ac:dyDescent="0.25">
      <c r="A109" s="79"/>
      <c r="B109" s="79"/>
      <c r="C109" s="79"/>
      <c r="D109" s="38"/>
      <c r="E109" s="38"/>
      <c r="F109" s="38"/>
      <c r="G109" s="38"/>
      <c r="H109" s="38"/>
      <c r="I109" s="38"/>
      <c r="J109" s="38"/>
      <c r="K109" s="39"/>
      <c r="L109" s="38"/>
      <c r="M109" s="38"/>
      <c r="O109" s="2"/>
      <c r="P109" s="2"/>
      <c r="Q109" s="2"/>
      <c r="R109" s="2"/>
    </row>
    <row r="110" spans="1:18" ht="14.25" customHeight="1" x14ac:dyDescent="0.3">
      <c r="A110" s="553"/>
      <c r="B110" s="553"/>
      <c r="C110" s="553"/>
      <c r="D110" s="553"/>
      <c r="E110" s="553"/>
      <c r="F110" s="553"/>
      <c r="G110" s="553"/>
      <c r="H110" s="553"/>
      <c r="I110" s="553"/>
      <c r="J110" s="553"/>
      <c r="K110" s="553"/>
      <c r="L110" s="553"/>
      <c r="M110" s="553"/>
      <c r="O110" s="2"/>
      <c r="P110" s="2"/>
      <c r="Q110" s="2"/>
      <c r="R110" s="2"/>
    </row>
    <row r="111" spans="1:18" ht="14.25" customHeight="1" x14ac:dyDescent="0.25">
      <c r="A111" s="79"/>
      <c r="B111" s="79"/>
      <c r="C111" s="79"/>
      <c r="D111" s="38"/>
      <c r="E111" s="38"/>
      <c r="F111" s="38"/>
      <c r="G111" s="38"/>
      <c r="H111" s="38"/>
      <c r="I111" s="38"/>
      <c r="J111" s="38"/>
      <c r="K111" s="39"/>
      <c r="L111" s="38"/>
      <c r="M111" s="38"/>
      <c r="O111" s="2"/>
      <c r="P111" s="2"/>
      <c r="Q111" s="2"/>
      <c r="R111" s="2"/>
    </row>
    <row r="112" spans="1:18" ht="14.25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9"/>
      <c r="L112" s="38"/>
      <c r="M112" s="38"/>
    </row>
    <row r="113" spans="1:23" ht="14.25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9"/>
      <c r="L113" s="38"/>
      <c r="M113" s="38"/>
    </row>
    <row r="116" spans="1:23" ht="49.5" customHeight="1" x14ac:dyDescent="0.25">
      <c r="A116" s="528"/>
      <c r="B116" s="528"/>
      <c r="C116" s="528"/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7"/>
      <c r="O116" s="15"/>
      <c r="P116" s="15"/>
      <c r="Q116" s="15"/>
      <c r="R116" s="15"/>
      <c r="S116" s="15"/>
      <c r="T116" s="15"/>
      <c r="U116" s="15"/>
      <c r="V116" s="15"/>
      <c r="W116" s="15"/>
    </row>
  </sheetData>
  <mergeCells count="18">
    <mergeCell ref="A1:M1"/>
    <mergeCell ref="A2:M2"/>
    <mergeCell ref="A3:M3"/>
    <mergeCell ref="A5:D5"/>
    <mergeCell ref="E5:J5"/>
    <mergeCell ref="K5:L5"/>
    <mergeCell ref="A116:M116"/>
    <mergeCell ref="G7:H7"/>
    <mergeCell ref="I7:J7"/>
    <mergeCell ref="K7:L7"/>
    <mergeCell ref="M7:M8"/>
    <mergeCell ref="A110:M110"/>
    <mergeCell ref="A7:A8"/>
    <mergeCell ref="B7:B8"/>
    <mergeCell ref="C7:C8"/>
    <mergeCell ref="D7:D8"/>
    <mergeCell ref="E7:E8"/>
    <mergeCell ref="F7:F8"/>
  </mergeCells>
  <conditionalFormatting sqref="D48:D50">
    <cfRule type="cellIs" dxfId="73" priority="53" stopIfTrue="1" operator="equal">
      <formula>0</formula>
    </cfRule>
  </conditionalFormatting>
  <conditionalFormatting sqref="C13:F13">
    <cfRule type="cellIs" dxfId="72" priority="140" stopIfTrue="1" operator="equal">
      <formula>0</formula>
    </cfRule>
  </conditionalFormatting>
  <conditionalFormatting sqref="C98:F98">
    <cfRule type="cellIs" dxfId="71" priority="142" stopIfTrue="1" operator="equal">
      <formula>0</formula>
    </cfRule>
  </conditionalFormatting>
  <conditionalFormatting sqref="C10:F10">
    <cfRule type="cellIs" dxfId="70" priority="141" stopIfTrue="1" operator="equal">
      <formula>0</formula>
    </cfRule>
  </conditionalFormatting>
  <conditionalFormatting sqref="D26">
    <cfRule type="cellIs" dxfId="69" priority="138" stopIfTrue="1" operator="equal">
      <formula>0</formula>
    </cfRule>
  </conditionalFormatting>
  <conditionalFormatting sqref="E26:F26">
    <cfRule type="cellIs" dxfId="68" priority="139" stopIfTrue="1" operator="equal">
      <formula>0</formula>
    </cfRule>
  </conditionalFormatting>
  <conditionalFormatting sqref="C12">
    <cfRule type="cellIs" dxfId="67" priority="135" stopIfTrue="1" operator="equal">
      <formula>0</formula>
    </cfRule>
  </conditionalFormatting>
  <conditionalFormatting sqref="D12">
    <cfRule type="cellIs" dxfId="66" priority="136" stopIfTrue="1" operator="equal">
      <formula>0</formula>
    </cfRule>
  </conditionalFormatting>
  <conditionalFormatting sqref="E16:F18">
    <cfRule type="cellIs" dxfId="65" priority="134" stopIfTrue="1" operator="equal">
      <formula>0</formula>
    </cfRule>
  </conditionalFormatting>
  <conditionalFormatting sqref="C24">
    <cfRule type="cellIs" dxfId="64" priority="127" stopIfTrue="1" operator="equal">
      <formula>0</formula>
    </cfRule>
  </conditionalFormatting>
  <conditionalFormatting sqref="D24">
    <cfRule type="cellIs" dxfId="63" priority="126" stopIfTrue="1" operator="equal">
      <formula>0</formula>
    </cfRule>
  </conditionalFormatting>
  <conditionalFormatting sqref="D17:D18">
    <cfRule type="cellIs" dxfId="62" priority="132" stopIfTrue="1" operator="equal">
      <formula>0</formula>
    </cfRule>
  </conditionalFormatting>
  <conditionalFormatting sqref="C17:C18">
    <cfRule type="cellIs" dxfId="61" priority="133" stopIfTrue="1" operator="equal">
      <formula>0</formula>
    </cfRule>
  </conditionalFormatting>
  <conditionalFormatting sqref="C26">
    <cfRule type="cellIs" dxfId="60" priority="137" stopIfTrue="1" operator="equal">
      <formula>0</formula>
    </cfRule>
  </conditionalFormatting>
  <conditionalFormatting sqref="C16">
    <cfRule type="cellIs" dxfId="59" priority="131" stopIfTrue="1" operator="equal">
      <formula>0</formula>
    </cfRule>
  </conditionalFormatting>
  <conditionalFormatting sqref="D22">
    <cfRule type="cellIs" dxfId="58" priority="129" stopIfTrue="1" operator="equal">
      <formula>0</formula>
    </cfRule>
  </conditionalFormatting>
  <conditionalFormatting sqref="C22">
    <cfRule type="cellIs" dxfId="57" priority="128" stopIfTrue="1" operator="equal">
      <formula>0</formula>
    </cfRule>
  </conditionalFormatting>
  <conditionalFormatting sqref="D21:F21 E22:F22">
    <cfRule type="cellIs" dxfId="56" priority="130" stopIfTrue="1" operator="equal">
      <formula>0</formula>
    </cfRule>
  </conditionalFormatting>
  <conditionalFormatting sqref="C23">
    <cfRule type="cellIs" dxfId="55" priority="125" stopIfTrue="1" operator="equal">
      <formula>0</formula>
    </cfRule>
  </conditionalFormatting>
  <conditionalFormatting sqref="D34:F34">
    <cfRule type="cellIs" dxfId="54" priority="108" stopIfTrue="1" operator="equal">
      <formula>0</formula>
    </cfRule>
  </conditionalFormatting>
  <conditionalFormatting sqref="D28">
    <cfRule type="cellIs" dxfId="53" priority="93" stopIfTrue="1" operator="equal">
      <formula>0</formula>
    </cfRule>
  </conditionalFormatting>
  <conditionalFormatting sqref="E28">
    <cfRule type="cellIs" dxfId="52" priority="95" stopIfTrue="1" operator="equal">
      <formula>0</formula>
    </cfRule>
  </conditionalFormatting>
  <conditionalFormatting sqref="D32:D33">
    <cfRule type="cellIs" dxfId="51" priority="91" stopIfTrue="1" operator="equal">
      <formula>0</formula>
    </cfRule>
  </conditionalFormatting>
  <conditionalFormatting sqref="D35">
    <cfRule type="cellIs" dxfId="50" priority="88" stopIfTrue="1" operator="equal">
      <formula>0</formula>
    </cfRule>
  </conditionalFormatting>
  <conditionalFormatting sqref="C28">
    <cfRule type="cellIs" dxfId="49" priority="94" stopIfTrue="1" operator="equal">
      <formula>0</formula>
    </cfRule>
  </conditionalFormatting>
  <conditionalFormatting sqref="D42">
    <cfRule type="cellIs" dxfId="48" priority="85" stopIfTrue="1" operator="equal">
      <formula>0</formula>
    </cfRule>
  </conditionalFormatting>
  <conditionalFormatting sqref="D36">
    <cfRule type="cellIs" dxfId="47" priority="87" stopIfTrue="1" operator="equal">
      <formula>0</formula>
    </cfRule>
  </conditionalFormatting>
  <conditionalFormatting sqref="E55">
    <cfRule type="cellIs" dxfId="46" priority="52" stopIfTrue="1" operator="equal">
      <formula>0</formula>
    </cfRule>
  </conditionalFormatting>
  <conditionalFormatting sqref="D84:E84">
    <cfRule type="cellIs" dxfId="45" priority="41" stopIfTrue="1" operator="equal">
      <formula>0</formula>
    </cfRule>
  </conditionalFormatting>
  <conditionalFormatting sqref="D46:F46 D51:F53 E48:F50">
    <cfRule type="cellIs" dxfId="44" priority="57" stopIfTrue="1" operator="equal">
      <formula>0</formula>
    </cfRule>
  </conditionalFormatting>
  <conditionalFormatting sqref="C47">
    <cfRule type="cellIs" dxfId="43" priority="55" stopIfTrue="1" operator="equal">
      <formula>0</formula>
    </cfRule>
  </conditionalFormatting>
  <conditionalFormatting sqref="E47:F47">
    <cfRule type="cellIs" dxfId="42" priority="56" stopIfTrue="1" operator="equal">
      <formula>0</formula>
    </cfRule>
  </conditionalFormatting>
  <conditionalFormatting sqref="D47">
    <cfRule type="cellIs" dxfId="41" priority="54" stopIfTrue="1" operator="equal">
      <formula>0</formula>
    </cfRule>
  </conditionalFormatting>
  <conditionalFormatting sqref="C35">
    <cfRule type="cellIs" dxfId="40" priority="89" stopIfTrue="1" operator="equal">
      <formula>0</formula>
    </cfRule>
  </conditionalFormatting>
  <conditionalFormatting sqref="D41:F41 E35:F40">
    <cfRule type="cellIs" dxfId="39" priority="90" stopIfTrue="1" operator="equal">
      <formula>0</formula>
    </cfRule>
  </conditionalFormatting>
  <conditionalFormatting sqref="D37:D40">
    <cfRule type="cellIs" dxfId="38" priority="86" stopIfTrue="1" operator="equal">
      <formula>0</formula>
    </cfRule>
  </conditionalFormatting>
  <conditionalFormatting sqref="D29:D31">
    <cfRule type="cellIs" dxfId="37" priority="92" stopIfTrue="1" operator="equal">
      <formula>0</formula>
    </cfRule>
  </conditionalFormatting>
  <conditionalFormatting sqref="E91:F91">
    <cfRule type="cellIs" dxfId="36" priority="17" stopIfTrue="1" operator="equal">
      <formula>0</formula>
    </cfRule>
  </conditionalFormatting>
  <conditionalFormatting sqref="E67:F69">
    <cfRule type="cellIs" dxfId="35" priority="39" stopIfTrue="1" operator="equal">
      <formula>0</formula>
    </cfRule>
  </conditionalFormatting>
  <conditionalFormatting sqref="D85:D86">
    <cfRule type="cellIs" dxfId="34" priority="19" stopIfTrue="1" operator="equal">
      <formula>0</formula>
    </cfRule>
  </conditionalFormatting>
  <conditionalFormatting sqref="D90:F90 D95:F97 E92:F94">
    <cfRule type="cellIs" dxfId="33" priority="18" stopIfTrue="1" operator="equal">
      <formula>0</formula>
    </cfRule>
  </conditionalFormatting>
  <conditionalFormatting sqref="D78">
    <cfRule type="cellIs" dxfId="32" priority="22" stopIfTrue="1" operator="equal">
      <formula>0</formula>
    </cfRule>
  </conditionalFormatting>
  <conditionalFormatting sqref="C91">
    <cfRule type="cellIs" dxfId="31" priority="16" stopIfTrue="1" operator="equal">
      <formula>0</formula>
    </cfRule>
  </conditionalFormatting>
  <conditionalFormatting sqref="D92:D94">
    <cfRule type="cellIs" dxfId="30" priority="14" stopIfTrue="1" operator="equal">
      <formula>0</formula>
    </cfRule>
  </conditionalFormatting>
  <conditionalFormatting sqref="D54">
    <cfRule type="cellIs" dxfId="29" priority="48" stopIfTrue="1" operator="equal">
      <formula>0</formula>
    </cfRule>
  </conditionalFormatting>
  <conditionalFormatting sqref="D91">
    <cfRule type="cellIs" dxfId="28" priority="15" stopIfTrue="1" operator="equal">
      <formula>0</formula>
    </cfRule>
  </conditionalFormatting>
  <conditionalFormatting sqref="C55">
    <cfRule type="cellIs" dxfId="27" priority="51" stopIfTrue="1" operator="equal">
      <formula>0</formula>
    </cfRule>
  </conditionalFormatting>
  <conditionalFormatting sqref="D56:D58">
    <cfRule type="cellIs" dxfId="26" priority="49" stopIfTrue="1" operator="equal">
      <formula>0</formula>
    </cfRule>
  </conditionalFormatting>
  <conditionalFormatting sqref="D55">
    <cfRule type="cellIs" dxfId="25" priority="50" stopIfTrue="1" operator="equal">
      <formula>0</formula>
    </cfRule>
  </conditionalFormatting>
  <conditionalFormatting sqref="D59:D60">
    <cfRule type="cellIs" dxfId="24" priority="47" stopIfTrue="1" operator="equal">
      <formula>0</formula>
    </cfRule>
  </conditionalFormatting>
  <conditionalFormatting sqref="E62:F62">
    <cfRule type="cellIs" dxfId="23" priority="45" stopIfTrue="1" operator="equal">
      <formula>0</formula>
    </cfRule>
  </conditionalFormatting>
  <conditionalFormatting sqref="D61:F61 E63:F65">
    <cfRule type="cellIs" dxfId="22" priority="46" stopIfTrue="1" operator="equal">
      <formula>0</formula>
    </cfRule>
  </conditionalFormatting>
  <conditionalFormatting sqref="C62">
    <cfRule type="cellIs" dxfId="21" priority="44" stopIfTrue="1" operator="equal">
      <formula>0</formula>
    </cfRule>
  </conditionalFormatting>
  <conditionalFormatting sqref="D62">
    <cfRule type="cellIs" dxfId="20" priority="43" stopIfTrue="1" operator="equal">
      <formula>0</formula>
    </cfRule>
  </conditionalFormatting>
  <conditionalFormatting sqref="D63:D65">
    <cfRule type="cellIs" dxfId="19" priority="42" stopIfTrue="1" operator="equal">
      <formula>0</formula>
    </cfRule>
  </conditionalFormatting>
  <conditionalFormatting sqref="D81">
    <cfRule type="cellIs" dxfId="18" priority="1" stopIfTrue="1" operator="equal">
      <formula>0</formula>
    </cfRule>
  </conditionalFormatting>
  <conditionalFormatting sqref="E80:E83">
    <cfRule type="cellIs" dxfId="17" priority="5" stopIfTrue="1" operator="equal">
      <formula>0</formula>
    </cfRule>
  </conditionalFormatting>
  <conditionalFormatting sqref="D82:D83">
    <cfRule type="cellIs" dxfId="16" priority="2" stopIfTrue="1" operator="equal">
      <formula>0</formula>
    </cfRule>
  </conditionalFormatting>
  <conditionalFormatting sqref="F82:F83">
    <cfRule type="cellIs" dxfId="15" priority="3" stopIfTrue="1" operator="equal">
      <formula>0</formula>
    </cfRule>
  </conditionalFormatting>
  <conditionalFormatting sqref="D80">
    <cfRule type="cellIs" dxfId="14" priority="4" stopIfTrue="1" operator="equal">
      <formula>0</formula>
    </cfRule>
  </conditionalFormatting>
  <conditionalFormatting sqref="C66:F66">
    <cfRule type="cellIs" dxfId="13" priority="40" stopIfTrue="1" operator="equal">
      <formula>0</formula>
    </cfRule>
  </conditionalFormatting>
  <conditionalFormatting sqref="C68:C69">
    <cfRule type="cellIs" dxfId="12" priority="38" stopIfTrue="1" operator="equal">
      <formula>0</formula>
    </cfRule>
  </conditionalFormatting>
  <conditionalFormatting sqref="C67">
    <cfRule type="cellIs" dxfId="11" priority="36" stopIfTrue="1" operator="equal">
      <formula>0</formula>
    </cfRule>
  </conditionalFormatting>
  <conditionalFormatting sqref="D68:D69">
    <cfRule type="cellIs" dxfId="10" priority="37" stopIfTrue="1" operator="equal">
      <formula>0</formula>
    </cfRule>
  </conditionalFormatting>
  <conditionalFormatting sqref="C74">
    <cfRule type="cellIs" dxfId="9" priority="30" stopIfTrue="1" operator="equal">
      <formula>0</formula>
    </cfRule>
  </conditionalFormatting>
  <conditionalFormatting sqref="D73">
    <cfRule type="cellIs" dxfId="8" priority="34" stopIfTrue="1" operator="equal">
      <formula>0</formula>
    </cfRule>
  </conditionalFormatting>
  <conditionalFormatting sqref="D72:F72 E73:F73">
    <cfRule type="cellIs" dxfId="7" priority="35" stopIfTrue="1" operator="equal">
      <formula>0</formula>
    </cfRule>
  </conditionalFormatting>
  <conditionalFormatting sqref="C73">
    <cfRule type="cellIs" dxfId="6" priority="33" stopIfTrue="1" operator="equal">
      <formula>0</formula>
    </cfRule>
  </conditionalFormatting>
  <conditionalFormatting sqref="C75">
    <cfRule type="cellIs" dxfId="5" priority="32" stopIfTrue="1" operator="equal">
      <formula>0</formula>
    </cfRule>
  </conditionalFormatting>
  <conditionalFormatting sqref="D75">
    <cfRule type="cellIs" dxfId="4" priority="31" stopIfTrue="1" operator="equal">
      <formula>0</formula>
    </cfRule>
  </conditionalFormatting>
  <conditionalFormatting sqref="D79">
    <cfRule type="cellIs" dxfId="3" priority="21" stopIfTrue="1" operator="equal">
      <formula>0</formula>
    </cfRule>
  </conditionalFormatting>
  <conditionalFormatting sqref="D77">
    <cfRule type="cellIs" dxfId="2" priority="20" stopIfTrue="1" operator="equal">
      <formula>0</formula>
    </cfRule>
  </conditionalFormatting>
  <conditionalFormatting sqref="E78:E79">
    <cfRule type="cellIs" dxfId="1" priority="24" stopIfTrue="1" operator="equal">
      <formula>0</formula>
    </cfRule>
  </conditionalFormatting>
  <conditionalFormatting sqref="C78">
    <cfRule type="cellIs" dxfId="0" priority="23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ნაკრები</vt:lpstr>
      <vt:lpstr>სანიაღვრე</vt:lpstr>
      <vt:lpstr>სკვერი</vt:lpstr>
      <vt:lpstr>სკვერის განათება</vt:lpstr>
      <vt:lpstr>სტადიონი</vt:lpstr>
      <vt:lpstr>სტადიონის განათება</vt:lpstr>
      <vt:lpstr>გზა</vt:lpstr>
      <vt:lpstr>სანიაღვრე!Print_Area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2023-02-24T07:21:27Z</dcterms:modified>
</cp:coreProperties>
</file>