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05"/>
  </bookViews>
  <sheets>
    <sheet name="საერთო" sheetId="8" r:id="rId1"/>
    <sheet name="მოსამზადებელი სამუშაო" sheetId="14" r:id="rId2"/>
    <sheet name="სკვერი" sheetId="3" r:id="rId3"/>
    <sheet name="ფეხბურთის მოედანი" sheetId="10" r:id="rId4"/>
    <sheet name="კალათბურთის მოედანი " sheetId="11" r:id="rId5"/>
    <sheet name="სპორტული აქტივობები" sheetId="13" r:id="rId6"/>
    <sheet name="კამერები" sheetId="15" r:id="rId7"/>
  </sheets>
  <definedNames>
    <definedName name="_xlnm._FilterDatabase" localSheetId="4" hidden="1">'კალათბურთის მოედანი '!$B$1:$B$250</definedName>
    <definedName name="_xlnm._FilterDatabase" localSheetId="6" hidden="1">კამერები!$B$1:$B$22</definedName>
    <definedName name="_xlnm._FilterDatabase" localSheetId="1" hidden="1">'მოსამზადებელი სამუშაო'!$B$1:$B$37</definedName>
    <definedName name="_xlnm._FilterDatabase" localSheetId="2" hidden="1">სკვერი!$B$1:$B$479</definedName>
    <definedName name="_xlnm._FilterDatabase" localSheetId="5" hidden="1">'სპორტული აქტივობები'!$B$1:$B$79</definedName>
    <definedName name="_xlnm._FilterDatabase" localSheetId="3" hidden="1">'ფეხბურთის მოედანი'!$B$1:$B$262</definedName>
    <definedName name="_xlnm.Print_Area" localSheetId="4">'კალათბურთის მოედანი '!$A$1:$L$250</definedName>
    <definedName name="_xlnm.Print_Area" localSheetId="6">კამერები!$A$1:$L$22</definedName>
    <definedName name="_xlnm.Print_Area" localSheetId="1">'მოსამზადებელი სამუშაო'!$A$1:$L$37</definedName>
    <definedName name="_xlnm.Print_Area" localSheetId="0">საერთო!$B$1:$D$16</definedName>
    <definedName name="_xlnm.Print_Area" localSheetId="2">სკვერი!$A$1:$L$479</definedName>
    <definedName name="_xlnm.Print_Area" localSheetId="5">'სპორტული აქტივობები'!$A$1:$L$79</definedName>
    <definedName name="_xlnm.Print_Area" localSheetId="3">'ფეხბურთის მოედანი'!$A$1:$L$262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8" i="3" l="1"/>
  <c r="A313" i="3"/>
  <c r="A314" i="3" s="1"/>
  <c r="A315" i="3" s="1"/>
  <c r="A316" i="3" s="1"/>
  <c r="E460" i="3"/>
  <c r="E374" i="3"/>
  <c r="E373" i="3"/>
  <c r="E372" i="3"/>
  <c r="E371" i="3"/>
  <c r="E365" i="3"/>
  <c r="E369" i="3" s="1"/>
  <c r="E364" i="3"/>
  <c r="E363" i="3"/>
  <c r="E362" i="3"/>
  <c r="E361" i="3"/>
  <c r="E360" i="3"/>
  <c r="E359" i="3"/>
  <c r="E352" i="3"/>
  <c r="E354" i="3" s="1"/>
  <c r="E345" i="3"/>
  <c r="E347" i="3" s="1"/>
  <c r="A345" i="3"/>
  <c r="A352" i="3" s="1"/>
  <c r="A358" i="3" s="1"/>
  <c r="A337" i="3"/>
  <c r="A338" i="3" s="1"/>
  <c r="A339" i="3" s="1"/>
  <c r="A340" i="3" s="1"/>
  <c r="A341" i="3" s="1"/>
  <c r="A342" i="3" s="1"/>
  <c r="A343" i="3" s="1"/>
  <c r="A344" i="3" s="1"/>
  <c r="E336" i="3"/>
  <c r="E337" i="3" s="1"/>
  <c r="A331" i="3"/>
  <c r="A332" i="3" s="1"/>
  <c r="A333" i="3" s="1"/>
  <c r="A334" i="3" s="1"/>
  <c r="A335" i="3" s="1"/>
  <c r="E330" i="3"/>
  <c r="E332" i="3" s="1"/>
  <c r="A326" i="3"/>
  <c r="A327" i="3" s="1"/>
  <c r="A328" i="3" s="1"/>
  <c r="A329" i="3" s="1"/>
  <c r="A322" i="3"/>
  <c r="A323" i="3" s="1"/>
  <c r="A324" i="3" s="1"/>
  <c r="E321" i="3"/>
  <c r="E322" i="3" s="1"/>
  <c r="A320" i="3"/>
  <c r="E366" i="3" l="1"/>
  <c r="E367" i="3"/>
  <c r="E353" i="3"/>
  <c r="E319" i="3"/>
  <c r="E379" i="3" s="1"/>
  <c r="E380" i="3" s="1"/>
  <c r="E325" i="3"/>
  <c r="E329" i="3" s="1"/>
  <c r="E338" i="3"/>
  <c r="A365" i="3"/>
  <c r="A359" i="3"/>
  <c r="A360" i="3" s="1"/>
  <c r="A361" i="3" s="1"/>
  <c r="A362" i="3" s="1"/>
  <c r="A363" i="3" s="1"/>
  <c r="A364" i="3" s="1"/>
  <c r="E375" i="3"/>
  <c r="A346" i="3"/>
  <c r="A347" i="3" s="1"/>
  <c r="A348" i="3" s="1"/>
  <c r="A349" i="3" s="1"/>
  <c r="A350" i="3" s="1"/>
  <c r="A351" i="3" s="1"/>
  <c r="E346" i="3"/>
  <c r="E357" i="3"/>
  <c r="E351" i="3"/>
  <c r="E344" i="3"/>
  <c r="E335" i="3"/>
  <c r="E331" i="3"/>
  <c r="E333" i="3"/>
  <c r="E327" i="3" l="1"/>
  <c r="E381" i="3"/>
  <c r="E382" i="3" s="1"/>
  <c r="E328" i="3"/>
  <c r="E320" i="3"/>
  <c r="E326" i="3"/>
  <c r="E377" i="3"/>
  <c r="E378" i="3"/>
  <c r="E376" i="3"/>
  <c r="A370" i="3"/>
  <c r="A366" i="3"/>
  <c r="A367" i="3" s="1"/>
  <c r="A368" i="3" s="1"/>
  <c r="A369" i="3" s="1"/>
  <c r="E383" i="3" l="1"/>
  <c r="E384" i="3" s="1"/>
  <c r="A375" i="3"/>
  <c r="A371" i="3"/>
  <c r="A372" i="3" s="1"/>
  <c r="A373" i="3" s="1"/>
  <c r="A374" i="3" s="1"/>
  <c r="A379" i="3" l="1"/>
  <c r="A376" i="3"/>
  <c r="A377" i="3" s="1"/>
  <c r="A378" i="3" s="1"/>
  <c r="A380" i="3" l="1"/>
  <c r="A381" i="3"/>
  <c r="A383" i="3" l="1"/>
  <c r="A384" i="3" s="1"/>
  <c r="A382" i="3"/>
  <c r="E32" i="14" l="1"/>
  <c r="E302" i="3"/>
  <c r="E281" i="3"/>
  <c r="E15" i="15" l="1"/>
  <c r="E14" i="15"/>
  <c r="E7" i="15"/>
  <c r="E6" i="15"/>
  <c r="A6" i="15" l="1"/>
  <c r="A7" i="15" s="1"/>
  <c r="A8" i="15" s="1"/>
  <c r="A9" i="15" s="1"/>
  <c r="A10" i="15" s="1"/>
  <c r="A11" i="15" s="1"/>
  <c r="A12" i="15" s="1"/>
  <c r="A13" i="15" s="1"/>
  <c r="A14" i="15" s="1"/>
  <c r="E446" i="3"/>
  <c r="E199" i="3"/>
  <c r="E30" i="14"/>
  <c r="E27" i="14"/>
  <c r="E25" i="14"/>
  <c r="E24" i="14"/>
  <c r="E23" i="14"/>
  <c r="E21" i="14"/>
  <c r="E20" i="14"/>
  <c r="E18" i="14"/>
  <c r="E17" i="14"/>
  <c r="A19" i="14"/>
  <c r="A22" i="14" s="1"/>
  <c r="E13" i="14"/>
  <c r="E10" i="14"/>
  <c r="E9" i="14"/>
  <c r="A8" i="14"/>
  <c r="A11" i="14" s="1"/>
  <c r="A12" i="14" s="1"/>
  <c r="E7" i="14"/>
  <c r="E58" i="13"/>
  <c r="E57" i="13"/>
  <c r="E56" i="13"/>
  <c r="E55" i="13"/>
  <c r="E54" i="13"/>
  <c r="E53" i="13"/>
  <c r="E52" i="13"/>
  <c r="E50" i="13"/>
  <c r="E49" i="13"/>
  <c r="E48" i="13"/>
  <c r="E47" i="13"/>
  <c r="E45" i="13"/>
  <c r="E44" i="13"/>
  <c r="E43" i="13"/>
  <c r="E37" i="13"/>
  <c r="E40" i="13" s="1"/>
  <c r="E32" i="13"/>
  <c r="E35" i="13" s="1"/>
  <c r="E31" i="13"/>
  <c r="E30" i="13"/>
  <c r="E28" i="13"/>
  <c r="E27" i="13"/>
  <c r="E21" i="13"/>
  <c r="E24" i="13" s="1"/>
  <c r="E19" i="13"/>
  <c r="E20" i="13" s="1"/>
  <c r="E8" i="13"/>
  <c r="E9" i="13" s="1"/>
  <c r="A8" i="13"/>
  <c r="A11" i="13" s="1"/>
  <c r="A7" i="13"/>
  <c r="A23" i="14" l="1"/>
  <c r="A24" i="14" s="1"/>
  <c r="A25" i="14" s="1"/>
  <c r="A26" i="14"/>
  <c r="E23" i="13"/>
  <c r="E25" i="13"/>
  <c r="E10" i="13"/>
  <c r="E39" i="13"/>
  <c r="E41" i="13"/>
  <c r="E34" i="13"/>
  <c r="E36" i="13"/>
  <c r="A12" i="13"/>
  <c r="A13" i="13" s="1"/>
  <c r="A14" i="13" s="1"/>
  <c r="A15" i="13"/>
  <c r="A9" i="13"/>
  <c r="A10" i="13" s="1"/>
  <c r="E6" i="13"/>
  <c r="E11" i="13"/>
  <c r="E33" i="13"/>
  <c r="E22" i="13"/>
  <c r="E38" i="13"/>
  <c r="A27" i="14" l="1"/>
  <c r="E13" i="13"/>
  <c r="E12" i="13"/>
  <c r="A16" i="13"/>
  <c r="A17" i="13"/>
  <c r="E7" i="13"/>
  <c r="E15" i="13"/>
  <c r="E14" i="13"/>
  <c r="A29" i="14" l="1"/>
  <c r="A19" i="13"/>
  <c r="A18" i="13"/>
  <c r="E17" i="13"/>
  <c r="E18" i="13" s="1"/>
  <c r="E16" i="13"/>
  <c r="A30" i="14" l="1"/>
  <c r="A31" i="14"/>
  <c r="A32" i="14" s="1"/>
  <c r="A20" i="13"/>
  <c r="A21" i="13"/>
  <c r="A26" i="13" l="1"/>
  <c r="A22" i="13"/>
  <c r="A23" i="13" s="1"/>
  <c r="A24" i="13" s="1"/>
  <c r="A25" i="13" s="1"/>
  <c r="A27" i="13" l="1"/>
  <c r="A28" i="13" s="1"/>
  <c r="A29" i="13" s="1"/>
  <c r="A30" i="13" s="1"/>
  <c r="A31" i="13" s="1"/>
  <c r="A32" i="13"/>
  <c r="A33" i="13" l="1"/>
  <c r="A34" i="13" s="1"/>
  <c r="A35" i="13" s="1"/>
  <c r="A36" i="13" s="1"/>
  <c r="A37" i="13"/>
  <c r="A42" i="13" l="1"/>
  <c r="A38" i="13"/>
  <c r="A39" i="13" s="1"/>
  <c r="A40" i="13" s="1"/>
  <c r="A41" i="13" s="1"/>
  <c r="A43" i="13" l="1"/>
  <c r="A44" i="13" s="1"/>
  <c r="A45" i="13" s="1"/>
  <c r="A46" i="13"/>
  <c r="A47" i="13" l="1"/>
  <c r="A48" i="13" s="1"/>
  <c r="A49" i="13" s="1"/>
  <c r="A50" i="13" s="1"/>
  <c r="A51" i="13"/>
  <c r="A58" i="13" l="1"/>
  <c r="A52" i="13"/>
  <c r="A53" i="13" s="1"/>
  <c r="A54" i="13" s="1"/>
  <c r="A55" i="13" s="1"/>
  <c r="A56" i="13" s="1"/>
  <c r="A57" i="13" s="1"/>
  <c r="A59" i="13" l="1"/>
  <c r="A60" i="13" s="1"/>
  <c r="A61" i="13" s="1"/>
  <c r="A62" i="13" s="1"/>
  <c r="A63" i="13" l="1"/>
  <c r="A64" i="13"/>
  <c r="A65" i="13" s="1"/>
  <c r="A66" i="13" s="1"/>
  <c r="A67" i="13" s="1"/>
  <c r="A68" i="13" s="1"/>
  <c r="E242" i="11" l="1"/>
  <c r="E241" i="11"/>
  <c r="E240" i="11"/>
  <c r="E239" i="11"/>
  <c r="E238" i="11"/>
  <c r="E237" i="11"/>
  <c r="E236" i="11"/>
  <c r="E235" i="11"/>
  <c r="E232" i="11"/>
  <c r="E231" i="11"/>
  <c r="E226" i="11"/>
  <c r="E227" i="11" s="1"/>
  <c r="A226" i="11"/>
  <c r="A227" i="11" s="1"/>
  <c r="A228" i="11" s="1"/>
  <c r="A229" i="11" s="1"/>
  <c r="A230" i="11" s="1"/>
  <c r="A231" i="11" s="1"/>
  <c r="A232" i="11" s="1"/>
  <c r="A233" i="11" s="1"/>
  <c r="E225" i="11"/>
  <c r="E224" i="11"/>
  <c r="E223" i="11"/>
  <c r="E222" i="11"/>
  <c r="A222" i="11"/>
  <c r="A223" i="11" s="1"/>
  <c r="A224" i="11" s="1"/>
  <c r="A225" i="11" s="1"/>
  <c r="E207" i="11"/>
  <c r="E206" i="11"/>
  <c r="E205" i="11"/>
  <c r="E204" i="11"/>
  <c r="E203" i="11"/>
  <c r="E202" i="11"/>
  <c r="E200" i="11"/>
  <c r="E199" i="11"/>
  <c r="E198" i="11"/>
  <c r="E197" i="11"/>
  <c r="A197" i="11"/>
  <c r="A198" i="11" s="1"/>
  <c r="A199" i="11" s="1"/>
  <c r="A200" i="11" s="1"/>
  <c r="E196" i="11"/>
  <c r="E195" i="11"/>
  <c r="E194" i="11"/>
  <c r="E193" i="11"/>
  <c r="E192" i="11"/>
  <c r="E191" i="11"/>
  <c r="E190" i="11"/>
  <c r="E189" i="11"/>
  <c r="E188" i="11"/>
  <c r="E187" i="11"/>
  <c r="E179" i="11"/>
  <c r="E185" i="11" s="1"/>
  <c r="A179" i="11"/>
  <c r="A186" i="11" s="1"/>
  <c r="A201" i="11" s="1"/>
  <c r="A208" i="11" s="1"/>
  <c r="A209" i="11" s="1"/>
  <c r="A210" i="11" s="1"/>
  <c r="A211" i="11" s="1"/>
  <c r="A212" i="11" s="1"/>
  <c r="A175" i="11"/>
  <c r="A176" i="11" s="1"/>
  <c r="A177" i="11" s="1"/>
  <c r="A178" i="11" s="1"/>
  <c r="E174" i="11"/>
  <c r="E177" i="11" s="1"/>
  <c r="E161" i="11"/>
  <c r="A160" i="11"/>
  <c r="A159" i="11"/>
  <c r="E151" i="11"/>
  <c r="E150" i="11"/>
  <c r="E149" i="11"/>
  <c r="E148" i="11"/>
  <c r="E147" i="11"/>
  <c r="E145" i="11"/>
  <c r="E144" i="11"/>
  <c r="E143" i="11"/>
  <c r="E142" i="11"/>
  <c r="E141" i="11"/>
  <c r="E140" i="11"/>
  <c r="E138" i="11"/>
  <c r="E137" i="11"/>
  <c r="E136" i="11"/>
  <c r="E135" i="11"/>
  <c r="E128" i="11"/>
  <c r="E129" i="11" s="1"/>
  <c r="A130" i="11"/>
  <c r="A132" i="11" s="1"/>
  <c r="E126" i="11"/>
  <c r="E125" i="11"/>
  <c r="E118" i="11"/>
  <c r="E123" i="11" s="1"/>
  <c r="E117" i="11"/>
  <c r="E116" i="11"/>
  <c r="E115" i="11"/>
  <c r="E114" i="11"/>
  <c r="E108" i="11"/>
  <c r="E103" i="11"/>
  <c r="E104" i="11" s="1"/>
  <c r="E102" i="11"/>
  <c r="E101" i="11"/>
  <c r="E100" i="11"/>
  <c r="E99" i="11"/>
  <c r="A90" i="11"/>
  <c r="A92" i="11" s="1"/>
  <c r="D89" i="11"/>
  <c r="A88" i="11"/>
  <c r="A89" i="11" s="1"/>
  <c r="E74" i="11"/>
  <c r="E73" i="11"/>
  <c r="E72" i="11"/>
  <c r="E71" i="11"/>
  <c r="E70" i="11"/>
  <c r="E65" i="11"/>
  <c r="E59" i="11"/>
  <c r="E60" i="11" s="1"/>
  <c r="E58" i="11"/>
  <c r="E57" i="11"/>
  <c r="E56" i="11"/>
  <c r="E55" i="11"/>
  <c r="E54" i="11"/>
  <c r="E53" i="11"/>
  <c r="E37" i="11"/>
  <c r="E38" i="11" s="1"/>
  <c r="E36" i="11"/>
  <c r="E35" i="11"/>
  <c r="E34" i="11"/>
  <c r="E33" i="11"/>
  <c r="E31" i="11"/>
  <c r="E28" i="11"/>
  <c r="E27" i="11"/>
  <c r="E26" i="11"/>
  <c r="E25" i="11"/>
  <c r="E24" i="11"/>
  <c r="E23" i="11"/>
  <c r="E21" i="11"/>
  <c r="E20" i="11"/>
  <c r="E19" i="11"/>
  <c r="E18" i="11"/>
  <c r="E9" i="11"/>
  <c r="E11" i="11" s="1"/>
  <c r="A9" i="11"/>
  <c r="A11" i="11" s="1"/>
  <c r="E8" i="11"/>
  <c r="E7" i="11"/>
  <c r="A7" i="11"/>
  <c r="A8" i="11" s="1"/>
  <c r="E254" i="10"/>
  <c r="E253" i="10"/>
  <c r="E252" i="10"/>
  <c r="E251" i="10"/>
  <c r="E250" i="10"/>
  <c r="E249" i="10"/>
  <c r="E248" i="10"/>
  <c r="E247" i="10"/>
  <c r="E244" i="10"/>
  <c r="E243" i="10"/>
  <c r="E238" i="10"/>
  <c r="E239" i="10" s="1"/>
  <c r="A238" i="10"/>
  <c r="E237" i="10"/>
  <c r="E236" i="10"/>
  <c r="E235" i="10"/>
  <c r="E234" i="10"/>
  <c r="A234" i="10"/>
  <c r="A235" i="10" s="1"/>
  <c r="A236" i="10" s="1"/>
  <c r="A237" i="10" s="1"/>
  <c r="E219" i="10"/>
  <c r="E218" i="10"/>
  <c r="E217" i="10"/>
  <c r="E216" i="10"/>
  <c r="E215" i="10"/>
  <c r="E214" i="10"/>
  <c r="E212" i="10"/>
  <c r="E211" i="10"/>
  <c r="E210" i="10"/>
  <c r="E209" i="10"/>
  <c r="A209" i="10"/>
  <c r="A210" i="10" s="1"/>
  <c r="A211" i="10" s="1"/>
  <c r="A212" i="10" s="1"/>
  <c r="E208" i="10"/>
  <c r="E207" i="10"/>
  <c r="E206" i="10"/>
  <c r="E205" i="10"/>
  <c r="E204" i="10"/>
  <c r="E203" i="10"/>
  <c r="E202" i="10"/>
  <c r="E201" i="10"/>
  <c r="E200" i="10"/>
  <c r="E199" i="10"/>
  <c r="E191" i="10"/>
  <c r="E197" i="10" s="1"/>
  <c r="A191" i="10"/>
  <c r="A198" i="10" s="1"/>
  <c r="A187" i="10"/>
  <c r="A188" i="10" s="1"/>
  <c r="A189" i="10" s="1"/>
  <c r="A190" i="10" s="1"/>
  <c r="E186" i="10"/>
  <c r="E187" i="10" s="1"/>
  <c r="A172" i="10"/>
  <c r="A174" i="10" s="1"/>
  <c r="A175" i="10" s="1"/>
  <c r="A171" i="10"/>
  <c r="E157" i="10"/>
  <c r="E156" i="10"/>
  <c r="E155" i="10"/>
  <c r="E154" i="10"/>
  <c r="E153" i="10"/>
  <c r="E152" i="10"/>
  <c r="E150" i="10"/>
  <c r="E149" i="10"/>
  <c r="E148" i="10"/>
  <c r="E147" i="10"/>
  <c r="E140" i="10"/>
  <c r="E142" i="10" s="1"/>
  <c r="E143" i="10" s="1"/>
  <c r="A141" i="10"/>
  <c r="E134" i="10"/>
  <c r="E135" i="10" s="1"/>
  <c r="E133" i="10"/>
  <c r="E130" i="10"/>
  <c r="E129" i="10"/>
  <c r="E127" i="10"/>
  <c r="E126" i="10"/>
  <c r="E125" i="10"/>
  <c r="E118" i="10"/>
  <c r="E122" i="10" s="1"/>
  <c r="E117" i="10"/>
  <c r="E116" i="10"/>
  <c r="E115" i="10"/>
  <c r="E114" i="10"/>
  <c r="E108" i="10"/>
  <c r="E109" i="10" s="1"/>
  <c r="E103" i="10"/>
  <c r="E102" i="10"/>
  <c r="E101" i="10"/>
  <c r="E100" i="10"/>
  <c r="E99" i="10"/>
  <c r="A90" i="10"/>
  <c r="D89" i="10"/>
  <c r="A88" i="10"/>
  <c r="A89" i="10" s="1"/>
  <c r="E74" i="10"/>
  <c r="E78" i="10" s="1"/>
  <c r="E73" i="10"/>
  <c r="E72" i="10"/>
  <c r="E71" i="10"/>
  <c r="E70" i="10"/>
  <c r="E65" i="10"/>
  <c r="E59" i="10"/>
  <c r="E58" i="10"/>
  <c r="E57" i="10"/>
  <c r="E56" i="10"/>
  <c r="E55" i="10"/>
  <c r="E54" i="10"/>
  <c r="E53" i="10"/>
  <c r="E37" i="10"/>
  <c r="E39" i="10" s="1"/>
  <c r="E36" i="10"/>
  <c r="E35" i="10"/>
  <c r="E34" i="10"/>
  <c r="E33" i="10"/>
  <c r="E31" i="10"/>
  <c r="E28" i="10"/>
  <c r="E27" i="10"/>
  <c r="E26" i="10"/>
  <c r="E25" i="10"/>
  <c r="E24" i="10"/>
  <c r="E23" i="10"/>
  <c r="E21" i="10"/>
  <c r="E20" i="10"/>
  <c r="E19" i="10"/>
  <c r="E18" i="10"/>
  <c r="E9" i="10"/>
  <c r="E10" i="10" s="1"/>
  <c r="A9" i="10"/>
  <c r="A10" i="10" s="1"/>
  <c r="E8" i="10"/>
  <c r="E7" i="10"/>
  <c r="A7" i="10"/>
  <c r="A8" i="10" s="1"/>
  <c r="A10" i="11" l="1"/>
  <c r="E175" i="11"/>
  <c r="E40" i="11"/>
  <c r="E184" i="11"/>
  <c r="E180" i="11"/>
  <c r="E233" i="11"/>
  <c r="E138" i="10"/>
  <c r="E189" i="10"/>
  <c r="E141" i="10"/>
  <c r="E123" i="10"/>
  <c r="E144" i="10"/>
  <c r="E145" i="10" s="1"/>
  <c r="E137" i="10"/>
  <c r="E188" i="10"/>
  <c r="E176" i="11"/>
  <c r="E178" i="11"/>
  <c r="A129" i="11"/>
  <c r="E130" i="11"/>
  <c r="E132" i="11" s="1"/>
  <c r="E133" i="11" s="1"/>
  <c r="A164" i="11"/>
  <c r="A165" i="11" s="1"/>
  <c r="A166" i="11" s="1"/>
  <c r="A167" i="11" s="1"/>
  <c r="E15" i="11"/>
  <c r="E16" i="11" s="1"/>
  <c r="E12" i="11"/>
  <c r="E14" i="11"/>
  <c r="E39" i="11"/>
  <c r="E10" i="11"/>
  <c r="E42" i="11"/>
  <c r="E68" i="11"/>
  <c r="E182" i="11"/>
  <c r="A187" i="11"/>
  <c r="A188" i="11" s="1"/>
  <c r="A189" i="11" s="1"/>
  <c r="A190" i="11" s="1"/>
  <c r="A191" i="11" s="1"/>
  <c r="A192" i="11" s="1"/>
  <c r="A193" i="11" s="1"/>
  <c r="A194" i="11" s="1"/>
  <c r="A195" i="11" s="1"/>
  <c r="A15" i="11"/>
  <c r="A12" i="11"/>
  <c r="A13" i="11" s="1"/>
  <c r="A14" i="11" s="1"/>
  <c r="E163" i="11"/>
  <c r="E79" i="11"/>
  <c r="E77" i="11"/>
  <c r="E75" i="11"/>
  <c r="E61" i="11"/>
  <c r="A91" i="11"/>
  <c r="E110" i="11"/>
  <c r="E109" i="11"/>
  <c r="A133" i="11"/>
  <c r="A134" i="11"/>
  <c r="A93" i="11"/>
  <c r="A94" i="11" s="1"/>
  <c r="A95" i="11" s="1"/>
  <c r="A96" i="11"/>
  <c r="E112" i="11"/>
  <c r="A162" i="11"/>
  <c r="A163" i="11" s="1"/>
  <c r="A161" i="11"/>
  <c r="A202" i="11"/>
  <c r="A203" i="11" s="1"/>
  <c r="A204" i="11" s="1"/>
  <c r="A205" i="11" s="1"/>
  <c r="A206" i="11" s="1"/>
  <c r="A207" i="11" s="1"/>
  <c r="E13" i="11"/>
  <c r="E78" i="11"/>
  <c r="A131" i="11"/>
  <c r="E107" i="11"/>
  <c r="E105" i="11"/>
  <c r="E87" i="11"/>
  <c r="E89" i="11" s="1"/>
  <c r="E76" i="11"/>
  <c r="E106" i="11"/>
  <c r="E158" i="11"/>
  <c r="E159" i="11" s="1"/>
  <c r="E120" i="11"/>
  <c r="E122" i="11"/>
  <c r="E228" i="11"/>
  <c r="E181" i="11"/>
  <c r="E183" i="11"/>
  <c r="E119" i="11"/>
  <c r="E121" i="11"/>
  <c r="A180" i="11"/>
  <c r="A181" i="11" s="1"/>
  <c r="A182" i="11" s="1"/>
  <c r="A183" i="11" s="1"/>
  <c r="A184" i="11" s="1"/>
  <c r="A185" i="11" s="1"/>
  <c r="E11" i="10"/>
  <c r="E14" i="10" s="1"/>
  <c r="E119" i="10"/>
  <c r="E112" i="10"/>
  <c r="E120" i="10"/>
  <c r="A192" i="10"/>
  <c r="A193" i="10" s="1"/>
  <c r="A194" i="10" s="1"/>
  <c r="A195" i="10" s="1"/>
  <c r="A196" i="10" s="1"/>
  <c r="A197" i="10" s="1"/>
  <c r="E110" i="10"/>
  <c r="E121" i="10"/>
  <c r="E136" i="10"/>
  <c r="A142" i="10"/>
  <c r="A143" i="10" s="1"/>
  <c r="A213" i="10"/>
  <c r="A214" i="10" s="1"/>
  <c r="A215" i="10" s="1"/>
  <c r="A216" i="10" s="1"/>
  <c r="A217" i="10" s="1"/>
  <c r="A218" i="10" s="1"/>
  <c r="A219" i="10" s="1"/>
  <c r="A199" i="10"/>
  <c r="A200" i="10" s="1"/>
  <c r="A201" i="10" s="1"/>
  <c r="A202" i="10" s="1"/>
  <c r="A203" i="10" s="1"/>
  <c r="A204" i="10" s="1"/>
  <c r="A205" i="10" s="1"/>
  <c r="A206" i="10" s="1"/>
  <c r="A207" i="10" s="1"/>
  <c r="E245" i="10"/>
  <c r="E76" i="10"/>
  <c r="E175" i="10"/>
  <c r="E192" i="10"/>
  <c r="E240" i="10"/>
  <c r="E194" i="10"/>
  <c r="E168" i="10"/>
  <c r="E190" i="10"/>
  <c r="E196" i="10"/>
  <c r="E50" i="10"/>
  <c r="E60" i="10"/>
  <c r="E61" i="10"/>
  <c r="E68" i="10"/>
  <c r="E107" i="10"/>
  <c r="E105" i="10"/>
  <c r="E87" i="10"/>
  <c r="E89" i="10" s="1"/>
  <c r="E106" i="10"/>
  <c r="E104" i="10"/>
  <c r="E180" i="10"/>
  <c r="E181" i="10" s="1"/>
  <c r="E178" i="10"/>
  <c r="E179" i="10"/>
  <c r="E177" i="10"/>
  <c r="A11" i="10"/>
  <c r="E40" i="10"/>
  <c r="A92" i="10"/>
  <c r="A91" i="10"/>
  <c r="E173" i="10"/>
  <c r="E38" i="10"/>
  <c r="A173" i="10"/>
  <c r="E79" i="10"/>
  <c r="E77" i="10"/>
  <c r="E75" i="10"/>
  <c r="A239" i="10"/>
  <c r="A240" i="10" s="1"/>
  <c r="A241" i="10" s="1"/>
  <c r="A242" i="10" s="1"/>
  <c r="A243" i="10" s="1"/>
  <c r="A244" i="10" s="1"/>
  <c r="A245" i="10" s="1"/>
  <c r="A176" i="10"/>
  <c r="E170" i="10"/>
  <c r="E171" i="10" s="1"/>
  <c r="E193" i="10"/>
  <c r="E195" i="10"/>
  <c r="E131" i="11" l="1"/>
  <c r="E83" i="11"/>
  <c r="E43" i="11"/>
  <c r="E50" i="11"/>
  <c r="E51" i="11"/>
  <c r="E223" i="10"/>
  <c r="E15" i="10"/>
  <c r="E16" i="10" s="1"/>
  <c r="E13" i="10"/>
  <c r="E12" i="10"/>
  <c r="E43" i="10"/>
  <c r="A144" i="10"/>
  <c r="A146" i="10" s="1"/>
  <c r="A220" i="10"/>
  <c r="A221" i="10" s="1"/>
  <c r="A222" i="10" s="1"/>
  <c r="A223" i="10" s="1"/>
  <c r="A224" i="10" s="1"/>
  <c r="E42" i="10"/>
  <c r="E51" i="10"/>
  <c r="A234" i="11"/>
  <c r="A235" i="11" s="1"/>
  <c r="A236" i="11" s="1"/>
  <c r="A237" i="11" s="1"/>
  <c r="A238" i="11" s="1"/>
  <c r="A239" i="11" s="1"/>
  <c r="A240" i="11" s="1"/>
  <c r="A241" i="11" s="1"/>
  <c r="A242" i="11" s="1"/>
  <c r="A168" i="11"/>
  <c r="E209" i="11"/>
  <c r="A98" i="11"/>
  <c r="A97" i="11"/>
  <c r="E88" i="11"/>
  <c r="E90" i="11"/>
  <c r="A139" i="11"/>
  <c r="A135" i="11"/>
  <c r="A136" i="11" s="1"/>
  <c r="A137" i="11" s="1"/>
  <c r="A138" i="11" s="1"/>
  <c r="E167" i="11"/>
  <c r="E165" i="11"/>
  <c r="E166" i="11"/>
  <c r="E170" i="11"/>
  <c r="E168" i="11"/>
  <c r="E169" i="11" s="1"/>
  <c r="E155" i="11"/>
  <c r="E154" i="11"/>
  <c r="E153" i="11"/>
  <c r="E156" i="11"/>
  <c r="A16" i="11"/>
  <c r="A17" i="11"/>
  <c r="E166" i="10"/>
  <c r="E182" i="10"/>
  <c r="E183" i="10" s="1"/>
  <c r="E165" i="10"/>
  <c r="E167" i="10"/>
  <c r="E83" i="10"/>
  <c r="E81" i="10"/>
  <c r="E84" i="10"/>
  <c r="E82" i="10"/>
  <c r="E88" i="10"/>
  <c r="E90" i="10"/>
  <c r="A93" i="10"/>
  <c r="A94" i="10" s="1"/>
  <c r="A95" i="10" s="1"/>
  <c r="A96" i="10"/>
  <c r="A12" i="10"/>
  <c r="A13" i="10" s="1"/>
  <c r="A14" i="10" s="1"/>
  <c r="A15" i="10"/>
  <c r="A180" i="10"/>
  <c r="A177" i="10"/>
  <c r="A178" i="10" s="1"/>
  <c r="A179" i="10" s="1"/>
  <c r="A246" i="10"/>
  <c r="A247" i="10" s="1"/>
  <c r="A248" i="10" s="1"/>
  <c r="A249" i="10" s="1"/>
  <c r="A250" i="10" s="1"/>
  <c r="A251" i="10" s="1"/>
  <c r="A252" i="10" s="1"/>
  <c r="A253" i="10" s="1"/>
  <c r="A254" i="10" s="1"/>
  <c r="E222" i="10" l="1"/>
  <c r="E224" i="10"/>
  <c r="E221" i="10"/>
  <c r="E84" i="11"/>
  <c r="E82" i="11"/>
  <c r="E81" i="11"/>
  <c r="A145" i="10"/>
  <c r="E184" i="10"/>
  <c r="E185" i="10" s="1"/>
  <c r="E211" i="11"/>
  <c r="A170" i="11"/>
  <c r="A169" i="11"/>
  <c r="E210" i="11"/>
  <c r="E212" i="11"/>
  <c r="A22" i="11"/>
  <c r="A18" i="11"/>
  <c r="A19" i="11" s="1"/>
  <c r="A20" i="11" s="1"/>
  <c r="A103" i="11"/>
  <c r="A99" i="11"/>
  <c r="A100" i="11" s="1"/>
  <c r="A101" i="11" s="1"/>
  <c r="A102" i="11" s="1"/>
  <c r="E92" i="11"/>
  <c r="E91" i="11"/>
  <c r="E172" i="11"/>
  <c r="E173" i="11" s="1"/>
  <c r="E171" i="11"/>
  <c r="A146" i="11"/>
  <c r="A140" i="11"/>
  <c r="A141" i="11" s="1"/>
  <c r="A142" i="11" s="1"/>
  <c r="A143" i="11" s="1"/>
  <c r="A144" i="11" s="1"/>
  <c r="A145" i="11" s="1"/>
  <c r="E91" i="10"/>
  <c r="E92" i="10"/>
  <c r="A16" i="10"/>
  <c r="A17" i="10"/>
  <c r="A151" i="10"/>
  <c r="A147" i="10"/>
  <c r="A148" i="10" s="1"/>
  <c r="A149" i="10" s="1"/>
  <c r="A150" i="10" s="1"/>
  <c r="A98" i="10"/>
  <c r="A97" i="10"/>
  <c r="A182" i="10"/>
  <c r="A181" i="10"/>
  <c r="A171" i="11" l="1"/>
  <c r="A172" i="11"/>
  <c r="A173" i="11" s="1"/>
  <c r="A108" i="11"/>
  <c r="A104" i="11"/>
  <c r="A105" i="11" s="1"/>
  <c r="A106" i="11" s="1"/>
  <c r="A107" i="11" s="1"/>
  <c r="A152" i="11"/>
  <c r="A153" i="11" s="1"/>
  <c r="A154" i="11" s="1"/>
  <c r="A155" i="11" s="1"/>
  <c r="A156" i="11" s="1"/>
  <c r="A147" i="11"/>
  <c r="A148" i="11" s="1"/>
  <c r="A149" i="11" s="1"/>
  <c r="A150" i="11" s="1"/>
  <c r="A151" i="11" s="1"/>
  <c r="A21" i="11"/>
  <c r="A69" i="11"/>
  <c r="E96" i="11"/>
  <c r="E97" i="11" s="1"/>
  <c r="E94" i="11"/>
  <c r="E93" i="11"/>
  <c r="E95" i="11"/>
  <c r="A23" i="11"/>
  <c r="A24" i="11" s="1"/>
  <c r="A25" i="11" s="1"/>
  <c r="A26" i="11" s="1"/>
  <c r="A27" i="11" s="1"/>
  <c r="A28" i="11" s="1"/>
  <c r="A29" i="11" s="1"/>
  <c r="A30" i="11" s="1"/>
  <c r="A31" i="11" s="1"/>
  <c r="A32" i="11"/>
  <c r="A103" i="10"/>
  <c r="A99" i="10"/>
  <c r="A100" i="10" s="1"/>
  <c r="A101" i="10" s="1"/>
  <c r="A102" i="10" s="1"/>
  <c r="A183" i="10"/>
  <c r="A184" i="10"/>
  <c r="A185" i="10" s="1"/>
  <c r="A22" i="10"/>
  <c r="A18" i="10"/>
  <c r="A19" i="10" s="1"/>
  <c r="A20" i="10" s="1"/>
  <c r="A158" i="10"/>
  <c r="A152" i="10"/>
  <c r="A153" i="10" s="1"/>
  <c r="A154" i="10" s="1"/>
  <c r="A155" i="10" s="1"/>
  <c r="A156" i="10" s="1"/>
  <c r="A157" i="10" s="1"/>
  <c r="E96" i="10"/>
  <c r="E97" i="10" s="1"/>
  <c r="E94" i="10"/>
  <c r="E95" i="10"/>
  <c r="E93" i="10"/>
  <c r="A37" i="11" l="1"/>
  <c r="A33" i="11"/>
  <c r="A34" i="11" s="1"/>
  <c r="A35" i="11" s="1"/>
  <c r="A36" i="11" s="1"/>
  <c r="A70" i="11"/>
  <c r="A71" i="11" s="1"/>
  <c r="A72" i="11" s="1"/>
  <c r="A73" i="11" s="1"/>
  <c r="A74" i="11"/>
  <c r="A75" i="11" s="1"/>
  <c r="A76" i="11" s="1"/>
  <c r="A77" i="11" s="1"/>
  <c r="A78" i="11" s="1"/>
  <c r="A79" i="11" s="1"/>
  <c r="A109" i="11"/>
  <c r="A110" i="11" s="1"/>
  <c r="A111" i="11" s="1"/>
  <c r="A112" i="11" s="1"/>
  <c r="A113" i="11"/>
  <c r="A32" i="10"/>
  <c r="A23" i="10"/>
  <c r="A24" i="10" s="1"/>
  <c r="A25" i="10" s="1"/>
  <c r="A26" i="10" s="1"/>
  <c r="A27" i="10" s="1"/>
  <c r="A28" i="10" s="1"/>
  <c r="A29" i="10" s="1"/>
  <c r="A30" i="10" s="1"/>
  <c r="A31" i="10" s="1"/>
  <c r="A159" i="10"/>
  <c r="A160" i="10" s="1"/>
  <c r="A161" i="10" s="1"/>
  <c r="A162" i="10" s="1"/>
  <c r="A163" i="10" s="1"/>
  <c r="A164" i="10"/>
  <c r="A165" i="10" s="1"/>
  <c r="A166" i="10" s="1"/>
  <c r="A167" i="10" s="1"/>
  <c r="A168" i="10" s="1"/>
  <c r="A69" i="10"/>
  <c r="A21" i="10"/>
  <c r="A108" i="10"/>
  <c r="A104" i="10"/>
  <c r="A105" i="10" s="1"/>
  <c r="A106" i="10" s="1"/>
  <c r="A107" i="10" s="1"/>
  <c r="A118" i="11" l="1"/>
  <c r="A114" i="11"/>
  <c r="A115" i="11" s="1"/>
  <c r="A116" i="11" s="1"/>
  <c r="A117" i="11" s="1"/>
  <c r="A41" i="11"/>
  <c r="A38" i="11"/>
  <c r="A39" i="11" s="1"/>
  <c r="A40" i="11" s="1"/>
  <c r="A74" i="10"/>
  <c r="A75" i="10" s="1"/>
  <c r="A76" i="10" s="1"/>
  <c r="A77" i="10" s="1"/>
  <c r="A78" i="10" s="1"/>
  <c r="A79" i="10" s="1"/>
  <c r="A70" i="10"/>
  <c r="A71" i="10" s="1"/>
  <c r="A72" i="10" s="1"/>
  <c r="A73" i="10" s="1"/>
  <c r="A37" i="10"/>
  <c r="A33" i="10"/>
  <c r="A34" i="10" s="1"/>
  <c r="A35" i="10" s="1"/>
  <c r="A36" i="10" s="1"/>
  <c r="A109" i="10"/>
  <c r="A110" i="10" s="1"/>
  <c r="A111" i="10" s="1"/>
  <c r="A112" i="10" s="1"/>
  <c r="A113" i="10"/>
  <c r="A124" i="11" l="1"/>
  <c r="A125" i="11" s="1"/>
  <c r="A126" i="11" s="1"/>
  <c r="A119" i="11"/>
  <c r="A120" i="11" s="1"/>
  <c r="A121" i="11" s="1"/>
  <c r="A122" i="11" s="1"/>
  <c r="A123" i="11" s="1"/>
  <c r="A52" i="11"/>
  <c r="A42" i="11"/>
  <c r="A43" i="11" s="1"/>
  <c r="A44" i="11" s="1"/>
  <c r="A45" i="11" s="1"/>
  <c r="A46" i="11" s="1"/>
  <c r="A47" i="11" s="1"/>
  <c r="A48" i="11" s="1"/>
  <c r="A49" i="11" s="1"/>
  <c r="A50" i="11" s="1"/>
  <c r="A114" i="10"/>
  <c r="A115" i="10" s="1"/>
  <c r="A116" i="10" s="1"/>
  <c r="A117" i="10" s="1"/>
  <c r="A118" i="10"/>
  <c r="A41" i="10"/>
  <c r="A38" i="10"/>
  <c r="A39" i="10" s="1"/>
  <c r="A40" i="10" s="1"/>
  <c r="A53" i="11" l="1"/>
  <c r="A54" i="11" s="1"/>
  <c r="A55" i="11" s="1"/>
  <c r="A56" i="11" s="1"/>
  <c r="A57" i="11" s="1"/>
  <c r="A58" i="11" s="1"/>
  <c r="A59" i="11"/>
  <c r="A60" i="11" s="1"/>
  <c r="A61" i="11" s="1"/>
  <c r="A62" i="11" s="1"/>
  <c r="A124" i="10"/>
  <c r="A119" i="10"/>
  <c r="A120" i="10" s="1"/>
  <c r="A121" i="10" s="1"/>
  <c r="A122" i="10" s="1"/>
  <c r="A123" i="10" s="1"/>
  <c r="A52" i="10"/>
  <c r="A42" i="10"/>
  <c r="A43" i="10" s="1"/>
  <c r="A44" i="10" s="1"/>
  <c r="A45" i="10" s="1"/>
  <c r="A46" i="10" s="1"/>
  <c r="A47" i="10" s="1"/>
  <c r="A48" i="10" s="1"/>
  <c r="A49" i="10" s="1"/>
  <c r="A50" i="10" s="1"/>
  <c r="A63" i="11" l="1"/>
  <c r="A64" i="11" s="1"/>
  <c r="A65" i="11" s="1"/>
  <c r="A66" i="11" s="1"/>
  <c r="A67" i="11" s="1"/>
  <c r="A68" i="11" s="1"/>
  <c r="A80" i="11"/>
  <c r="A53" i="10"/>
  <c r="A54" i="10" s="1"/>
  <c r="A55" i="10" s="1"/>
  <c r="A56" i="10" s="1"/>
  <c r="A57" i="10" s="1"/>
  <c r="A58" i="10" s="1"/>
  <c r="A59" i="10"/>
  <c r="A60" i="10" s="1"/>
  <c r="A61" i="10" s="1"/>
  <c r="A62" i="10" s="1"/>
  <c r="A125" i="10"/>
  <c r="A126" i="10" s="1"/>
  <c r="A127" i="10" s="1"/>
  <c r="A128" i="10" s="1"/>
  <c r="A129" i="10" s="1"/>
  <c r="A130" i="10" s="1"/>
  <c r="A131" i="10" s="1"/>
  <c r="A132" i="10" s="1"/>
  <c r="A133" i="10" s="1"/>
  <c r="A134" i="10"/>
  <c r="A135" i="10" s="1"/>
  <c r="A136" i="10" s="1"/>
  <c r="A137" i="10" s="1"/>
  <c r="A138" i="10" s="1"/>
  <c r="A81" i="11" l="1"/>
  <c r="A82" i="11" s="1"/>
  <c r="A83" i="11" s="1"/>
  <c r="A84" i="11" s="1"/>
  <c r="A85" i="11"/>
  <c r="A80" i="10"/>
  <c r="A63" i="10"/>
  <c r="A64" i="10" s="1"/>
  <c r="A65" i="10" s="1"/>
  <c r="A66" i="10" s="1"/>
  <c r="A67" i="10" s="1"/>
  <c r="A68" i="10" s="1"/>
  <c r="A81" i="10" l="1"/>
  <c r="A82" i="10" s="1"/>
  <c r="A83" i="10" s="1"/>
  <c r="A84" i="10" s="1"/>
  <c r="A85" i="10"/>
  <c r="A244" i="3" l="1"/>
  <c r="A245" i="3" s="1"/>
  <c r="A246" i="3" s="1"/>
  <c r="A247" i="3" s="1"/>
  <c r="A248" i="3" s="1"/>
  <c r="A249" i="3" s="1"/>
  <c r="A250" i="3" s="1"/>
  <c r="A251" i="3" s="1"/>
  <c r="A252" i="3"/>
  <c r="A253" i="3" s="1"/>
  <c r="A254" i="3" s="1"/>
  <c r="A255" i="3" s="1"/>
  <c r="A256" i="3" s="1"/>
  <c r="A257" i="3" s="1"/>
  <c r="E240" i="3"/>
  <c r="E241" i="3"/>
  <c r="E239" i="3"/>
  <c r="E238" i="3"/>
  <c r="E237" i="3"/>
  <c r="E236" i="3"/>
  <c r="E235" i="3"/>
  <c r="E234" i="3"/>
  <c r="A234" i="3"/>
  <c r="A235" i="3" s="1"/>
  <c r="A236" i="3" s="1"/>
  <c r="A237" i="3" s="1"/>
  <c r="A238" i="3" s="1"/>
  <c r="A239" i="3" s="1"/>
  <c r="A240" i="3" s="1"/>
  <c r="A241" i="3" s="1"/>
  <c r="E256" i="3" l="1"/>
  <c r="E254" i="3" l="1"/>
  <c r="E253" i="3"/>
  <c r="E257" i="3"/>
  <c r="E255" i="3"/>
  <c r="E250" i="3"/>
  <c r="E251" i="3"/>
  <c r="E244" i="3"/>
  <c r="E246" i="3"/>
  <c r="E245" i="3"/>
  <c r="E104" i="3" l="1"/>
  <c r="E105" i="3" s="1"/>
  <c r="E108" i="3" l="1"/>
  <c r="E111" i="3" s="1"/>
  <c r="E107" i="3"/>
  <c r="E106" i="3"/>
  <c r="E110" i="3" l="1"/>
  <c r="E109" i="3"/>
  <c r="E17" i="3" l="1"/>
  <c r="D196" i="3" l="1"/>
  <c r="D195" i="3"/>
  <c r="B6" i="8" l="1"/>
  <c r="B7" i="8" s="1"/>
  <c r="B8" i="8" s="1"/>
  <c r="B9" i="8" s="1"/>
  <c r="A394" i="3" l="1"/>
  <c r="A399" i="3" s="1"/>
  <c r="A406" i="3" s="1"/>
  <c r="A415" i="3" s="1"/>
  <c r="A422" i="3" s="1"/>
  <c r="A8" i="3"/>
  <c r="A428" i="3" l="1"/>
  <c r="A432" i="3" s="1"/>
  <c r="A434" i="3" s="1"/>
  <c r="A436" i="3" s="1"/>
  <c r="E29" i="3" l="1"/>
  <c r="E32" i="3" s="1"/>
  <c r="E40" i="3"/>
  <c r="E41" i="3" s="1"/>
  <c r="E42" i="3"/>
  <c r="E43" i="3" s="1"/>
  <c r="E47" i="3"/>
  <c r="E48" i="3" s="1"/>
  <c r="E52" i="3"/>
  <c r="E56" i="3" s="1"/>
  <c r="E58" i="3"/>
  <c r="E59" i="3"/>
  <c r="E60" i="3"/>
  <c r="E61" i="3"/>
  <c r="E65" i="3"/>
  <c r="E66" i="3" s="1"/>
  <c r="E76" i="3"/>
  <c r="E77" i="3" s="1"/>
  <c r="E78" i="3"/>
  <c r="E79" i="3" s="1"/>
  <c r="E83" i="3"/>
  <c r="E84" i="3" s="1"/>
  <c r="E91" i="3"/>
  <c r="E88" i="3" s="1"/>
  <c r="E93" i="3"/>
  <c r="E96" i="3" s="1"/>
  <c r="E99" i="3"/>
  <c r="E100" i="3"/>
  <c r="E101" i="3"/>
  <c r="E102" i="3"/>
  <c r="E103" i="3"/>
  <c r="E115" i="3"/>
  <c r="E126" i="3"/>
  <c r="E127" i="3" s="1"/>
  <c r="E128" i="3"/>
  <c r="E129" i="3" s="1"/>
  <c r="E133" i="3"/>
  <c r="E134" i="3" s="1"/>
  <c r="E138" i="3"/>
  <c r="E139" i="3" s="1"/>
  <c r="E144" i="3"/>
  <c r="E145" i="3"/>
  <c r="E146" i="3"/>
  <c r="E147" i="3"/>
  <c r="E148" i="3"/>
  <c r="E149" i="3"/>
  <c r="E150" i="3"/>
  <c r="E151" i="3"/>
  <c r="E155" i="3"/>
  <c r="E166" i="3"/>
  <c r="E167" i="3" s="1"/>
  <c r="E168" i="3"/>
  <c r="E169" i="3" s="1"/>
  <c r="E173" i="3"/>
  <c r="E174" i="3" s="1"/>
  <c r="E181" i="3"/>
  <c r="E183" i="3"/>
  <c r="E185" i="3" s="1"/>
  <c r="E189" i="3"/>
  <c r="E190" i="3"/>
  <c r="E191" i="3"/>
  <c r="E192" i="3"/>
  <c r="E195" i="3"/>
  <c r="E196" i="3"/>
  <c r="E197" i="3"/>
  <c r="E198" i="3" s="1"/>
  <c r="E201" i="3"/>
  <c r="E208" i="3"/>
  <c r="E209" i="3"/>
  <c r="E210" i="3"/>
  <c r="E211" i="3"/>
  <c r="E213" i="3"/>
  <c r="E214" i="3"/>
  <c r="E215" i="3"/>
  <c r="E216" i="3"/>
  <c r="E217" i="3"/>
  <c r="E220" i="3"/>
  <c r="E221" i="3"/>
  <c r="E223" i="3"/>
  <c r="E224" i="3"/>
  <c r="E225" i="3"/>
  <c r="E226" i="3"/>
  <c r="E227" i="3"/>
  <c r="E228" i="3" s="1"/>
  <c r="E277" i="3"/>
  <c r="E295" i="3"/>
  <c r="E386" i="3"/>
  <c r="E387" i="3" s="1"/>
  <c r="E389" i="3"/>
  <c r="E390" i="3"/>
  <c r="E399" i="3"/>
  <c r="E403" i="3" s="1"/>
  <c r="E407" i="3"/>
  <c r="E408" i="3"/>
  <c r="E417" i="3"/>
  <c r="E448" i="3"/>
  <c r="E455" i="3"/>
  <c r="E456" i="3" s="1"/>
  <c r="E461" i="3"/>
  <c r="E464" i="3"/>
  <c r="E465" i="3"/>
  <c r="E471" i="3"/>
  <c r="E178" i="3" l="1"/>
  <c r="E179" i="3" s="1"/>
  <c r="E18" i="3"/>
  <c r="E12" i="3"/>
  <c r="E457" i="3"/>
  <c r="E184" i="3"/>
  <c r="E172" i="3"/>
  <c r="E55" i="3"/>
  <c r="E141" i="3"/>
  <c r="E46" i="3"/>
  <c r="E447" i="3"/>
  <c r="E462" i="3"/>
  <c r="E452" i="3"/>
  <c r="E187" i="3"/>
  <c r="E186" i="3"/>
  <c r="E270" i="3"/>
  <c r="E265" i="3" s="1"/>
  <c r="E268" i="3" s="1"/>
  <c r="E132" i="3"/>
  <c r="E131" i="3"/>
  <c r="E232" i="3"/>
  <c r="E177" i="3"/>
  <c r="E130" i="3"/>
  <c r="E231" i="3"/>
  <c r="E90" i="3"/>
  <c r="E89" i="3"/>
  <c r="E34" i="3"/>
  <c r="E33" i="3"/>
  <c r="E87" i="3"/>
  <c r="E203" i="3"/>
  <c r="E204" i="3" s="1"/>
  <c r="E171" i="3"/>
  <c r="E140" i="3"/>
  <c r="E137" i="3"/>
  <c r="E86" i="3"/>
  <c r="E82" i="3"/>
  <c r="E45" i="3"/>
  <c r="E25" i="3"/>
  <c r="E405" i="3"/>
  <c r="E170" i="3"/>
  <c r="E85" i="3"/>
  <c r="E81" i="3"/>
  <c r="E44" i="3"/>
  <c r="E24" i="3"/>
  <c r="E400" i="3"/>
  <c r="E142" i="3"/>
  <c r="E80" i="3"/>
  <c r="E19" i="3"/>
  <c r="E6" i="3"/>
  <c r="E8" i="3" s="1"/>
  <c r="E296" i="3"/>
  <c r="E297" i="3"/>
  <c r="E300" i="3"/>
  <c r="E298" i="3"/>
  <c r="E299" i="3"/>
  <c r="E301" i="3"/>
  <c r="E290" i="3"/>
  <c r="E284" i="3" s="1"/>
  <c r="E156" i="3"/>
  <c r="E153" i="3"/>
  <c r="E157" i="3"/>
  <c r="E116" i="3"/>
  <c r="E113" i="3"/>
  <c r="E117" i="3"/>
  <c r="E421" i="3"/>
  <c r="E394" i="3"/>
  <c r="E202" i="3"/>
  <c r="E94" i="3"/>
  <c r="E95" i="3"/>
  <c r="E49" i="3"/>
  <c r="E50" i="3"/>
  <c r="E451" i="3"/>
  <c r="E92" i="3"/>
  <c r="E53" i="3"/>
  <c r="E54" i="3"/>
  <c r="E35" i="3"/>
  <c r="E30" i="3"/>
  <c r="E27" i="3"/>
  <c r="E31" i="3"/>
  <c r="E401" i="3"/>
  <c r="E404" i="3"/>
  <c r="E416" i="3"/>
  <c r="E402" i="3"/>
  <c r="E229" i="3"/>
  <c r="E230" i="3"/>
  <c r="E200" i="3"/>
  <c r="E175" i="3"/>
  <c r="E176" i="3"/>
  <c r="E158" i="3"/>
  <c r="E135" i="3"/>
  <c r="E136" i="3"/>
  <c r="E118" i="3"/>
  <c r="E97" i="3"/>
  <c r="E63" i="3"/>
  <c r="E67" i="3"/>
  <c r="E68" i="3"/>
  <c r="E51" i="3"/>
  <c r="E180" i="3" l="1"/>
  <c r="E182" i="3"/>
  <c r="E274" i="3"/>
  <c r="E275" i="3"/>
  <c r="E15" i="3"/>
  <c r="E16" i="3"/>
  <c r="E14" i="3"/>
  <c r="E13" i="3"/>
  <c r="E7" i="3"/>
  <c r="E205" i="3"/>
  <c r="E206" i="3" s="1"/>
  <c r="E276" i="3"/>
  <c r="E454" i="3"/>
  <c r="E453" i="3"/>
  <c r="E271" i="3"/>
  <c r="E273" i="3"/>
  <c r="E272" i="3"/>
  <c r="E259" i="3"/>
  <c r="E261" i="3" s="1"/>
  <c r="E9" i="3"/>
  <c r="E10" i="3"/>
  <c r="E11" i="3" s="1"/>
  <c r="E69" i="3"/>
  <c r="E70" i="3"/>
  <c r="E160" i="3"/>
  <c r="E161" i="3"/>
  <c r="E159" i="3"/>
  <c r="E28" i="3"/>
  <c r="E36" i="3"/>
  <c r="E162" i="3"/>
  <c r="E154" i="3"/>
  <c r="E120" i="3"/>
  <c r="E121" i="3"/>
  <c r="E119" i="3"/>
  <c r="E64" i="3"/>
  <c r="E72" i="3"/>
  <c r="E292" i="3"/>
  <c r="E293" i="3"/>
  <c r="E294" i="3"/>
  <c r="E291" i="3"/>
  <c r="E397" i="3"/>
  <c r="E396" i="3"/>
  <c r="E395" i="3"/>
  <c r="E398" i="3"/>
  <c r="E285" i="3"/>
  <c r="E286" i="3"/>
  <c r="E269" i="3"/>
  <c r="E266" i="3"/>
  <c r="E267" i="3"/>
  <c r="E71" i="3"/>
  <c r="E122" i="3"/>
  <c r="E114" i="3"/>
  <c r="E260" i="3" l="1"/>
  <c r="E288" i="3"/>
  <c r="E289" i="3" s="1"/>
  <c r="E287" i="3"/>
  <c r="E263" i="3"/>
  <c r="E264" i="3" s="1"/>
  <c r="E262" i="3"/>
  <c r="E163" i="3"/>
  <c r="E164" i="3"/>
  <c r="E165" i="3" s="1"/>
  <c r="E37" i="3"/>
  <c r="E38" i="3"/>
  <c r="E39" i="3" s="1"/>
  <c r="E123" i="3"/>
  <c r="E124" i="3"/>
  <c r="E125" i="3" s="1"/>
  <c r="E74" i="3"/>
  <c r="E75" i="3" s="1"/>
  <c r="E73" i="3"/>
  <c r="A387" i="3" l="1"/>
  <c r="A464" i="3" l="1"/>
  <c r="A465" i="3" s="1"/>
  <c r="A466" i="3" s="1"/>
  <c r="A467" i="3" s="1"/>
  <c r="A468" i="3" s="1"/>
  <c r="A469" i="3" s="1"/>
  <c r="A470" i="3" s="1"/>
  <c r="A471" i="3" s="1"/>
  <c r="A456" i="3"/>
  <c r="A457" i="3" s="1"/>
  <c r="A453" i="3"/>
  <c r="A454" i="3" s="1"/>
  <c r="A447" i="3"/>
  <c r="A448" i="3" s="1"/>
  <c r="A449" i="3" s="1"/>
  <c r="A450" i="3" s="1"/>
  <c r="A451" i="3" s="1"/>
  <c r="A437" i="3"/>
  <c r="A435" i="3"/>
  <c r="A433" i="3"/>
  <c r="A429" i="3"/>
  <c r="A430" i="3" s="1"/>
  <c r="A431" i="3" s="1"/>
  <c r="A423" i="3"/>
  <c r="A424" i="3" s="1"/>
  <c r="A425" i="3" s="1"/>
  <c r="A426" i="3" s="1"/>
  <c r="A427" i="3" s="1"/>
  <c r="A416" i="3"/>
  <c r="A417" i="3" s="1"/>
  <c r="A418" i="3" s="1"/>
  <c r="A419" i="3" s="1"/>
  <c r="A420" i="3" s="1"/>
  <c r="A421" i="3" s="1"/>
  <c r="A407" i="3"/>
  <c r="A408" i="3" s="1"/>
  <c r="A409" i="3" s="1"/>
  <c r="A410" i="3" s="1"/>
  <c r="A412" i="3" s="1"/>
  <c r="A400" i="3"/>
  <c r="A401" i="3" s="1"/>
  <c r="A402" i="3" s="1"/>
  <c r="A403" i="3" s="1"/>
  <c r="A404" i="3" s="1"/>
  <c r="A405" i="3" s="1"/>
  <c r="A395" i="3"/>
  <c r="A396" i="3" s="1"/>
  <c r="A397" i="3" s="1"/>
  <c r="A398" i="3" s="1"/>
  <c r="A393" i="3"/>
  <c r="A286" i="3"/>
  <c r="A287" i="3" s="1"/>
  <c r="A285" i="3"/>
  <c r="A261" i="3"/>
  <c r="A262" i="3" s="1"/>
  <c r="A260" i="3"/>
  <c r="A414" i="3" l="1"/>
  <c r="A413" i="3"/>
  <c r="E393" i="3"/>
  <c r="E433" i="3"/>
  <c r="A288" i="3"/>
  <c r="A290" i="3" s="1"/>
  <c r="A295" i="3" s="1"/>
  <c r="A302" i="3" s="1"/>
  <c r="A303" i="3" s="1"/>
  <c r="A263" i="3"/>
  <c r="A265" i="3" s="1"/>
  <c r="A270" i="3" s="1"/>
  <c r="A458" i="3"/>
  <c r="A459" i="3" s="1"/>
  <c r="A460" i="3" s="1"/>
  <c r="A461" i="3" s="1"/>
  <c r="A462" i="3" s="1"/>
  <c r="A304" i="3" l="1"/>
  <c r="A305" i="3" s="1"/>
  <c r="A306" i="3" s="1"/>
  <c r="A307" i="3" s="1"/>
  <c r="A308" i="3" s="1"/>
  <c r="A309" i="3" s="1"/>
  <c r="A310" i="3" s="1"/>
  <c r="A311" i="3" s="1"/>
  <c r="E430" i="3"/>
  <c r="E434" i="3"/>
  <c r="E431" i="3"/>
  <c r="E429" i="3"/>
  <c r="A291" i="3"/>
  <c r="A292" i="3" s="1"/>
  <c r="A293" i="3" s="1"/>
  <c r="A294" i="3" s="1"/>
  <c r="A289" i="3"/>
  <c r="A266" i="3"/>
  <c r="A267" i="3" s="1"/>
  <c r="A268" i="3" s="1"/>
  <c r="A269" i="3" s="1"/>
  <c r="A264" i="3"/>
  <c r="A277" i="3"/>
  <c r="A271" i="3"/>
  <c r="A272" i="3" s="1"/>
  <c r="A273" i="3" s="1"/>
  <c r="A274" i="3" s="1"/>
  <c r="A275" i="3" s="1"/>
  <c r="A276" i="3" s="1"/>
  <c r="A296" i="3"/>
  <c r="A297" i="3" s="1"/>
  <c r="A298" i="3" l="1"/>
  <c r="A299" i="3" s="1"/>
  <c r="A300" i="3" s="1"/>
  <c r="A301" i="3" s="1"/>
  <c r="E436" i="3"/>
  <c r="E437" i="3" s="1"/>
  <c r="E435" i="3"/>
  <c r="A278" i="3"/>
  <c r="A279" i="3" s="1"/>
  <c r="A280" i="3" s="1"/>
  <c r="A281" i="3"/>
  <c r="A282" i="3" s="1"/>
  <c r="E424" i="3" l="1"/>
  <c r="E423" i="3"/>
  <c r="E425" i="3"/>
  <c r="E426" i="3"/>
  <c r="E427" i="3"/>
  <c r="A389" i="3" l="1"/>
  <c r="A390" i="3" s="1"/>
  <c r="A155" i="3" l="1"/>
  <c r="A158" i="3" s="1"/>
  <c r="A154" i="3"/>
  <c r="A115" i="3"/>
  <c r="A118" i="3" s="1"/>
  <c r="A114" i="3"/>
  <c r="A159" i="3" l="1"/>
  <c r="A160" i="3" s="1"/>
  <c r="A161" i="3" s="1"/>
  <c r="A162" i="3"/>
  <c r="A156" i="3"/>
  <c r="A157" i="3" s="1"/>
  <c r="A119" i="3"/>
  <c r="A120" i="3" s="1"/>
  <c r="A121" i="3" s="1"/>
  <c r="A122" i="3"/>
  <c r="A116" i="3"/>
  <c r="A117" i="3" s="1"/>
  <c r="A197" i="3" l="1"/>
  <c r="A199" i="3" s="1"/>
  <c r="A195" i="3"/>
  <c r="A196" i="3" s="1"/>
  <c r="A164" i="3"/>
  <c r="A163" i="3"/>
  <c r="A123" i="3"/>
  <c r="A124" i="3"/>
  <c r="A65" i="3"/>
  <c r="A68" i="3" s="1"/>
  <c r="A64" i="3"/>
  <c r="A198" i="3" l="1"/>
  <c r="A166" i="3"/>
  <c r="A165" i="3"/>
  <c r="A126" i="3"/>
  <c r="A125" i="3"/>
  <c r="A72" i="3"/>
  <c r="A69" i="3"/>
  <c r="A70" i="3" s="1"/>
  <c r="A71" i="3" s="1"/>
  <c r="A66" i="3"/>
  <c r="A67" i="3" s="1"/>
  <c r="A29" i="3"/>
  <c r="A32" i="3" s="1"/>
  <c r="A28" i="3"/>
  <c r="A200" i="3" l="1"/>
  <c r="A201" i="3" s="1"/>
  <c r="A202" i="3" s="1"/>
  <c r="A167" i="3"/>
  <c r="A168" i="3"/>
  <c r="A128" i="3"/>
  <c r="A127" i="3"/>
  <c r="A73" i="3"/>
  <c r="A74" i="3"/>
  <c r="A33" i="3"/>
  <c r="A34" i="3" s="1"/>
  <c r="A35" i="3" s="1"/>
  <c r="A36" i="3"/>
  <c r="A30" i="3"/>
  <c r="A31" i="3" s="1"/>
  <c r="A9" i="3"/>
  <c r="A7" i="3"/>
  <c r="A203" i="3" l="1"/>
  <c r="A204" i="3" s="1"/>
  <c r="A173" i="3"/>
  <c r="A169" i="3"/>
  <c r="A170" i="3" s="1"/>
  <c r="A171" i="3" s="1"/>
  <c r="A172" i="3" s="1"/>
  <c r="A133" i="3"/>
  <c r="A138" i="3" s="1"/>
  <c r="A129" i="3"/>
  <c r="A130" i="3" s="1"/>
  <c r="A131" i="3" s="1"/>
  <c r="A132" i="3" s="1"/>
  <c r="A75" i="3"/>
  <c r="A76" i="3"/>
  <c r="A38" i="3"/>
  <c r="A37" i="3"/>
  <c r="A10" i="3"/>
  <c r="A174" i="3" l="1"/>
  <c r="A175" i="3" s="1"/>
  <c r="A176" i="3" s="1"/>
  <c r="A177" i="3" s="1"/>
  <c r="A178" i="3"/>
  <c r="A134" i="3"/>
  <c r="A135" i="3" s="1"/>
  <c r="A136" i="3" s="1"/>
  <c r="A137" i="3" s="1"/>
  <c r="A205" i="3"/>
  <c r="A206" i="3" s="1"/>
  <c r="A78" i="3"/>
  <c r="A77" i="3"/>
  <c r="A40" i="3"/>
  <c r="A39" i="3"/>
  <c r="A11" i="3"/>
  <c r="A12" i="3"/>
  <c r="A13" i="3" s="1"/>
  <c r="A14" i="3" s="1"/>
  <c r="A15" i="3" s="1"/>
  <c r="A16" i="3" s="1"/>
  <c r="A179" i="3" l="1"/>
  <c r="A180" i="3" s="1"/>
  <c r="A181" i="3" s="1"/>
  <c r="A182" i="3" s="1"/>
  <c r="A183" i="3"/>
  <c r="A207" i="3"/>
  <c r="A212" i="3" s="1"/>
  <c r="A83" i="3"/>
  <c r="A79" i="3"/>
  <c r="A80" i="3" s="1"/>
  <c r="A81" i="3" s="1"/>
  <c r="A82" i="3" s="1"/>
  <c r="A41" i="3"/>
  <c r="A42" i="3"/>
  <c r="A84" i="3" l="1"/>
  <c r="A85" i="3" s="1"/>
  <c r="A86" i="3" s="1"/>
  <c r="A87" i="3" s="1"/>
  <c r="A88" i="3"/>
  <c r="A143" i="3"/>
  <c r="A144" i="3" s="1"/>
  <c r="A145" i="3" s="1"/>
  <c r="A146" i="3" s="1"/>
  <c r="A147" i="3" s="1"/>
  <c r="A148" i="3" s="1"/>
  <c r="A149" i="3" s="1"/>
  <c r="A150" i="3" s="1"/>
  <c r="A151" i="3" s="1"/>
  <c r="A139" i="3"/>
  <c r="A140" i="3" s="1"/>
  <c r="A141" i="3" s="1"/>
  <c r="A142" i="3" s="1"/>
  <c r="A188" i="3"/>
  <c r="A189" i="3" s="1"/>
  <c r="A184" i="3"/>
  <c r="A185" i="3" s="1"/>
  <c r="A186" i="3" s="1"/>
  <c r="A187" i="3" s="1"/>
  <c r="A208" i="3"/>
  <c r="A209" i="3" s="1"/>
  <c r="A210" i="3" s="1"/>
  <c r="A211" i="3" s="1"/>
  <c r="A213" i="3"/>
  <c r="A214" i="3" s="1"/>
  <c r="A215" i="3" s="1"/>
  <c r="A216" i="3" s="1"/>
  <c r="A217" i="3" s="1"/>
  <c r="A220" i="3" s="1"/>
  <c r="A218" i="3" s="1"/>
  <c r="A219" i="3" s="1"/>
  <c r="A221" i="3" s="1"/>
  <c r="A222" i="3"/>
  <c r="A47" i="3"/>
  <c r="A43" i="3"/>
  <c r="A44" i="3" s="1"/>
  <c r="A45" i="3" s="1"/>
  <c r="A46" i="3" s="1"/>
  <c r="A191" i="3" l="1"/>
  <c r="A192" i="3" s="1"/>
  <c r="A190" i="3"/>
  <c r="A93" i="3"/>
  <c r="A89" i="3"/>
  <c r="A90" i="3" s="1"/>
  <c r="A91" i="3" s="1"/>
  <c r="A92" i="3" s="1"/>
  <c r="A227" i="3"/>
  <c r="A223" i="3"/>
  <c r="A224" i="3" s="1"/>
  <c r="A225" i="3" s="1"/>
  <c r="A226" i="3" s="1"/>
  <c r="A48" i="3"/>
  <c r="A49" i="3" s="1"/>
  <c r="A50" i="3" s="1"/>
  <c r="A51" i="3" s="1"/>
  <c r="A52" i="3"/>
  <c r="A98" i="3" l="1"/>
  <c r="A94" i="3"/>
  <c r="A95" i="3" s="1"/>
  <c r="A96" i="3" s="1"/>
  <c r="A97" i="3" s="1"/>
  <c r="A228" i="3"/>
  <c r="A229" i="3" s="1"/>
  <c r="A230" i="3" s="1"/>
  <c r="A231" i="3" s="1"/>
  <c r="A232" i="3" s="1"/>
  <c r="A57" i="3"/>
  <c r="A58" i="3" s="1"/>
  <c r="A59" i="3" s="1"/>
  <c r="A60" i="3" s="1"/>
  <c r="A61" i="3" s="1"/>
  <c r="A53" i="3"/>
  <c r="A54" i="3" s="1"/>
  <c r="A55" i="3" s="1"/>
  <c r="A56" i="3" s="1"/>
  <c r="A99" i="3" l="1"/>
  <c r="A100" i="3" s="1"/>
  <c r="A101" i="3" s="1"/>
  <c r="A102" i="3" s="1"/>
  <c r="A108" i="3" s="1"/>
  <c r="A109" i="3" s="1"/>
  <c r="A110" i="3" s="1"/>
  <c r="A111" i="3" s="1"/>
  <c r="A104" i="3"/>
  <c r="A105" i="3" s="1"/>
  <c r="A106" i="3" s="1"/>
  <c r="A107" i="3" s="1"/>
  <c r="A103" i="3" l="1"/>
  <c r="A17" i="3" l="1"/>
  <c r="A18" i="3" l="1"/>
  <c r="A19" i="3" s="1"/>
  <c r="A20" i="3" s="1"/>
  <c r="A21" i="3" s="1"/>
  <c r="A22" i="3" s="1"/>
  <c r="A24" i="3" l="1"/>
  <c r="A25" i="3" s="1"/>
  <c r="A23" i="3"/>
</calcChain>
</file>

<file path=xl/sharedStrings.xml><?xml version="1.0" encoding="utf-8"?>
<sst xmlns="http://schemas.openxmlformats.org/spreadsheetml/2006/main" count="2474" uniqueCount="435">
  <si>
    <t>#</t>
  </si>
  <si>
    <t>3</t>
  </si>
  <si>
    <t>5</t>
  </si>
  <si>
    <t>4</t>
  </si>
  <si>
    <t>ლარი</t>
  </si>
  <si>
    <t>კვ.მ</t>
  </si>
  <si>
    <t>მ3</t>
  </si>
  <si>
    <t>კვმ</t>
  </si>
  <si>
    <t>1</t>
  </si>
  <si>
    <t>სანათების მონტაჟი</t>
  </si>
  <si>
    <t>კომპლ.</t>
  </si>
  <si>
    <t>პროექტით.</t>
  </si>
  <si>
    <t>ავტ. ამომრთველის მონტაჟი ბოძში</t>
  </si>
  <si>
    <t>ავტ. ამომრთველი 10 ა</t>
  </si>
  <si>
    <t xml:space="preserve"> ელ. სადენების გაყვანა</t>
  </si>
  <si>
    <t xml:space="preserve">გრძ.მ </t>
  </si>
  <si>
    <t>მ/სთ</t>
  </si>
  <si>
    <t>პროექტ.</t>
  </si>
  <si>
    <t>ელ. სადენი მიწაში ჩასადები 5X6 მმ (სპილენძი)</t>
  </si>
  <si>
    <t>ელ. სადენი ფოლადის მილში გასატარებლად 3X2.5 მმ (სპილენძი)</t>
  </si>
  <si>
    <t>სასიგნალო ლენტი</t>
  </si>
  <si>
    <t>წითელი, გოფრირებული,ორშრიანი მილი დ50მმ</t>
  </si>
  <si>
    <t>კარადის მოწყობა მართვის  კვანძით</t>
  </si>
  <si>
    <t>კომპლექტი</t>
  </si>
  <si>
    <t>კაც/სთ</t>
  </si>
  <si>
    <t>რკ. მართვის კარადა გარე დაყენების</t>
  </si>
  <si>
    <t>ცალი</t>
  </si>
  <si>
    <t>კონტაქტორი 16A</t>
  </si>
  <si>
    <t>ავტომატური ამომრთველი  16ა</t>
  </si>
  <si>
    <t>ფოტორელე</t>
  </si>
  <si>
    <t>გამანაწილებელი ფარი OP-6</t>
  </si>
  <si>
    <t>ჯამი</t>
  </si>
  <si>
    <t xml:space="preserve">ჯამი </t>
  </si>
  <si>
    <t>ჯამი II</t>
  </si>
  <si>
    <t>თავების ჯამი (I+II)</t>
  </si>
  <si>
    <t>გაუთვალისწინებლი სამუშაო 3%</t>
  </si>
  <si>
    <t>მაგისტრალურ ქსელზე მიერთების მომსახურება (წყალსადენი/კანალიზაციის შეჭრის ნებართვა და სხვა საჭირო დოკუმენტაციის შეთანხმება შესაბამის უწყებებთან სამუშაოების შესრულების ჩათვლით)</t>
  </si>
  <si>
    <t xml:space="preserve">სანათებისა და გაყვანილობის მონტაჟი </t>
  </si>
  <si>
    <t>მოსამზადებელი სამუშაოები</t>
  </si>
  <si>
    <t>არსებული ტერიტორიის შემოფარგვლა დროებითი ღობით და შემდგომი დემონტაჟით</t>
  </si>
  <si>
    <t xml:space="preserve"> შრომითი დანახარჯი </t>
  </si>
  <si>
    <t>კონტეინერის დადგმა მშენებლობის პერიოდში შესაბამისი აღჭრუვილობით</t>
  </si>
  <si>
    <t>საინფორმაციო ბანერის მოწყობა</t>
  </si>
  <si>
    <t>კვ.მ.</t>
  </si>
  <si>
    <t>დემონტაჟის სამუშაოები</t>
  </si>
  <si>
    <t>ბუჩქნარისა და ხეების ამოძირკვა</t>
  </si>
  <si>
    <t>კუბ.მ.</t>
  </si>
  <si>
    <t>კუბმ</t>
  </si>
  <si>
    <t>ტონა</t>
  </si>
  <si>
    <t>ბეტონის ბორდიურების (15X30) დემონტაჟი და დასაწყობება</t>
  </si>
  <si>
    <t xml:space="preserve">ტერიტორიის დასუფთავება </t>
  </si>
  <si>
    <t>მ2</t>
  </si>
  <si>
    <t>სამშენებლო ნაგვის დატვირთვა ხელით თვითმცლელზე</t>
  </si>
  <si>
    <t>სამშენებლო ნაგვის ტრანსპორტირება</t>
  </si>
  <si>
    <t>ბორდიურების მოწყობა</t>
  </si>
  <si>
    <t xml:space="preserve">გრუნტის დამუშავება ხელით გვერდზე დაყრით </t>
  </si>
  <si>
    <t>გრუნტის დატვირთვა ხელით ავტოთვითმცლელზე</t>
  </si>
  <si>
    <t>კუმ</t>
  </si>
  <si>
    <t xml:space="preserve">გრუნტის გატანა 10 კმ მანძილზე </t>
  </si>
  <si>
    <t>გრუნტის ტრანსპორტირება</t>
  </si>
  <si>
    <t xml:space="preserve">(ბალიშის) მოწყობა ქვიშა-ხრეშოვანი ნარევით და ეტაპობრივი დატკეპნა ფენა-ფენა </t>
  </si>
  <si>
    <t xml:space="preserve"> მ3</t>
  </si>
  <si>
    <t>ქვიშა-ხრეშოვანი ნარევი</t>
  </si>
  <si>
    <t xml:space="preserve"> ბეტონის ბორდიურის _x000D_
მოწყობა ბეტონის საფუძველზე ქვიშა-ხრეშოვანი ბალიშის მოწყობით </t>
  </si>
  <si>
    <t xml:space="preserve">ბეტონის ბორდიური 8X20სმ </t>
  </si>
  <si>
    <t xml:space="preserve">ბეტონის ბორდიური 15X30სმ </t>
  </si>
  <si>
    <t>კაუჩუკის ბორდიური 8X20</t>
  </si>
  <si>
    <t>კბმ</t>
  </si>
  <si>
    <t>სხვადასხვა მასალები</t>
  </si>
  <si>
    <t>ბილიკის მოწყობა ბეტონის დეკორატიული ფილებით</t>
  </si>
  <si>
    <t xml:space="preserve">III კატეგორიის გრუნტის დამუშავება ხელით </t>
  </si>
  <si>
    <t>II კატეგორიის გრუნტის დამუშავება მექანიზმებით გვერდზე დაყრით</t>
  </si>
  <si>
    <t>ექსკავატორი 0.15</t>
  </si>
  <si>
    <t>გრუნტის დატვირთვა ექსკავატორით</t>
  </si>
  <si>
    <t xml:space="preserve">ექსკავატორი 0,25 კუბ.მ </t>
  </si>
  <si>
    <t xml:space="preserve">სხვა მანქანები </t>
  </si>
  <si>
    <t>გრუნტის დატკეპნვა</t>
  </si>
  <si>
    <t>სატკეპნი 5ტ</t>
  </si>
  <si>
    <t xml:space="preserve">საფუძვლის ქვედა ფენის მოწყობა ქვიშა ხრეშოვანი ნარევისაგან საშ. სისქით 20სმ და დატკეპნვა </t>
  </si>
  <si>
    <t>ქვიშა-ხრეში ფრ. 0-56მმ</t>
  </si>
  <si>
    <t xml:space="preserve">საფუძვლის ზედა ფენის მოწყობა ქვიშა ღორღოვანი ნარევისაგან სისქით 10სმ და დატკეპნვა </t>
  </si>
  <si>
    <t>ქვიშა-ღორღოვანი ნარევი ფრ. 0-10მმ</t>
  </si>
  <si>
    <t>ქვიშა-ცემენტის საფუძველის, სისქით 5 სმ, მოწყობა დეკორატიული ფილების ქვეშ</t>
  </si>
  <si>
    <t>ყვითელი ქვიშა 70%</t>
  </si>
  <si>
    <t>პროექტით</t>
  </si>
  <si>
    <t>ცემენტი 30%</t>
  </si>
  <si>
    <t>დეკორატიული ფილების დაგება</t>
  </si>
  <si>
    <t>ქვიშა ყვითელი</t>
  </si>
  <si>
    <t>ბეტონის ფილის არმირების მოწყობა</t>
  </si>
  <si>
    <t>ტ</t>
  </si>
  <si>
    <t>მინაპლასტიკური არმატურა დ-6მმ</t>
  </si>
  <si>
    <t>გრძ.მ.</t>
  </si>
  <si>
    <t>ბეტონის ფილის მოწყობა კლასით B20</t>
  </si>
  <si>
    <t>ბეტონი კლასით В20</t>
  </si>
  <si>
    <t>ბეტონის ფილის ზედაპირული დამუშავება/მოხვეწვა</t>
  </si>
  <si>
    <t xml:space="preserve">კვარცის ქვიშა </t>
  </si>
  <si>
    <t>კგ</t>
  </si>
  <si>
    <t>ცემენტი მარკა-400</t>
  </si>
  <si>
    <t>ლიტრი</t>
  </si>
  <si>
    <t xml:space="preserve">ბეტონის ფილის მოწყობა კლასით B20 </t>
  </si>
  <si>
    <t>ბეტონის ხსნარი მ-200</t>
  </si>
  <si>
    <t>დეკორტაიული ცემენტი</t>
  </si>
  <si>
    <t>პიგმენტი</t>
  </si>
  <si>
    <t>კგ.</t>
  </si>
  <si>
    <t>კაუჩუკის მოედნების მოწყობა</t>
  </si>
  <si>
    <t>საბავშვო მოედნისთვის განკუთვნილი ცვეთამედეგი კაუჩუკის საფარის მოწყობა სისქით 15+2მმ</t>
  </si>
  <si>
    <t>შრომითი დანახარჯი (1.2*0.5)</t>
  </si>
  <si>
    <t>მანქანები (0.472*0.5)</t>
  </si>
  <si>
    <t>ორფენიანი საბავშვო მოედნისთვის განკუთვნილი კაუჩუკის საფარის მოწყობა სისქით 15+2მმ. კაუჩუკის გრანულები შღBB ფრაქცია 1-3მმ  პოლიურეთანი წებოსაგან მიღებული MMDI  ტექნოლოგიით სისქით 15მმ და  ზედა  ცვეთამედეგი ელასტომერის ფენა სისქით 2მმ. ფერების დამკვეთთან შეთანხმებით (მასალის, სამუშოს და მექანიზმების ღირებულების გათვალისწინებით) დასაშვები ცდომილება 10%</t>
  </si>
  <si>
    <t>სხვა მასალები (0.0072*0.5)</t>
  </si>
  <si>
    <t xml:space="preserve"> III კაკტეგორის გრუნტის დამუშავება ექსკავატორით ღობის საძირკვლის ტრანშეის მოსაწყობად</t>
  </si>
  <si>
    <t>ექსკავატორი 0.25მ3</t>
  </si>
  <si>
    <t>III კატეგორიის გრუნტის დამუშავება ხელით ღობის საძირკვლის ტრანშეის მოსაწყობად</t>
  </si>
  <si>
    <t>გრუნტის უკუჩაყრა ხელით</t>
  </si>
  <si>
    <t xml:space="preserve">საძირკვლების ქვეშ ფუძის (ბალიშის) მოწყობა ქვიშა-ხრეშოვანი ნარევით და ეტაპობრივი დატკეპნა ფენა-ფენა </t>
  </si>
  <si>
    <t>კედლის მოწყობა მონოლითური რკ.ბეტონით B-22.5 (ქარგილებისა და სამონტაჟო მასალების გათვალისწინებით)</t>
  </si>
  <si>
    <t>ბეტონი კლასით В22.5</t>
  </si>
  <si>
    <t xml:space="preserve"> ყალიბის ფარი </t>
  </si>
  <si>
    <t xml:space="preserve"> დახერხილი ხე-ტყე</t>
  </si>
  <si>
    <t>ელექტროდი</t>
  </si>
  <si>
    <t xml:space="preserve">გარე კედლების მაღალხარისხოვანი შებათქაშება </t>
  </si>
  <si>
    <t xml:space="preserve"> დუღაბის ტუმბო 3 კუბმ/სთ </t>
  </si>
  <si>
    <t>ქვიშა-ცემენტის ხსნარი 1:3</t>
  </si>
  <si>
    <t>გარე კედლების მაღალხარისხოვანი შეღებვა წყალმედეგი საღებავით</t>
  </si>
  <si>
    <t xml:space="preserve"> შრომითი დანახარჯი (65,8+11,5)</t>
  </si>
  <si>
    <t xml:space="preserve"> მანქანები (1,00+0,02)</t>
  </si>
  <si>
    <t xml:space="preserve"> საღებავი ფასადის</t>
  </si>
  <si>
    <t xml:space="preserve"> ფითხი ფასადის</t>
  </si>
  <si>
    <t xml:space="preserve"> სხვა მასალა (1,6+0,42)</t>
  </si>
  <si>
    <t>კვადრატული მილი 40X40X3</t>
  </si>
  <si>
    <t>გრძ.მ</t>
  </si>
  <si>
    <t>ზეთოვანი საღებავი</t>
  </si>
  <si>
    <t>ოლიფა</t>
  </si>
  <si>
    <t xml:space="preserve">კედლის მოაჯირის მოწყობა </t>
  </si>
  <si>
    <t>ლითონის მოაჯირის მოწყობა</t>
  </si>
  <si>
    <t>ამწე  16 ტნ</t>
  </si>
  <si>
    <t>კვადრატული მილი 150X150X5</t>
  </si>
  <si>
    <t>კვადრატული მილი 80X80X4</t>
  </si>
  <si>
    <t>კვადრატული მილი 40X80X4</t>
  </si>
  <si>
    <t>კვადრატული მილი 40X60X3</t>
  </si>
  <si>
    <t>კვადრატული მილი 30X30X2</t>
  </si>
  <si>
    <t>ლითონის ფურცელი 5 მმ</t>
  </si>
  <si>
    <t>ლითონის ფურცელი 10მმ</t>
  </si>
  <si>
    <t>ლითონის მოაჯირის შეღებვა</t>
  </si>
  <si>
    <t xml:space="preserve">საძირკვლების ქვეშ ფუძის (ბალიშის) მოწყობა ქვიშა-ხრეშით და ეტაპობრივი დატკეპნა ფენა-ფენა </t>
  </si>
  <si>
    <t>ლ</t>
  </si>
  <si>
    <t>წერტილოვანი საძირკვლების მოწყობა</t>
  </si>
  <si>
    <t>კუბ.მ</t>
  </si>
  <si>
    <t>ხის მასალა</t>
  </si>
  <si>
    <t>საპარკე ავეჯის მოწყობა</t>
  </si>
  <si>
    <t>საპარკე ავეჯის მონტაჟი</t>
  </si>
  <si>
    <t>ც</t>
  </si>
  <si>
    <t>სკამი ტიპი I ის. ესკიზი შეღებვით (მასალისა და სამუშაოს გათვალისწინებით)</t>
  </si>
  <si>
    <t>სანაგვე ურნების მონტაჟი</t>
  </si>
  <si>
    <t>ხის სანაგვე ურნა ლითონის კარკასით იხ. ესკიზი (მასალისა და სამუშაოს გათვალისწინებით)</t>
  </si>
  <si>
    <t>საბავშვო ატრაქციონების მოწყობა</t>
  </si>
  <si>
    <t>ატრაქციონების მონტაჟი</t>
  </si>
  <si>
    <t>აიწონა-დაიწონა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</si>
  <si>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ატრაქციონი "გემი" შესაბამისი სერტიფიკატით იხ. ესკიზი (მასალისა და სამუშაოს გათვალისწინებით)</t>
  </si>
  <si>
    <t>საქანელა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</si>
  <si>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საფენი და საფარი შრის მოწყობა წვრილმარცვლოვანი ქვიშით</t>
  </si>
  <si>
    <t xml:space="preserve">ქვიშა </t>
  </si>
  <si>
    <t>პოლიეთილენის ყუთების მონტაჟი</t>
  </si>
  <si>
    <t>პოლიეთილენის ოთკუთხა ჭა 545X380X315მმ. მონტაჟით (მასალისა და სამუშაოს ღირებულების გათვალისწინებით)</t>
  </si>
  <si>
    <t>წყლის ფილტრის მონტაჟი</t>
  </si>
  <si>
    <t xml:space="preserve">წყლის ფილტრის </t>
  </si>
  <si>
    <t>კომპ.</t>
  </si>
  <si>
    <t>სარწყავი სისტემის მოწყობა</t>
  </si>
  <si>
    <t>100 კუბმ</t>
  </si>
  <si>
    <t>პოლიეთილენის მრგვალი ჭა. მონტაჟით (მასალისა და სამუშაოს ღირებულების გათვალისწინებით)</t>
  </si>
  <si>
    <t xml:space="preserve">გარცმის მილების ჩალაგება ტრანშეაში </t>
  </si>
  <si>
    <t>100 გ/მ</t>
  </si>
  <si>
    <t>ამწე მილჩამწყობი</t>
  </si>
  <si>
    <t>სარწყავი მილების  მონტაჟი</t>
  </si>
  <si>
    <t xml:space="preserve">მილი პოლიეთილენის Ø 63მმ  (შესაბამის ფიტინგების გათვალისწინებით) </t>
  </si>
  <si>
    <t xml:space="preserve">მილი პოლიეთილენის Ø 20მმ (შესაბამის ფიტინგების გათვალისწინებით) </t>
  </si>
  <si>
    <t xml:space="preserve">მილი პოლიეთილენის Ø 16მმ (შესაბამის ფიტინგების გათვალისწინებით) </t>
  </si>
  <si>
    <t>საკეტ-მარეგულირებელი ვენტილების მოწყობა</t>
  </si>
  <si>
    <t>ვენტილი Ф=63მმ</t>
  </si>
  <si>
    <t>სწრაფი მიერთების სარქველის მონტაჟი</t>
  </si>
  <si>
    <t xml:space="preserve">სწრაფი მიერთების სარქველი </t>
  </si>
  <si>
    <t>სწრაფი მიერთების კვანძის შტუცერის კომპლექტი ონკანით</t>
  </si>
  <si>
    <t xml:space="preserve">რეზინის დრეკადი მილი არანაკლებ დ-25მმ სიგრძით 15მ  </t>
  </si>
  <si>
    <t>არსებულ წყლის ქსელთან დაერთება</t>
  </si>
  <si>
    <t>ადგ.</t>
  </si>
  <si>
    <t>ფასონური ნაწილები</t>
  </si>
  <si>
    <t xml:space="preserve"> სისტემის  ჰიდრავლიკური გამოცდა </t>
  </si>
  <si>
    <t>100მ</t>
  </si>
  <si>
    <t>წყალი</t>
  </si>
  <si>
    <t>გამწვანების სამუშაოები</t>
  </si>
  <si>
    <t>არსებული გრუნტის გაფხვიერება (გადაბარვა) და სარეველების მოსპობა ხელით</t>
  </si>
  <si>
    <t>ტერიტორიის მომზადება გრუნტის შეტანით</t>
  </si>
  <si>
    <t>მოსამზადებელი სამუშაოები ელ. გაყვანილობისთვის და ლამპიონების ბოძების მოწყობა</t>
  </si>
  <si>
    <t xml:space="preserve"> ლამპიონის ბოძის მოწყობა</t>
  </si>
  <si>
    <t>ამწე 16 ტნ</t>
  </si>
  <si>
    <t>ლითონის მილი 76X3</t>
  </si>
  <si>
    <t xml:space="preserve">დამიწების კონტურის მოწყობა  </t>
  </si>
  <si>
    <t>არმატურა 18მმ</t>
  </si>
  <si>
    <t xml:space="preserve">ზოლოვანა  30X4 </t>
  </si>
  <si>
    <t>ქანჩი საყელურით</t>
  </si>
  <si>
    <t xml:space="preserve">ლითონის კონსტრუქციების შეღებვა ზეთოვანი საღებავით ორჯერ </t>
  </si>
  <si>
    <t xml:space="preserve">გრუნტის უკუჩაყრა ხელით </t>
  </si>
  <si>
    <t>ჯამი I</t>
  </si>
  <si>
    <t>წყალსადენის გარცმის გოფრირებული მილი  Ø 150მმ SN-4. მონტაჟით (მასალისა და სამუშაოს ღირებულების გათვალისწინებით)</t>
  </si>
  <si>
    <t>სამუშაოს ჩამონათვალი</t>
  </si>
  <si>
    <t>განზ. ერთ</t>
  </si>
  <si>
    <t>რაოდენობა</t>
  </si>
  <si>
    <t>მ ა ს ა ლ ა</t>
  </si>
  <si>
    <t>ხელფასი</t>
  </si>
  <si>
    <t>ტრანსპორტი და მექანიზმები</t>
  </si>
  <si>
    <t>Gჯამი</t>
  </si>
  <si>
    <t>განზ. ერთეულზე</t>
  </si>
  <si>
    <t>საპროექტო მონაცემზე</t>
  </si>
  <si>
    <t>ერთ. ფასი</t>
  </si>
  <si>
    <t>№</t>
  </si>
  <si>
    <t>სამუშაოს დასახელება</t>
  </si>
  <si>
    <t>ღირებულება (ლარი)</t>
  </si>
  <si>
    <t>I</t>
  </si>
  <si>
    <t>II</t>
  </si>
  <si>
    <t>III</t>
  </si>
  <si>
    <t>V</t>
  </si>
  <si>
    <t>დ.ღ.გ 18%</t>
  </si>
  <si>
    <t>საერთო ჯამი</t>
  </si>
  <si>
    <t xml:space="preserve">გეოდეზიური სამუშაოების ჩატარება ყველა ნაწილისთვის ცალ-ცალკე, შესაბამისი CAD ფაილების წარმოდგენით (ბორდიურების მოწყობა, ბილიკების მოწყობა, გამწვანება, ელექტროობა) </t>
  </si>
  <si>
    <t xml:space="preserve">ბეტონის საძირკვლების დემონტაჟი </t>
  </si>
  <si>
    <t xml:space="preserve">რკ. ბეტონის საძირკვლების დემონტაჟი </t>
  </si>
  <si>
    <t xml:space="preserve">სამშენებლო ნაგვის გატანა 10 კმ მანძილზე </t>
  </si>
  <si>
    <t>არმატურა A­I</t>
  </si>
  <si>
    <t>არმატურა A­III</t>
  </si>
  <si>
    <t>ბეტონი კლასით В25</t>
  </si>
  <si>
    <t>ბეტონი კლასით В15</t>
  </si>
  <si>
    <t>გაზონისათვის განოყიერებული გრუნტის ნარევი (გაცრილი)  (ნეშომპალა. ტორფი, სასუქი, ტყის მიწა და სხვა)</t>
  </si>
  <si>
    <t xml:space="preserve"> ვიბროდაწნეხილი ბეტონის დეკორატიული ფილები არანაკლებ 50/60მმ (ფერები და დიზაინი დამკვეთთან შეთანხმებით)</t>
  </si>
  <si>
    <t>ბორდიური დამზადებული ლითონის ფურცლისგან სისქით 5სმ ლითონის სამაგრების გათვალისწინებით</t>
  </si>
  <si>
    <t>ველო ბილიკის მოწყობა ბეტონით</t>
  </si>
  <si>
    <t>ბეტონი კლასით В20 პიგმენტირებული</t>
  </si>
  <si>
    <t>ბილიკის საფარის შეღებვა საგზაო საღებავით</t>
  </si>
  <si>
    <t>შრომის დანახარჯი</t>
  </si>
  <si>
    <t>მარკირების მანქანა</t>
  </si>
  <si>
    <t>მანქ/სთ</t>
  </si>
  <si>
    <t>საგზაო საღებავი</t>
  </si>
  <si>
    <t xml:space="preserve"> ხაზების მონიშვნა </t>
  </si>
  <si>
    <r>
      <t>მ</t>
    </r>
    <r>
      <rPr>
        <b/>
        <vertAlign val="superscript"/>
        <sz val="10"/>
        <color theme="1"/>
        <rFont val="Sylfaen"/>
        <family val="1"/>
      </rPr>
      <t>2</t>
    </r>
  </si>
  <si>
    <t>მარკირების საღებავი მინის ბურთულაკებით</t>
  </si>
  <si>
    <t>ბილიკის მოწყობა ბუნებრივი ქვით</t>
  </si>
  <si>
    <t>ბილიკის მოპირკეთება ტრავენტინის ქვით ნაკერების დეკორტაიული ბეტონით შევსებით</t>
  </si>
  <si>
    <t>ტრავენტინი სისქით 30მმ</t>
  </si>
  <si>
    <t>ბეტონის კედლის რეაბილიტაცია</t>
  </si>
  <si>
    <t xml:space="preserve">კედლების შემოსვა ტრავენტის ქვით </t>
  </si>
  <si>
    <t xml:space="preserve"> შრომითი დანახარჯი</t>
  </si>
  <si>
    <t xml:space="preserve"> მანქანები </t>
  </si>
  <si>
    <t>დუღაბი მოსაპირკეთებელი</t>
  </si>
  <si>
    <t>არმატურა ა-III კლ. Ø-6მმ</t>
  </si>
  <si>
    <t>დიუბელი ლ=100მმ</t>
  </si>
  <si>
    <t>მავთული Ø-2მმ</t>
  </si>
  <si>
    <t>ტრავენტინის ფილა დამუშავებული ზედაპირით 30მმ</t>
  </si>
  <si>
    <t xml:space="preserve"> სხვა მასალა</t>
  </si>
  <si>
    <t>ანკერი Ø12 L-150</t>
  </si>
  <si>
    <t>სკამი 3-მეტრიანი  იხ. ესკიზი შეღებვით (მასალისა და სამუშაოს გათვალისწინებით)</t>
  </si>
  <si>
    <t>სკამი 2-მხრივი  იხ. ესკიზი შეღებვით (მასალისა და სამუშაოს გათვალისწინებით)</t>
  </si>
  <si>
    <t>სასრიალო პატარა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</si>
  <si>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სასრიალო დიდი 1-კოშკიანი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</si>
  <si>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საქანელა-კალათით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</si>
  <si>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საქანელა-ბუდითთ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</si>
  <si>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ატრაქციონი "ხელოვნური კლდე" შესაბამისი სერტიფიკატით იხ. ესკიზი (მასალისა და სამუშაოს გათვალისწინებით)</t>
  </si>
  <si>
    <t>აიწონა-დაიწონა 4 ადგილიანი (ზამბარით) წარმოების შესაბამისი სერტიფიკატით იხ. ესკიზი (მასალისა და სამუშაოს გათვალისწინებით)</t>
  </si>
  <si>
    <t>ატრაქციონი "ველოსიპედი" შესაბამისი სერტიფიკატით იხ. ესკიზი (მასალისა და სამუშაოს გათვალისწინებით)</t>
  </si>
  <si>
    <t>ატრაქციონი "ბეწვის ხიდი" შესაბამისი სერტიფიკატით იხ. ესკიზი (მასალისა და სამუშაოს გათვალისწინებით)</t>
  </si>
  <si>
    <t>ატრაქციონი "ბატუტი" შესაბამისი სერტიფიკატით იხ. ესკიზი (მასალისა და სამუშაოს გათვალისწინებით)</t>
  </si>
  <si>
    <t>კლასობანას დახატვა (მასალისა და სამუშაოს გათვალისწინებით)</t>
  </si>
  <si>
    <r>
      <t>მ</t>
    </r>
    <r>
      <rPr>
        <b/>
        <vertAlign val="superscript"/>
        <sz val="10"/>
        <rFont val="Sylfaen"/>
        <family val="1"/>
      </rPr>
      <t>2</t>
    </r>
  </si>
  <si>
    <t>ბაგირი ფოლადის არანაკლებ Ø-10მმ</t>
  </si>
  <si>
    <t>მავთულბადის დამჭერი ბაგირი 6 მმ (იზოლაციით)</t>
  </si>
  <si>
    <t>ბაგირის დამჭიმი</t>
  </si>
  <si>
    <t>ზოლოვანა 30X3</t>
  </si>
  <si>
    <t>კუთხოვანა 40X40X3 (კუთხეებში)</t>
  </si>
  <si>
    <t>კუთხოვანა 40X40X3</t>
  </si>
  <si>
    <t>ლითონის მილი 219X6</t>
  </si>
  <si>
    <t>ქარხნულად დამუშავებული დეკორატიულის ლამპიონის სანათით და ბოძით  (50ვტ.), შესაბამისი კროშტეინებითა და მომჭერებით (იხ. ესკიზი)</t>
  </si>
  <si>
    <t xml:space="preserve">გარე განათების სანათი 200W (იხ. ესკიზი) </t>
  </si>
  <si>
    <t xml:space="preserve">პროჟექტორი 200W (იხ. ესკიზი) </t>
  </si>
  <si>
    <t>ფეხბურთის მოედნის მოწყობა</t>
  </si>
  <si>
    <t>კალათბურთის მოედნის მოწყობა</t>
  </si>
  <si>
    <t>სპორტული აქტივობის სივრცეების მოწყობა</t>
  </si>
  <si>
    <t>სკვერის მოწყობა</t>
  </si>
  <si>
    <t xml:space="preserve">მანქანები </t>
  </si>
  <si>
    <t>გრუნტის ნაგვის ტრანსპორტირება</t>
  </si>
  <si>
    <t>ღობის საძირკვლის მოწყობა მონოლითური რკ.ბეტონით B-22.5</t>
  </si>
  <si>
    <t>წასაცხები ჰიდროიზოლაცია ცხელი ბიტუმით  (2 ფენა)</t>
  </si>
  <si>
    <t>კ/სთ</t>
  </si>
  <si>
    <t>ბიტუმ-ზეთოვანი მასტიკა</t>
  </si>
  <si>
    <t>თხევადი ბიტუმი</t>
  </si>
  <si>
    <t>საძირკვლის გვერდების შევსება ქვიშა-ხრეშით</t>
  </si>
  <si>
    <t>ვიბროსატკეპნი</t>
  </si>
  <si>
    <t xml:space="preserve">შემოღობვის ლითონის კონსტრუქციის მოწყობა  ვერტიკალური და ჰორიზონტალური  კავშირებით, დამზადება და მონტაჟი </t>
  </si>
  <si>
    <t>კუთხოვანა 20X20X3</t>
  </si>
  <si>
    <t>პლასტმასის ხუფი 80X80</t>
  </si>
  <si>
    <t>ლითონის კარის მოწყობა (ზომით 100X192სმ)</t>
  </si>
  <si>
    <t>ანჯამა</t>
  </si>
  <si>
    <t>საკეტი (სახელურით)</t>
  </si>
  <si>
    <t>საკეტი (ფიქსატორით)</t>
  </si>
  <si>
    <t>მოედნის შემოღობვა პლასტამასის გარსით იზოლირებული 4მმ-იანი ლითონის მავთულბადით.</t>
  </si>
  <si>
    <t>შრომის დანახარჯები (2.49/2.2)</t>
  </si>
  <si>
    <t>მანქანები ((0.205+0.06)/2.2)</t>
  </si>
  <si>
    <t>PVC გარსით იზოლირებული 4მმ-იანი( დ=2.7მმ) ლითონის მავთულბადე 45X45</t>
  </si>
  <si>
    <t>ხამუთები, სამაგრები (ქანჩით და საყელურით)</t>
  </si>
  <si>
    <t>გარე კედლების მაღალხარისხოვანი შელესვა</t>
  </si>
  <si>
    <t>ლითონის კონსტრუქციების შეღებვა</t>
  </si>
  <si>
    <t>ანტიკოროზიული საღებავი (0.251+0.002+0.027)</t>
  </si>
  <si>
    <t>მაფრთხილებელი ნიშნების (ლითონის ფირფიტები)  მოწყობა, ტექსტის და დიზაინის დამკვეთთან შეთანხმებით (მასალისა და სამუშაოს ღირებულების გათვალისწინებით)</t>
  </si>
  <si>
    <t xml:space="preserve">ზედნადები ხარჯები </t>
  </si>
  <si>
    <t>გეგმიური დაგროვება</t>
  </si>
  <si>
    <t>III კატეგორიის გრუნტის დამუშავება ფილის საძირკვლისთვის მექნიზმებით გვერდზე დაყრით</t>
  </si>
  <si>
    <t>ექსკავატორი 0.65</t>
  </si>
  <si>
    <t xml:space="preserve">III კატეგორიის გრუნტის დამუშავება ფილის საძირკვლისთვის ხელით </t>
  </si>
  <si>
    <t>საფუძვლის მოწყობა ქვიშა ხრეშოვანი ნარევისაგან საშ. სისქით 20სმ ეტაპობრივი ფენებათ დატკეპნვით</t>
  </si>
  <si>
    <t xml:space="preserve"> მანქანები</t>
  </si>
  <si>
    <t xml:space="preserve">საფუძვლის ზედა ფენის მოწყობა ქვიშა ღორღოვანი ნარევისაგან სისქით 10სმ </t>
  </si>
  <si>
    <t>არმატურა A III D-8</t>
  </si>
  <si>
    <t>ბეტონის მოზადების მოწყობა ხელოვნური საფარის ქვეშ კლასით B22.5</t>
  </si>
  <si>
    <t xml:space="preserve"> ბეტონის ფილის ზედაპირული დამუშავება/მოხვეწვა</t>
  </si>
  <si>
    <t>ხელოვნური საფარის მოწყობა (წებოს, მექანიზმებისა და ხელფასის გათვალისწიმებით)</t>
  </si>
  <si>
    <t>ხელოვნური საფარი იხ. ესკიზი (თეთრი ხაზების გათვალისწინებით)</t>
  </si>
  <si>
    <t>მასტაბილირებელი ფენა "შოკპეტი"(მექანიზმებისა და ხელფასის გათვალისწიმებით)</t>
  </si>
  <si>
    <t>ნაკერების გადასბმელი ლენტი</t>
  </si>
  <si>
    <t>ხელოვნური ბალახის წებო</t>
  </si>
  <si>
    <t>კუთხოვანა 50X50X3</t>
  </si>
  <si>
    <t>ჭანჭიკი</t>
  </si>
  <si>
    <t>ზედა შემავსებელი ფენის მოწყობა ქვიშისაგან და დავარცხნა</t>
  </si>
  <si>
    <t>მექანიზმები</t>
  </si>
  <si>
    <t>კვარცის ქვიშა ორჯერ გარეცხილი ფრაქციით _x000D_
(0,25-1,2)მმ, საშუალოდ 20 კგ/მ2</t>
  </si>
  <si>
    <t xml:space="preserve">III კატეგორიის გრუნტის დამუშავება ხელით სპორტ. ინვენტარის წერტილოვანი საძირკვლებისთვის </t>
  </si>
  <si>
    <t>წერტილოვანი საძირკვლის მოწყობა კლასით B25</t>
  </si>
  <si>
    <t>ყალიბის ფარი</t>
  </si>
  <si>
    <t>მინი ფეხბურთის კარების კომპლექტი ბადით         (2 ცალი)</t>
  </si>
  <si>
    <t>ლითონის მილი 89X4</t>
  </si>
  <si>
    <t>გლინულა 6.5 მმ</t>
  </si>
  <si>
    <t>ბადე  (სქელი, მაღალი ხარისხის)</t>
  </si>
  <si>
    <t>ჯამი IV</t>
  </si>
  <si>
    <t>VI. განათების ბოძის საფუძვლისა და კონსტრუქციის  მოწყობა</t>
  </si>
  <si>
    <t xml:space="preserve">III კატეგორიის გრუნტის დამუშავება ხელით განათების ბოძის წერტილოვანი საძირკვლებისთვის </t>
  </si>
  <si>
    <t>III კატეგორიის გრუნტის დამუშავება ხელით განათების ქსელის ტრანშეის მოსაწყობად</t>
  </si>
  <si>
    <t>III კატეგორიის გრუნტის დამუშავება ხელით განათების ბოძის დამიწებისთვის</t>
  </si>
  <si>
    <t xml:space="preserve">წერტილოვანი საძირკვლის მოწყობა კლასით B22.5 </t>
  </si>
  <si>
    <t>განათების ლითონის ბოძის მოწყობა</t>
  </si>
  <si>
    <t>ამწე-საბურღი მოწყობილობა ავტომანქანაზე</t>
  </si>
  <si>
    <t>ამწე საავტომობილო სვლაზე 16 ტ</t>
  </si>
  <si>
    <t>ლითონის მილი 159X4მმ</t>
  </si>
  <si>
    <t>ლითონის მილი 114X4 (შესაბამის ფლიანეცით)</t>
  </si>
  <si>
    <t>ლითონის მილი 40X3მმ</t>
  </si>
  <si>
    <t>ლითონის ფურცელი 3მმ</t>
  </si>
  <si>
    <t>ლითონის ფურცელი 5მმ</t>
  </si>
  <si>
    <t>პლასტმასის ხუფი</t>
  </si>
  <si>
    <t>სამაგრი კროშტეინი</t>
  </si>
  <si>
    <t>მაკავშირებელი დეტალი</t>
  </si>
  <si>
    <t xml:space="preserve">დამიწების კონტურის მოწყობა </t>
  </si>
  <si>
    <t>არმატურა Ø-18მმ</t>
  </si>
  <si>
    <t>გლინულა Ø-8მმ</t>
  </si>
  <si>
    <t>ლითონის კონსტრუქციების დამუშავება ზუმფარით და შეღებვა</t>
  </si>
  <si>
    <t xml:space="preserve">VII. ელ. სამონტაჟო სამუშაოები </t>
  </si>
  <si>
    <t xml:space="preserve">სპილენძის ელ. სადენი  5X6 </t>
  </si>
  <si>
    <t xml:space="preserve">სპილენძის ელ. სადენი  3X2.5 </t>
  </si>
  <si>
    <t xml:space="preserve">გოფრირებული მილი ორკედლიანი დ=50მმ  </t>
  </si>
  <si>
    <t>კონტაქტორი 16ა</t>
  </si>
  <si>
    <t>ზედნადები ხარჯები (ხელფასიდან)</t>
  </si>
  <si>
    <t>ლოკალურ-რესურსული უწყისის ჯამი</t>
  </si>
  <si>
    <t>ხელოვნური საფარის მოწყობა (მექანიზმებისა და ხელფასის გათვალისწიმებით)</t>
  </si>
  <si>
    <t>ექვს ფენიანი საფარის მოწყოაბა ის. ნახაზი (თეთრი ხაზების გათვალისწინებით)</t>
  </si>
  <si>
    <t>კალათბურთის ფარის მოწყობა, ესკიზის მიხედვით  (2 ცალი)</t>
  </si>
  <si>
    <t>კალათბურთის ფარი კალათით</t>
  </si>
  <si>
    <t>შრომითი დანახარჯები</t>
  </si>
  <si>
    <t>I. მოედნის შემოღობვა</t>
  </si>
  <si>
    <t>II. მოედნის საფარის მოწყობა</t>
  </si>
  <si>
    <t>III. სპორტული ინვენტარი</t>
  </si>
  <si>
    <t>IV. განათების ბოძის საფუძვლისა და კონსტრუქციის  მოწყობა</t>
  </si>
  <si>
    <t xml:space="preserve"> ჯამი</t>
  </si>
  <si>
    <t>ტრენაჟორების მოწყობა</t>
  </si>
  <si>
    <t>III კატეგორიის გრუნტის დამუშავება მექნიზმებით გვერდზე დაყრით</t>
  </si>
  <si>
    <t xml:space="preserve">შრომითი დანახარჯი </t>
  </si>
  <si>
    <t xml:space="preserve">გრუნტის გატანა 5 კმ მანძილზე </t>
  </si>
  <si>
    <t xml:space="preserve">საფუძვლის ბალიშის მოწყობა ქვიშა ღორღოვანი ნარევისაგან სისქით 10სმ და დატკეპნვა </t>
  </si>
  <si>
    <t>სხვადასხვა მანქანები</t>
  </si>
  <si>
    <t>გ/მ</t>
  </si>
  <si>
    <t xml:space="preserve"> შრომითი დანახარჯები</t>
  </si>
  <si>
    <t>მ</t>
  </si>
  <si>
    <t>ბეტონი В-15</t>
  </si>
  <si>
    <t>არმატურა ა-3 დ8მმ</t>
  </si>
  <si>
    <t>სხვა მასალა</t>
  </si>
  <si>
    <t>ბეტონის მოზადების მოწყობა ხელოვნური საფარის ქვეშ  კლასით B20</t>
  </si>
  <si>
    <t>საბავშვო მოედნისთვის განკუთვნილი ცვეთამედეგი კაუჩუკის საფარის მოწყობა სისქით 20მმ</t>
  </si>
  <si>
    <t xml:space="preserve">შრომითი დანახარჯი _x000D_
</t>
  </si>
  <si>
    <t>დაწნეხილი კაუჩუკის ფილების საფარი სისქით 20მმ</t>
  </si>
  <si>
    <t>ორ კომპონენტიანი ბეტონის წებო</t>
  </si>
  <si>
    <t>ტრენაჟორების მონტაჟი</t>
  </si>
  <si>
    <t>ტრენაჟორი "ნიჩბოსანი"</t>
  </si>
  <si>
    <t>ტრენაჟორი "სხეულის ამზიდი"</t>
  </si>
  <si>
    <t>ტრენაჟორი "აზიდვა მკერდიდან"</t>
  </si>
  <si>
    <t>ტრენაჟორი "მიზიდვა მკერდისკენ"</t>
  </si>
  <si>
    <t>ტრენაჟორი "აზიდვა ფეხით"</t>
  </si>
  <si>
    <t>ტრენაჟორი "წელის კორექციისთვის"</t>
  </si>
  <si>
    <t>ტრენაჟორი "ელიფტური"</t>
  </si>
  <si>
    <t>ტრენაჟორი "ნაბიჯისთვის"</t>
  </si>
  <si>
    <t>ტრენაჟორი "ტვისტერი"</t>
  </si>
  <si>
    <t>ტრენაჟორი "მუცლის და ზურგის კუნთებისთვის"</t>
  </si>
  <si>
    <t>საჩრდილობლის კომპლექტი მასალების გათვალისწინებით და შეღებვით</t>
  </si>
  <si>
    <t>სარეკლამო ბანერის (ლითონის ფირფიტა)  მოწყობა, ტექსტის და დიზაინის დამკვეთთან შეთანხმებით (მასალისა და სამუშაოს ღირებულების გათვალისწინებით)</t>
  </si>
  <si>
    <t>ქარხნული წესით დამზადებული ტურნიკის მოწყობა იხ. ესკიზი (მასალისა და სამუშაოს გათვალისწინებით)</t>
  </si>
  <si>
    <t>სატრანსპორტო ხარჯები მასალებიდან</t>
  </si>
  <si>
    <t xml:space="preserve">ლითონის ელემენტების დემონტაჟი </t>
  </si>
  <si>
    <t>საბავშვო მოედნის შემოღობვა ხის ფერადი ღობით და შეღებვით (ქარგილებისა და სამონტაჟო მასალების გათვალისწინებით)</t>
  </si>
  <si>
    <t>ქალაქ ოზურგეთის, სანაპიროს ქუჩის რეკონსტრუქცია-რეაბილიტაციისა და კეთილმოწყობის სამუშაოების ჩასატარებელი სახარჯთაღრიცხვო დოკუმენტაცია</t>
  </si>
  <si>
    <t>სამუშაოების ნაკრები ხარჯთაღრიცხვა</t>
  </si>
  <si>
    <t xml:space="preserve">ვიდეოთვალთვალის სისტემის მოწყობა შენობის პერიმეტრზე და შენობაში  </t>
  </si>
  <si>
    <t>სათვალთვალო კამერა გარე ფერადი ჰერმეტული კორპუსით ი/წ მინათებით</t>
  </si>
  <si>
    <t>ციფრული ვიდეორეგისტრატორი</t>
  </si>
  <si>
    <t>კვების ბლოკი აკუმულატორით</t>
  </si>
  <si>
    <t>სამაგრი დეტალები და კრონშტეინები</t>
  </si>
  <si>
    <t>კაბელი კომბინირებული КВК-2П-2х0,75</t>
  </si>
  <si>
    <t>გოფრირებული გარსაცმის მილი პვხ 20 მმ</t>
  </si>
  <si>
    <t xml:space="preserve"> სხვადასხვა მასალა</t>
  </si>
  <si>
    <t>გარე დაყენების საკომუტაციო კარადა</t>
  </si>
  <si>
    <t>ვიდეო სათვალთვალო კამერების მონტაჟი</t>
  </si>
  <si>
    <t>მაგიდის ჩოგბურთის მოწყობა იხ. ესკიზი (მასალისა და სამუშაოს გათვალისწინებით)</t>
  </si>
  <si>
    <t xml:space="preserve">მილი პოლიეთილენის Ø 32მმ  (შესაბამის ფიტინგების გათვალისწინებით) </t>
  </si>
  <si>
    <t xml:space="preserve">მილი პოლიეთილენის Ø 25მმ  (შესაბამის ფიტინგების გათვალისწინებით) </t>
  </si>
  <si>
    <t>ვენტილი Ф=32მმ</t>
  </si>
  <si>
    <t>ვენტილი Ф=25მმ</t>
  </si>
  <si>
    <t>მფრქვევანების მონტაჟი</t>
  </si>
  <si>
    <t xml:space="preserve">პირდაპირი მფრქვევანა </t>
  </si>
  <si>
    <t xml:space="preserve">როტორული მფრქვევანა </t>
  </si>
  <si>
    <t>ქალაქ ოზურგეთში, სანაპიროს ქუჩის რეკონსტრუქცია-რეაბილიტაციისა და კეთილმოწყობის სამუშაოები</t>
  </si>
  <si>
    <t>ზედანადები ხარჯები</t>
  </si>
  <si>
    <t>ზედანადები ხარჯები % ხელფასიდან</t>
  </si>
  <si>
    <t>გეგმიური დაგროვება %</t>
  </si>
  <si>
    <t>ზედანადები ხარჯები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</si>
</sst>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000"/>
    <numFmt numFmtId="167" formatCode="0.0"/>
    <numFmt numFmtId="168" formatCode="#,##0.00_);\-#,##0.00"/>
    <numFmt numFmtId="169" formatCode="#,##0.0_);\-#,##0.0"/>
    <numFmt numFmtId="170" formatCode="_-* #,##0.00_р_._-;\-* #,##0.00_р_._-;_-* &quot;-&quot;??_р_._-;_-@_-"/>
    <numFmt numFmtId="171" formatCode="#,##0_);\-#,##0"/>
    <numFmt numFmtId="172" formatCode="#,##0.000_);\-#,##0.0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Helv"/>
    </font>
    <font>
      <sz val="11"/>
      <color theme="1"/>
      <name val="Arial"/>
      <family val="2"/>
      <charset val="204"/>
    </font>
    <font>
      <b/>
      <sz val="1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rgb="FFFF0000"/>
      <name val="Sylfaen"/>
      <family val="1"/>
    </font>
    <font>
      <sz val="10"/>
      <color rgb="FF0070C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theme="4" tint="-0.249977111117893"/>
      <name val="Sylfaen"/>
      <family val="1"/>
    </font>
    <font>
      <sz val="10"/>
      <color indexed="10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b/>
      <sz val="10"/>
      <color rgb="FFFF0000"/>
      <name val="Sylfaen"/>
      <family val="1"/>
    </font>
    <font>
      <b/>
      <sz val="10"/>
      <color theme="4" tint="-0.249977111117893"/>
      <name val="Sylfaen"/>
      <family val="1"/>
    </font>
    <font>
      <sz val="10"/>
      <color indexed="48"/>
      <name val="Sylfaen"/>
      <family val="1"/>
    </font>
    <font>
      <sz val="10"/>
      <name val="AcadNusx"/>
    </font>
    <font>
      <b/>
      <sz val="10"/>
      <name val="AcadNusx"/>
    </font>
    <font>
      <sz val="10"/>
      <color theme="9" tint="-0.249977111117893"/>
      <name val="Sylfaen"/>
      <family val="1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theme="1"/>
      <name val="AcadNusx"/>
    </font>
    <font>
      <sz val="9"/>
      <color theme="1"/>
      <name val="Sylfaen"/>
      <family val="1"/>
    </font>
    <font>
      <sz val="10"/>
      <color theme="1"/>
      <name val="Sylfaen"/>
      <family val="1"/>
      <charset val="204"/>
    </font>
    <font>
      <b/>
      <vertAlign val="superscript"/>
      <sz val="10"/>
      <color theme="1"/>
      <name val="Sylfaen"/>
      <family val="1"/>
    </font>
    <font>
      <b/>
      <vertAlign val="superscript"/>
      <sz val="10"/>
      <name val="Sylfaen"/>
      <family val="1"/>
    </font>
    <font>
      <sz val="9"/>
      <name val="Arial"/>
      <family val="2"/>
      <charset val="204"/>
    </font>
    <font>
      <sz val="11"/>
      <color rgb="FFFF0000"/>
      <name val="Sylfaen"/>
      <family val="1"/>
    </font>
    <font>
      <sz val="11"/>
      <color theme="4" tint="-0.249977111117893"/>
      <name val="Sylfaen"/>
      <family val="1"/>
    </font>
    <font>
      <b/>
      <sz val="10"/>
      <color theme="1"/>
      <name val="Sylfaen"/>
      <family val="1"/>
      <charset val="204"/>
    </font>
    <font>
      <b/>
      <sz val="9"/>
      <name val="Sylfaen"/>
      <family val="1"/>
    </font>
    <font>
      <sz val="9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  <charset val="204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22">
    <xf numFmtId="0" fontId="0" fillId="0" borderId="0"/>
    <xf numFmtId="0" fontId="4" fillId="0" borderId="0"/>
    <xf numFmtId="0" fontId="3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6" applyNumberFormat="0" applyAlignment="0" applyProtection="0"/>
    <xf numFmtId="0" fontId="31" fillId="21" borderId="7" applyNumberFormat="0" applyAlignment="0" applyProtection="0"/>
    <xf numFmtId="170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6" applyNumberFormat="0" applyAlignment="0" applyProtection="0"/>
    <xf numFmtId="0" fontId="38" fillId="0" borderId="11" applyNumberFormat="0" applyFill="0" applyAlignment="0" applyProtection="0"/>
    <xf numFmtId="0" fontId="39" fillId="22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3" fillId="23" borderId="12" applyNumberFormat="0" applyFont="0" applyAlignment="0" applyProtection="0"/>
    <xf numFmtId="0" fontId="40" fillId="2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3" fillId="20" borderId="13" applyNumberFormat="0" applyAlignment="0" applyProtection="0"/>
    <xf numFmtId="0" fontId="13" fillId="20" borderId="13" applyNumberFormat="0" applyAlignment="0" applyProtection="0"/>
    <xf numFmtId="0" fontId="13" fillId="20" borderId="13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6" fillId="0" borderId="0"/>
    <xf numFmtId="0" fontId="44" fillId="0" borderId="0"/>
    <xf numFmtId="0" fontId="45" fillId="0" borderId="0"/>
    <xf numFmtId="0" fontId="1" fillId="0" borderId="0"/>
    <xf numFmtId="170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23" borderId="12" applyNumberFormat="0" applyFont="0" applyAlignment="0" applyProtection="0"/>
    <xf numFmtId="0" fontId="45" fillId="23" borderId="12" applyNumberFormat="0" applyFont="0" applyAlignment="0" applyProtection="0"/>
    <xf numFmtId="0" fontId="45" fillId="23" borderId="12" applyNumberFormat="0" applyFont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7" fillId="0" borderId="0"/>
    <xf numFmtId="0" fontId="5" fillId="0" borderId="0"/>
    <xf numFmtId="0" fontId="4" fillId="0" borderId="0"/>
    <xf numFmtId="0" fontId="44" fillId="0" borderId="0"/>
  </cellStyleXfs>
  <cellXfs count="353">
    <xf numFmtId="0" fontId="0" fillId="0" borderId="0" xfId="0"/>
    <xf numFmtId="2" fontId="52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2" fontId="5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3" fillId="0" borderId="3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2" fontId="54" fillId="0" borderId="3" xfId="0" applyNumberFormat="1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1" fontId="57" fillId="0" borderId="3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2" fontId="53" fillId="0" borderId="3" xfId="219" applyNumberFormat="1" applyFont="1" applyFill="1" applyBorder="1" applyAlignment="1">
      <alignment horizontal="center" vertical="center" wrapText="1"/>
    </xf>
    <xf numFmtId="0" fontId="54" fillId="0" borderId="3" xfId="219" applyFont="1" applyFill="1" applyBorder="1" applyAlignment="1">
      <alignment horizontal="center" vertical="center" wrapText="1"/>
    </xf>
    <xf numFmtId="0" fontId="59" fillId="0" borderId="0" xfId="219" applyFont="1" applyFill="1" applyAlignment="1">
      <alignment vertical="center"/>
    </xf>
    <xf numFmtId="167" fontId="54" fillId="0" borderId="3" xfId="219" applyNumberFormat="1" applyFont="1" applyFill="1" applyBorder="1" applyAlignment="1">
      <alignment horizontal="center" vertical="center" wrapText="1"/>
    </xf>
    <xf numFmtId="2" fontId="54" fillId="0" borderId="3" xfId="219" applyNumberFormat="1" applyFont="1" applyFill="1" applyBorder="1" applyAlignment="1">
      <alignment horizontal="center" vertical="center" wrapText="1"/>
    </xf>
    <xf numFmtId="0" fontId="60" fillId="0" borderId="0" xfId="219" applyFont="1" applyFill="1" applyAlignment="1">
      <alignment vertical="center"/>
    </xf>
    <xf numFmtId="0" fontId="51" fillId="0" borderId="0" xfId="219" applyFont="1" applyFill="1" applyAlignment="1">
      <alignment vertical="center"/>
    </xf>
    <xf numFmtId="1" fontId="53" fillId="0" borderId="3" xfId="219" applyNumberFormat="1" applyFont="1" applyFill="1" applyBorder="1" applyAlignment="1">
      <alignment horizontal="center" vertical="center" wrapText="1"/>
    </xf>
    <xf numFmtId="0" fontId="53" fillId="0" borderId="3" xfId="219" applyFont="1" applyFill="1" applyBorder="1" applyAlignment="1">
      <alignment horizontal="center" vertical="center" wrapText="1"/>
    </xf>
    <xf numFmtId="0" fontId="54" fillId="0" borderId="3" xfId="219" applyFont="1" applyFill="1" applyBorder="1" applyAlignment="1">
      <alignment horizontal="center" vertical="center"/>
    </xf>
    <xf numFmtId="0" fontId="51" fillId="0" borderId="0" xfId="219" applyFont="1" applyFill="1"/>
    <xf numFmtId="167" fontId="54" fillId="0" borderId="17" xfId="219" applyNumberFormat="1" applyFont="1" applyFill="1" applyBorder="1" applyAlignment="1">
      <alignment horizontal="center" vertical="center" wrapText="1"/>
    </xf>
    <xf numFmtId="0" fontId="64" fillId="0" borderId="0" xfId="219" applyFont="1" applyFill="1" applyAlignment="1">
      <alignment horizontal="left" vertical="top"/>
    </xf>
    <xf numFmtId="0" fontId="7" fillId="0" borderId="0" xfId="219" applyFont="1" applyFill="1"/>
    <xf numFmtId="0" fontId="54" fillId="0" borderId="3" xfId="0" applyFont="1" applyFill="1" applyBorder="1" applyAlignment="1">
      <alignment horizontal="center" vertical="center" wrapText="1"/>
    </xf>
    <xf numFmtId="1" fontId="53" fillId="0" borderId="3" xfId="219" applyNumberFormat="1" applyFont="1" applyFill="1" applyBorder="1" applyAlignment="1">
      <alignment horizontal="center" vertical="center"/>
    </xf>
    <xf numFmtId="0" fontId="54" fillId="0" borderId="0" xfId="219" applyFont="1" applyFill="1"/>
    <xf numFmtId="167" fontId="54" fillId="0" borderId="3" xfId="219" applyNumberFormat="1" applyFont="1" applyFill="1" applyBorder="1" applyAlignment="1">
      <alignment horizontal="center" vertical="center"/>
    </xf>
    <xf numFmtId="0" fontId="55" fillId="0" borderId="0" xfId="219" applyFont="1" applyFill="1"/>
    <xf numFmtId="0" fontId="54" fillId="0" borderId="3" xfId="4" applyFont="1" applyFill="1" applyBorder="1" applyAlignment="1">
      <alignment horizontal="center" vertical="center" wrapText="1"/>
    </xf>
    <xf numFmtId="2" fontId="54" fillId="0" borderId="0" xfId="219" applyNumberFormat="1" applyFont="1" applyFill="1"/>
    <xf numFmtId="167" fontId="55" fillId="0" borderId="3" xfId="219" applyNumberFormat="1" applyFont="1" applyFill="1" applyBorder="1" applyAlignment="1">
      <alignment horizontal="center" vertical="center"/>
    </xf>
    <xf numFmtId="0" fontId="55" fillId="0" borderId="3" xfId="219" applyFont="1" applyFill="1" applyBorder="1" applyAlignment="1">
      <alignment horizontal="center" vertical="center" wrapText="1"/>
    </xf>
    <xf numFmtId="0" fontId="54" fillId="0" borderId="1" xfId="219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6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167" fontId="54" fillId="0" borderId="1" xfId="219" applyNumberFormat="1" applyFont="1" applyFill="1" applyBorder="1" applyAlignment="1">
      <alignment horizontal="center" vertical="center" wrapText="1"/>
    </xf>
    <xf numFmtId="0" fontId="53" fillId="0" borderId="3" xfId="219" quotePrefix="1" applyFont="1" applyFill="1" applyBorder="1" applyAlignment="1">
      <alignment horizontal="center" vertical="center" wrapText="1"/>
    </xf>
    <xf numFmtId="0" fontId="70" fillId="0" borderId="3" xfId="219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8" fillId="0" borderId="0" xfId="219" applyFont="1" applyFill="1" applyAlignment="1">
      <alignment horizontal="center" vertical="center"/>
    </xf>
    <xf numFmtId="0" fontId="51" fillId="0" borderId="6" xfId="219" applyFont="1" applyFill="1" applyBorder="1"/>
    <xf numFmtId="0" fontId="7" fillId="0" borderId="0" xfId="219" applyFont="1" applyFill="1" applyAlignment="1">
      <alignment vertical="center"/>
    </xf>
    <xf numFmtId="0" fontId="48" fillId="0" borderId="0" xfId="219" applyFont="1" applyFill="1" applyAlignment="1">
      <alignment vertical="center"/>
    </xf>
    <xf numFmtId="0" fontId="7" fillId="0" borderId="6" xfId="219" applyFont="1" applyFill="1" applyBorder="1"/>
    <xf numFmtId="2" fontId="54" fillId="0" borderId="3" xfId="219" applyNumberFormat="1" applyFont="1" applyFill="1" applyBorder="1" applyAlignment="1">
      <alignment horizontal="center" vertical="top"/>
    </xf>
    <xf numFmtId="0" fontId="49" fillId="0" borderId="0" xfId="219" applyFont="1" applyFill="1"/>
    <xf numFmtId="0" fontId="74" fillId="0" borderId="0" xfId="219" applyFont="1" applyFill="1"/>
    <xf numFmtId="0" fontId="75" fillId="0" borderId="0" xfId="219" applyFont="1" applyFill="1"/>
    <xf numFmtId="0" fontId="53" fillId="0" borderId="3" xfId="219" applyFont="1" applyFill="1" applyBorder="1" applyAlignment="1">
      <alignment horizontal="center" vertical="center"/>
    </xf>
    <xf numFmtId="167" fontId="54" fillId="0" borderId="3" xfId="4" applyNumberFormat="1" applyFont="1" applyFill="1" applyBorder="1" applyAlignment="1">
      <alignment horizontal="center" vertical="center" wrapText="1"/>
    </xf>
    <xf numFmtId="1" fontId="53" fillId="0" borderId="3" xfId="0" applyNumberFormat="1" applyFont="1" applyFill="1" applyBorder="1" applyAlignment="1">
      <alignment horizontal="center" vertical="center"/>
    </xf>
    <xf numFmtId="0" fontId="53" fillId="0" borderId="1" xfId="219" applyFont="1" applyFill="1" applyBorder="1" applyAlignment="1">
      <alignment horizontal="center" vertical="center" wrapText="1"/>
    </xf>
    <xf numFmtId="0" fontId="54" fillId="0" borderId="0" xfId="0" applyFont="1" applyFill="1"/>
    <xf numFmtId="0" fontId="54" fillId="0" borderId="3" xfId="0" applyFont="1" applyFill="1" applyBorder="1" applyAlignment="1">
      <alignment horizontal="center" vertical="center"/>
    </xf>
    <xf numFmtId="1" fontId="48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167" fontId="52" fillId="0" borderId="3" xfId="0" applyNumberFormat="1" applyFont="1" applyFill="1" applyBorder="1" applyAlignment="1">
      <alignment horizontal="center" vertical="center" wrapText="1"/>
    </xf>
    <xf numFmtId="1" fontId="53" fillId="0" borderId="1" xfId="219" applyNumberFormat="1" applyFont="1" applyFill="1" applyBorder="1" applyAlignment="1">
      <alignment horizontal="center" vertical="center" wrapText="1"/>
    </xf>
    <xf numFmtId="2" fontId="64" fillId="0" borderId="0" xfId="219" applyNumberFormat="1" applyFont="1" applyFill="1" applyAlignment="1">
      <alignment horizontal="left" vertical="top"/>
    </xf>
    <xf numFmtId="1" fontId="79" fillId="0" borderId="3" xfId="1" applyNumberFormat="1" applyFont="1" applyFill="1" applyBorder="1" applyAlignment="1">
      <alignment horizontal="center" vertical="center" wrapText="1"/>
    </xf>
    <xf numFmtId="0" fontId="53" fillId="0" borderId="3" xfId="1" applyFont="1" applyFill="1" applyBorder="1" applyAlignment="1">
      <alignment horizontal="center" vertical="center" wrapText="1"/>
    </xf>
    <xf numFmtId="0" fontId="49" fillId="0" borderId="0" xfId="0" applyFont="1" applyFill="1"/>
    <xf numFmtId="0" fontId="69" fillId="0" borderId="3" xfId="0" applyFont="1" applyFill="1" applyBorder="1" applyAlignment="1">
      <alignment horizontal="center" vertical="center" wrapText="1"/>
    </xf>
    <xf numFmtId="2" fontId="51" fillId="0" borderId="0" xfId="219" applyNumberFormat="1" applyFont="1" applyFill="1"/>
    <xf numFmtId="0" fontId="54" fillId="0" borderId="3" xfId="221" applyFont="1" applyFill="1" applyBorder="1" applyAlignment="1">
      <alignment horizontal="center"/>
    </xf>
    <xf numFmtId="167" fontId="76" fillId="0" borderId="3" xfId="219" applyNumberFormat="1" applyFont="1" applyFill="1" applyBorder="1" applyAlignment="1">
      <alignment horizontal="center" vertical="center" wrapText="1"/>
    </xf>
    <xf numFmtId="0" fontId="76" fillId="0" borderId="3" xfId="219" applyFont="1" applyFill="1" applyBorder="1" applyAlignment="1">
      <alignment horizontal="center" vertical="center" wrapText="1"/>
    </xf>
    <xf numFmtId="0" fontId="76" fillId="0" borderId="5" xfId="219" applyFont="1" applyFill="1" applyBorder="1" applyAlignment="1">
      <alignment horizontal="center" vertical="center" wrapText="1"/>
    </xf>
    <xf numFmtId="167" fontId="53" fillId="0" borderId="3" xfId="219" applyNumberFormat="1" applyFont="1" applyFill="1" applyBorder="1" applyAlignment="1">
      <alignment horizontal="center" vertical="center" wrapText="1"/>
    </xf>
    <xf numFmtId="167" fontId="54" fillId="0" borderId="3" xfId="6" applyNumberFormat="1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76" fillId="0" borderId="3" xfId="4" applyFont="1" applyFill="1" applyBorder="1" applyAlignment="1">
      <alignment horizontal="center" vertical="center" wrapText="1"/>
    </xf>
    <xf numFmtId="0" fontId="54" fillId="0" borderId="5" xfId="219" applyFont="1" applyFill="1" applyBorder="1" applyAlignment="1">
      <alignment horizontal="center" vertical="center" wrapText="1"/>
    </xf>
    <xf numFmtId="167" fontId="53" fillId="0" borderId="3" xfId="219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167" fontId="51" fillId="0" borderId="3" xfId="0" applyNumberFormat="1" applyFont="1" applyFill="1" applyBorder="1" applyAlignment="1">
      <alignment horizontal="center" vertical="center"/>
    </xf>
    <xf numFmtId="167" fontId="52" fillId="0" borderId="3" xfId="0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 wrapText="1"/>
    </xf>
    <xf numFmtId="172" fontId="51" fillId="0" borderId="3" xfId="0" applyNumberFormat="1" applyFont="1" applyFill="1" applyBorder="1" applyAlignment="1">
      <alignment horizontal="center" vertical="center" wrapText="1"/>
    </xf>
    <xf numFmtId="168" fontId="58" fillId="0" borderId="3" xfId="0" applyNumberFormat="1" applyFont="1" applyFill="1" applyBorder="1" applyAlignment="1">
      <alignment horizontal="center" vertical="center" wrapText="1"/>
    </xf>
    <xf numFmtId="0" fontId="48" fillId="0" borderId="3" xfId="1" applyFont="1" applyFill="1" applyBorder="1" applyAlignment="1">
      <alignment horizontal="center" vertical="center" wrapText="1"/>
    </xf>
    <xf numFmtId="1" fontId="48" fillId="0" borderId="3" xfId="219" applyNumberFormat="1" applyFont="1" applyFill="1" applyBorder="1" applyAlignment="1">
      <alignment horizontal="center" vertical="center" wrapText="1"/>
    </xf>
    <xf numFmtId="0" fontId="48" fillId="0" borderId="3" xfId="219" applyFont="1" applyFill="1" applyBorder="1" applyAlignment="1">
      <alignment horizontal="center" vertical="center" wrapText="1"/>
    </xf>
    <xf numFmtId="0" fontId="53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168" fontId="54" fillId="0" borderId="3" xfId="0" applyNumberFormat="1" applyFont="1" applyFill="1" applyBorder="1" applyAlignment="1">
      <alignment horizontal="center" vertical="center" wrapText="1"/>
    </xf>
    <xf numFmtId="1" fontId="77" fillId="0" borderId="3" xfId="1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0" fontId="48" fillId="0" borderId="0" xfId="219" applyFont="1" applyFill="1"/>
    <xf numFmtId="172" fontId="54" fillId="0" borderId="4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Alignment="1">
      <alignment horizontal="center" vertical="center"/>
    </xf>
    <xf numFmtId="1" fontId="53" fillId="0" borderId="3" xfId="6" applyNumberFormat="1" applyFont="1" applyFill="1" applyBorder="1" applyAlignment="1">
      <alignment horizontal="center" vertical="center" wrapText="1"/>
    </xf>
    <xf numFmtId="0" fontId="54" fillId="0" borderId="0" xfId="6" applyFont="1" applyFill="1" applyAlignment="1">
      <alignment horizontal="center" vertical="center"/>
    </xf>
    <xf numFmtId="0" fontId="51" fillId="0" borderId="0" xfId="6" applyFont="1" applyFill="1" applyAlignment="1">
      <alignment horizontal="center" vertical="center"/>
    </xf>
    <xf numFmtId="0" fontId="55" fillId="0" borderId="0" xfId="6" applyFont="1" applyFill="1" applyAlignment="1">
      <alignment horizontal="center" vertical="center"/>
    </xf>
    <xf numFmtId="167" fontId="54" fillId="0" borderId="3" xfId="0" applyNumberFormat="1" applyFont="1" applyFill="1" applyBorder="1" applyAlignment="1">
      <alignment horizontal="center" vertical="center" wrapText="1"/>
    </xf>
    <xf numFmtId="1" fontId="48" fillId="0" borderId="3" xfId="6" applyNumberFormat="1" applyFont="1" applyFill="1" applyBorder="1" applyAlignment="1">
      <alignment horizontal="center" vertical="center" wrapText="1"/>
    </xf>
    <xf numFmtId="0" fontId="48" fillId="0" borderId="3" xfId="6" quotePrefix="1" applyFont="1" applyFill="1" applyBorder="1" applyAlignment="1">
      <alignment horizontal="center" vertical="center" wrapText="1"/>
    </xf>
    <xf numFmtId="167" fontId="51" fillId="0" borderId="3" xfId="6" applyNumberFormat="1" applyFont="1" applyFill="1" applyBorder="1" applyAlignment="1">
      <alignment horizontal="center" vertical="center" wrapText="1"/>
    </xf>
    <xf numFmtId="0" fontId="51" fillId="0" borderId="3" xfId="6" applyFont="1" applyFill="1" applyBorder="1" applyAlignment="1">
      <alignment horizontal="center" vertical="center" wrapText="1"/>
    </xf>
    <xf numFmtId="0" fontId="48" fillId="0" borderId="0" xfId="6" applyFont="1" applyFill="1" applyAlignment="1">
      <alignment horizontal="center" vertical="center"/>
    </xf>
    <xf numFmtId="0" fontId="51" fillId="0" borderId="6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167" fontId="55" fillId="0" borderId="3" xfId="6" applyNumberFormat="1" applyFont="1" applyFill="1" applyBorder="1" applyAlignment="1">
      <alignment horizontal="center" vertical="center" wrapText="1"/>
    </xf>
    <xf numFmtId="0" fontId="55" fillId="0" borderId="3" xfId="6" applyFont="1" applyFill="1" applyBorder="1" applyAlignment="1">
      <alignment horizontal="center" vertical="center" wrapText="1"/>
    </xf>
    <xf numFmtId="0" fontId="54" fillId="0" borderId="3" xfId="6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5" fillId="0" borderId="0" xfId="0" applyFont="1" applyFill="1" applyAlignment="1"/>
    <xf numFmtId="0" fontId="48" fillId="0" borderId="3" xfId="4" applyFont="1" applyFill="1" applyBorder="1" applyAlignment="1">
      <alignment horizontal="center" vertical="center" wrapText="1"/>
    </xf>
    <xf numFmtId="167" fontId="51" fillId="0" borderId="3" xfId="4" applyNumberFormat="1" applyFont="1" applyFill="1" applyBorder="1" applyAlignment="1">
      <alignment horizontal="center" vertical="center" wrapText="1"/>
    </xf>
    <xf numFmtId="0" fontId="51" fillId="0" borderId="3" xfId="4" applyFont="1" applyFill="1" applyBorder="1" applyAlignment="1">
      <alignment horizontal="center" vertical="center" wrapText="1"/>
    </xf>
    <xf numFmtId="167" fontId="55" fillId="0" borderId="3" xfId="4" applyNumberFormat="1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167" fontId="68" fillId="0" borderId="3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7" fillId="0" borderId="0" xfId="219" applyFont="1" applyFill="1" applyAlignment="1">
      <alignment horizontal="center" vertical="center"/>
    </xf>
    <xf numFmtId="167" fontId="51" fillId="0" borderId="3" xfId="0" applyNumberFormat="1" applyFont="1" applyFill="1" applyBorder="1" applyAlignment="1">
      <alignment horizontal="center" vertical="center" wrapText="1"/>
    </xf>
    <xf numFmtId="0" fontId="48" fillId="0" borderId="3" xfId="2" applyFont="1" applyFill="1" applyBorder="1" applyAlignment="1">
      <alignment horizontal="center" vertical="center" wrapText="1"/>
    </xf>
    <xf numFmtId="0" fontId="51" fillId="0" borderId="3" xfId="2" applyFont="1" applyFill="1" applyBorder="1" applyAlignment="1">
      <alignment horizontal="center" vertical="center" wrapText="1"/>
    </xf>
    <xf numFmtId="171" fontId="57" fillId="0" borderId="3" xfId="0" applyNumberFormat="1" applyFont="1" applyFill="1" applyBorder="1" applyAlignment="1">
      <alignment horizontal="center" vertical="center" wrapText="1"/>
    </xf>
    <xf numFmtId="167" fontId="55" fillId="0" borderId="3" xfId="0" applyNumberFormat="1" applyFont="1" applyFill="1" applyBorder="1" applyAlignment="1">
      <alignment horizontal="center" vertical="center" wrapText="1"/>
    </xf>
    <xf numFmtId="171" fontId="48" fillId="0" borderId="3" xfId="0" applyNumberFormat="1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 wrapText="1"/>
    </xf>
    <xf numFmtId="1" fontId="48" fillId="0" borderId="3" xfId="1" applyNumberFormat="1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48" fillId="0" borderId="3" xfId="6" applyFont="1" applyFill="1" applyBorder="1" applyAlignment="1">
      <alignment horizontal="center" vertical="center" wrapText="1"/>
    </xf>
    <xf numFmtId="0" fontId="58" fillId="0" borderId="0" xfId="6" applyFont="1" applyFill="1" applyAlignment="1">
      <alignment horizontal="center" vertical="center"/>
    </xf>
    <xf numFmtId="0" fontId="54" fillId="0" borderId="0" xfId="219" applyFont="1" applyFill="1" applyBorder="1" applyAlignment="1">
      <alignment horizontal="center" vertical="center" wrapText="1"/>
    </xf>
    <xf numFmtId="0" fontId="54" fillId="0" borderId="5" xfId="219" applyFont="1" applyFill="1" applyBorder="1" applyAlignment="1">
      <alignment horizontal="center" vertical="center"/>
    </xf>
    <xf numFmtId="0" fontId="54" fillId="0" borderId="0" xfId="219" applyFont="1" applyFill="1" applyAlignment="1">
      <alignment vertical="center"/>
    </xf>
    <xf numFmtId="0" fontId="54" fillId="0" borderId="2" xfId="219" applyFont="1" applyFill="1" applyBorder="1" applyAlignment="1">
      <alignment horizontal="center" vertical="center"/>
    </xf>
    <xf numFmtId="2" fontId="54" fillId="0" borderId="0" xfId="219" applyNumberFormat="1" applyFont="1" applyFill="1" applyAlignment="1">
      <alignment vertical="center"/>
    </xf>
    <xf numFmtId="0" fontId="54" fillId="0" borderId="3" xfId="219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0" fontId="53" fillId="0" borderId="3" xfId="219" applyFont="1" applyFill="1" applyBorder="1" applyAlignment="1">
      <alignment horizontal="left" vertical="center" indent="1"/>
    </xf>
    <xf numFmtId="2" fontId="54" fillId="0" borderId="3" xfId="219" applyNumberFormat="1" applyFont="1" applyFill="1" applyBorder="1" applyAlignment="1">
      <alignment horizontal="right" vertical="center" wrapText="1" indent="1"/>
    </xf>
    <xf numFmtId="2" fontId="54" fillId="0" borderId="3" xfId="219" applyNumberFormat="1" applyFont="1" applyFill="1" applyBorder="1" applyAlignment="1">
      <alignment horizontal="right" vertical="center" indent="1"/>
    </xf>
    <xf numFmtId="2" fontId="53" fillId="0" borderId="3" xfId="219" applyNumberFormat="1" applyFont="1" applyFill="1" applyBorder="1" applyAlignment="1">
      <alignment horizontal="right" vertical="center" indent="1"/>
    </xf>
    <xf numFmtId="4" fontId="54" fillId="0" borderId="3" xfId="219" applyNumberFormat="1" applyFont="1" applyFill="1" applyBorder="1" applyAlignment="1">
      <alignment horizontal="right" vertical="center" wrapText="1" indent="1"/>
    </xf>
    <xf numFmtId="4" fontId="54" fillId="0" borderId="3" xfId="219" applyNumberFormat="1" applyFont="1" applyFill="1" applyBorder="1" applyAlignment="1">
      <alignment horizontal="right" vertical="center" indent="1"/>
    </xf>
    <xf numFmtId="4" fontId="53" fillId="0" borderId="3" xfId="219" applyNumberFormat="1" applyFont="1" applyFill="1" applyBorder="1" applyAlignment="1">
      <alignment horizontal="right" vertical="center" indent="1"/>
    </xf>
    <xf numFmtId="0" fontId="53" fillId="0" borderId="3" xfId="0" applyFont="1" applyFill="1" applyBorder="1" applyAlignment="1">
      <alignment horizontal="center" vertical="center"/>
    </xf>
    <xf numFmtId="2" fontId="48" fillId="0" borderId="3" xfId="0" applyNumberFormat="1" applyFont="1" applyFill="1" applyBorder="1" applyAlignment="1">
      <alignment horizontal="right" vertical="center" wrapText="1" indent="1"/>
    </xf>
    <xf numFmtId="0" fontId="66" fillId="0" borderId="3" xfId="0" applyFont="1" applyFill="1" applyBorder="1" applyAlignment="1">
      <alignment horizontal="right" vertical="center" wrapText="1" indent="1"/>
    </xf>
    <xf numFmtId="0" fontId="51" fillId="0" borderId="3" xfId="0" applyFont="1" applyFill="1" applyBorder="1" applyAlignment="1">
      <alignment horizontal="right" vertical="center" wrapText="1" indent="1"/>
    </xf>
    <xf numFmtId="2" fontId="51" fillId="0" borderId="3" xfId="0" applyNumberFormat="1" applyFont="1" applyFill="1" applyBorder="1" applyAlignment="1">
      <alignment horizontal="right" vertical="center" indent="1"/>
    </xf>
    <xf numFmtId="2" fontId="51" fillId="0" borderId="3" xfId="0" applyNumberFormat="1" applyFont="1" applyFill="1" applyBorder="1" applyAlignment="1">
      <alignment horizontal="right" vertical="center" wrapText="1" indent="1"/>
    </xf>
    <xf numFmtId="165" fontId="51" fillId="0" borderId="3" xfId="0" applyNumberFormat="1" applyFont="1" applyFill="1" applyBorder="1" applyAlignment="1">
      <alignment horizontal="right" vertical="center" wrapText="1" indent="1"/>
    </xf>
    <xf numFmtId="2" fontId="52" fillId="0" borderId="3" xfId="0" applyNumberFormat="1" applyFont="1" applyFill="1" applyBorder="1" applyAlignment="1">
      <alignment horizontal="right" vertical="center" wrapText="1" indent="1"/>
    </xf>
    <xf numFmtId="0" fontId="48" fillId="0" borderId="3" xfId="6" applyFont="1" applyFill="1" applyBorder="1" applyAlignment="1">
      <alignment horizontal="right" vertical="center" wrapText="1" indent="1"/>
    </xf>
    <xf numFmtId="0" fontId="52" fillId="0" borderId="3" xfId="0" applyFont="1" applyFill="1" applyBorder="1" applyAlignment="1">
      <alignment horizontal="right" vertical="center" wrapText="1" indent="1"/>
    </xf>
    <xf numFmtId="2" fontId="7" fillId="0" borderId="3" xfId="0" applyNumberFormat="1" applyFont="1" applyFill="1" applyBorder="1" applyAlignment="1">
      <alignment horizontal="right" vertical="center" wrapText="1" indent="1"/>
    </xf>
    <xf numFmtId="0" fontId="48" fillId="0" borderId="3" xfId="0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right" vertical="center" wrapText="1" indent="1"/>
    </xf>
    <xf numFmtId="0" fontId="67" fillId="0" borderId="3" xfId="0" applyFont="1" applyFill="1" applyBorder="1" applyAlignment="1">
      <alignment horizontal="right" vertical="center" wrapText="1" indent="1"/>
    </xf>
    <xf numFmtId="2" fontId="7" fillId="0" borderId="3" xfId="0" applyNumberFormat="1" applyFont="1" applyFill="1" applyBorder="1" applyAlignment="1">
      <alignment horizontal="right" vertical="center" indent="1"/>
    </xf>
    <xf numFmtId="2" fontId="54" fillId="0" borderId="3" xfId="4" applyNumberFormat="1" applyFont="1" applyFill="1" applyBorder="1" applyAlignment="1">
      <alignment horizontal="right" vertical="center" wrapText="1" indent="1"/>
    </xf>
    <xf numFmtId="4" fontId="48" fillId="0" borderId="3" xfId="0" applyNumberFormat="1" applyFont="1" applyFill="1" applyBorder="1" applyAlignment="1">
      <alignment horizontal="right" vertical="center" wrapText="1" indent="1"/>
    </xf>
    <xf numFmtId="4" fontId="66" fillId="0" borderId="3" xfId="0" applyNumberFormat="1" applyFont="1" applyFill="1" applyBorder="1" applyAlignment="1">
      <alignment horizontal="right" vertical="center" wrapText="1" indent="1"/>
    </xf>
    <xf numFmtId="4" fontId="51" fillId="0" borderId="3" xfId="0" applyNumberFormat="1" applyFont="1" applyFill="1" applyBorder="1" applyAlignment="1">
      <alignment horizontal="right" vertical="center" wrapText="1" indent="1"/>
    </xf>
    <xf numFmtId="4" fontId="51" fillId="0" borderId="3" xfId="0" applyNumberFormat="1" applyFont="1" applyFill="1" applyBorder="1" applyAlignment="1">
      <alignment horizontal="right" vertical="center" indent="1"/>
    </xf>
    <xf numFmtId="4" fontId="52" fillId="0" borderId="3" xfId="0" applyNumberFormat="1" applyFont="1" applyFill="1" applyBorder="1" applyAlignment="1">
      <alignment horizontal="right" vertical="center" wrapText="1" indent="1"/>
    </xf>
    <xf numFmtId="4" fontId="67" fillId="0" borderId="3" xfId="0" applyNumberFormat="1" applyFont="1" applyFill="1" applyBorder="1" applyAlignment="1">
      <alignment horizontal="right" vertical="center" wrapText="1" indent="1"/>
    </xf>
    <xf numFmtId="4" fontId="53" fillId="0" borderId="3" xfId="0" applyNumberFormat="1" applyFont="1" applyFill="1" applyBorder="1" applyAlignment="1">
      <alignment horizontal="right" vertical="center" indent="1"/>
    </xf>
    <xf numFmtId="4" fontId="48" fillId="0" borderId="3" xfId="6" applyNumberFormat="1" applyFont="1" applyFill="1" applyBorder="1" applyAlignment="1">
      <alignment horizontal="right" vertical="center" wrapText="1" indent="1"/>
    </xf>
    <xf numFmtId="4" fontId="7" fillId="0" borderId="3" xfId="0" applyNumberFormat="1" applyFont="1" applyFill="1" applyBorder="1" applyAlignment="1">
      <alignment horizontal="right" vertical="center" wrapText="1" indent="1"/>
    </xf>
    <xf numFmtId="4" fontId="7" fillId="0" borderId="3" xfId="0" applyNumberFormat="1" applyFont="1" applyFill="1" applyBorder="1" applyAlignment="1">
      <alignment horizontal="right" vertical="center" indent="1"/>
    </xf>
    <xf numFmtId="4" fontId="48" fillId="0" borderId="3" xfId="0" applyNumberFormat="1" applyFont="1" applyFill="1" applyBorder="1" applyAlignment="1">
      <alignment horizontal="right" vertical="center" indent="1"/>
    </xf>
    <xf numFmtId="4" fontId="54" fillId="0" borderId="3" xfId="4" applyNumberFormat="1" applyFont="1" applyFill="1" applyBorder="1" applyAlignment="1">
      <alignment horizontal="right" vertical="center" wrapText="1" indent="1"/>
    </xf>
    <xf numFmtId="4" fontId="54" fillId="0" borderId="3" xfId="6" applyNumberFormat="1" applyFont="1" applyFill="1" applyBorder="1" applyAlignment="1">
      <alignment horizontal="right" vertical="center" indent="1"/>
    </xf>
    <xf numFmtId="0" fontId="48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 wrapText="1"/>
    </xf>
    <xf numFmtId="2" fontId="48" fillId="0" borderId="3" xfId="6" applyNumberFormat="1" applyFont="1" applyFill="1" applyBorder="1" applyAlignment="1">
      <alignment horizontal="right" vertical="center" wrapText="1" indent="1"/>
    </xf>
    <xf numFmtId="0" fontId="54" fillId="0" borderId="3" xfId="0" applyFont="1" applyFill="1" applyBorder="1" applyAlignment="1">
      <alignment horizontal="right" vertical="center" wrapText="1" indent="1"/>
    </xf>
    <xf numFmtId="167" fontId="69" fillId="0" borderId="3" xfId="6" applyNumberFormat="1" applyFont="1" applyFill="1" applyBorder="1" applyAlignment="1">
      <alignment horizontal="center" vertical="center" wrapText="1"/>
    </xf>
    <xf numFmtId="172" fontId="54" fillId="0" borderId="3" xfId="0" applyNumberFormat="1" applyFont="1" applyFill="1" applyBorder="1" applyAlignment="1">
      <alignment horizontal="center" vertical="center" wrapText="1"/>
    </xf>
    <xf numFmtId="1" fontId="53" fillId="0" borderId="3" xfId="0" applyNumberFormat="1" applyFont="1" applyFill="1" applyBorder="1" applyAlignment="1">
      <alignment horizontal="center" vertical="center" wrapText="1"/>
    </xf>
    <xf numFmtId="171" fontId="51" fillId="0" borderId="3" xfId="0" applyNumberFormat="1" applyFont="1" applyFill="1" applyBorder="1" applyAlignment="1">
      <alignment horizontal="center" vertical="center" wrapText="1"/>
    </xf>
    <xf numFmtId="168" fontId="58" fillId="0" borderId="3" xfId="0" applyNumberFormat="1" applyFont="1" applyFill="1" applyBorder="1" applyAlignment="1">
      <alignment horizontal="center" vertical="center"/>
    </xf>
    <xf numFmtId="168" fontId="55" fillId="0" borderId="3" xfId="0" applyNumberFormat="1" applyFont="1" applyFill="1" applyBorder="1" applyAlignment="1">
      <alignment horizontal="center" vertical="center"/>
    </xf>
    <xf numFmtId="2" fontId="53" fillId="0" borderId="3" xfId="6" applyNumberFormat="1" applyFont="1" applyFill="1" applyBorder="1" applyAlignment="1">
      <alignment horizontal="right" vertical="center" wrapText="1" indent="1"/>
    </xf>
    <xf numFmtId="2" fontId="51" fillId="0" borderId="3" xfId="6" applyNumberFormat="1" applyFont="1" applyFill="1" applyBorder="1" applyAlignment="1">
      <alignment horizontal="right" vertical="center" wrapText="1" indent="1"/>
    </xf>
    <xf numFmtId="2" fontId="55" fillId="0" borderId="3" xfId="6" applyNumberFormat="1" applyFont="1" applyFill="1" applyBorder="1" applyAlignment="1">
      <alignment horizontal="right" vertical="center" wrapText="1" indent="1"/>
    </xf>
    <xf numFmtId="2" fontId="54" fillId="0" borderId="3" xfId="6" applyNumberFormat="1" applyFont="1" applyFill="1" applyBorder="1" applyAlignment="1">
      <alignment horizontal="right" vertical="center" wrapText="1" indent="1"/>
    </xf>
    <xf numFmtId="2" fontId="56" fillId="0" borderId="3" xfId="0" applyNumberFormat="1" applyFont="1" applyFill="1" applyBorder="1" applyAlignment="1">
      <alignment horizontal="right" vertical="center" wrapText="1" indent="1"/>
    </xf>
    <xf numFmtId="2" fontId="55" fillId="0" borderId="3" xfId="0" applyNumberFormat="1" applyFont="1" applyFill="1" applyBorder="1" applyAlignment="1">
      <alignment horizontal="right" vertical="center" wrapText="1" indent="1"/>
    </xf>
    <xf numFmtId="2" fontId="52" fillId="0" borderId="3" xfId="0" applyNumberFormat="1" applyFont="1" applyFill="1" applyBorder="1" applyAlignment="1">
      <alignment horizontal="right" vertical="center" indent="1"/>
    </xf>
    <xf numFmtId="2" fontId="7" fillId="0" borderId="3" xfId="2" applyNumberFormat="1" applyFont="1" applyFill="1" applyBorder="1" applyAlignment="1">
      <alignment horizontal="right" vertical="center" wrapText="1" indent="1"/>
    </xf>
    <xf numFmtId="2" fontId="53" fillId="0" borderId="3" xfId="0" applyNumberFormat="1" applyFont="1" applyFill="1" applyBorder="1" applyAlignment="1">
      <alignment horizontal="right" vertical="center" wrapText="1" indent="1"/>
    </xf>
    <xf numFmtId="2" fontId="54" fillId="0" borderId="3" xfId="0" applyNumberFormat="1" applyFont="1" applyFill="1" applyBorder="1" applyAlignment="1">
      <alignment horizontal="right" vertical="center" wrapText="1" indent="1"/>
    </xf>
    <xf numFmtId="2" fontId="7" fillId="0" borderId="3" xfId="6" applyNumberFormat="1" applyFont="1" applyFill="1" applyBorder="1" applyAlignment="1">
      <alignment horizontal="right" vertical="center" wrapText="1" indent="1"/>
    </xf>
    <xf numFmtId="2" fontId="48" fillId="0" borderId="3" xfId="4" applyNumberFormat="1" applyFont="1" applyFill="1" applyBorder="1" applyAlignment="1">
      <alignment horizontal="right" vertical="center" wrapText="1" indent="1"/>
    </xf>
    <xf numFmtId="2" fontId="52" fillId="0" borderId="3" xfId="4" applyNumberFormat="1" applyFont="1" applyFill="1" applyBorder="1" applyAlignment="1">
      <alignment horizontal="right" vertical="center" wrapText="1" indent="1"/>
    </xf>
    <xf numFmtId="2" fontId="7" fillId="0" borderId="3" xfId="4" applyNumberFormat="1" applyFont="1" applyFill="1" applyBorder="1" applyAlignment="1">
      <alignment horizontal="right" vertical="center" wrapText="1" indent="1"/>
    </xf>
    <xf numFmtId="2" fontId="48" fillId="0" borderId="3" xfId="2" applyNumberFormat="1" applyFont="1" applyFill="1" applyBorder="1" applyAlignment="1">
      <alignment horizontal="right" vertical="center" wrapText="1" indent="1"/>
    </xf>
    <xf numFmtId="2" fontId="51" fillId="0" borderId="3" xfId="2" applyNumberFormat="1" applyFont="1" applyFill="1" applyBorder="1" applyAlignment="1">
      <alignment horizontal="right" vertical="center" wrapText="1" indent="1"/>
    </xf>
    <xf numFmtId="0" fontId="55" fillId="0" borderId="3" xfId="0" applyFont="1" applyFill="1" applyBorder="1" applyAlignment="1">
      <alignment horizontal="right" vertical="center" wrapText="1" indent="1"/>
    </xf>
    <xf numFmtId="166" fontId="7" fillId="0" borderId="3" xfId="0" applyNumberFormat="1" applyFont="1" applyFill="1" applyBorder="1" applyAlignment="1">
      <alignment horizontal="right" vertical="center" wrapText="1" indent="1"/>
    </xf>
    <xf numFmtId="2" fontId="55" fillId="0" borderId="3" xfId="0" applyNumberFormat="1" applyFont="1" applyFill="1" applyBorder="1" applyAlignment="1">
      <alignment horizontal="right" vertical="center" indent="1"/>
    </xf>
    <xf numFmtId="4" fontId="7" fillId="0" borderId="3" xfId="1" applyNumberFormat="1" applyFont="1" applyFill="1" applyBorder="1" applyAlignment="1">
      <alignment horizontal="right" vertical="center" indent="1"/>
    </xf>
    <xf numFmtId="4" fontId="7" fillId="0" borderId="3" xfId="1" applyNumberFormat="1" applyFont="1" applyFill="1" applyBorder="1" applyAlignment="1">
      <alignment horizontal="right" vertical="center" wrapText="1" indent="1"/>
    </xf>
    <xf numFmtId="2" fontId="59" fillId="0" borderId="3" xfId="0" applyNumberFormat="1" applyFont="1" applyFill="1" applyBorder="1" applyAlignment="1">
      <alignment horizontal="right" vertical="center" wrapText="1" indent="1"/>
    </xf>
    <xf numFmtId="0" fontId="53" fillId="0" borderId="3" xfId="219" applyFont="1" applyFill="1" applyBorder="1" applyAlignment="1">
      <alignment horizontal="right" vertical="center" wrapText="1" indent="1"/>
    </xf>
    <xf numFmtId="2" fontId="53" fillId="0" borderId="3" xfId="219" applyNumberFormat="1" applyFont="1" applyFill="1" applyBorder="1" applyAlignment="1">
      <alignment horizontal="right" vertical="center" wrapText="1" indent="1"/>
    </xf>
    <xf numFmtId="0" fontId="76" fillId="0" borderId="3" xfId="219" applyFont="1" applyFill="1" applyBorder="1" applyAlignment="1">
      <alignment horizontal="right" vertical="center" wrapText="1" indent="1"/>
    </xf>
    <xf numFmtId="2" fontId="57" fillId="0" borderId="3" xfId="0" applyNumberFormat="1" applyFont="1" applyFill="1" applyBorder="1" applyAlignment="1">
      <alignment horizontal="right" vertical="center" wrapText="1" indent="1"/>
    </xf>
    <xf numFmtId="4" fontId="53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4" fontId="54" fillId="0" borderId="3" xfId="6" applyNumberFormat="1" applyFont="1" applyFill="1" applyBorder="1" applyAlignment="1" applyProtection="1">
      <alignment horizontal="right" vertical="center" indent="1"/>
      <protection locked="0"/>
    </xf>
    <xf numFmtId="4" fontId="53" fillId="0" borderId="3" xfId="6" applyNumberFormat="1" applyFont="1" applyFill="1" applyBorder="1" applyAlignment="1">
      <alignment horizontal="right" vertical="center" wrapText="1" indent="1"/>
    </xf>
    <xf numFmtId="4" fontId="51" fillId="0" borderId="3" xfId="6" applyNumberFormat="1" applyFont="1" applyFill="1" applyBorder="1" applyAlignment="1">
      <alignment horizontal="right" vertical="center" wrapText="1" indent="1"/>
    </xf>
    <xf numFmtId="4" fontId="55" fillId="0" borderId="3" xfId="6" applyNumberFormat="1" applyFont="1" applyFill="1" applyBorder="1" applyAlignment="1">
      <alignment horizontal="right" vertical="center" wrapText="1" indent="1"/>
    </xf>
    <xf numFmtId="4" fontId="54" fillId="0" borderId="3" xfId="6" applyNumberFormat="1" applyFont="1" applyFill="1" applyBorder="1" applyAlignment="1">
      <alignment horizontal="right" vertical="center" wrapText="1" indent="1"/>
    </xf>
    <xf numFmtId="4" fontId="56" fillId="0" borderId="3" xfId="0" applyNumberFormat="1" applyFont="1" applyFill="1" applyBorder="1" applyAlignment="1">
      <alignment horizontal="right" vertical="center" wrapText="1" indent="1"/>
    </xf>
    <xf numFmtId="4" fontId="80" fillId="0" borderId="3" xfId="0" applyNumberFormat="1" applyFont="1" applyFill="1" applyBorder="1" applyAlignment="1">
      <alignment horizontal="right" vertical="center" wrapText="1" indent="1"/>
    </xf>
    <xf numFmtId="4" fontId="55" fillId="0" borderId="3" xfId="0" applyNumberFormat="1" applyFont="1" applyFill="1" applyBorder="1" applyAlignment="1">
      <alignment horizontal="right" vertical="center" wrapText="1" indent="1"/>
    </xf>
    <xf numFmtId="4" fontId="58" fillId="0" borderId="3" xfId="0" applyNumberFormat="1" applyFont="1" applyFill="1" applyBorder="1" applyAlignment="1">
      <alignment horizontal="right" vertical="center" wrapText="1" indent="1"/>
    </xf>
    <xf numFmtId="4" fontId="52" fillId="0" borderId="3" xfId="0" applyNumberFormat="1" applyFont="1" applyFill="1" applyBorder="1" applyAlignment="1">
      <alignment horizontal="right" vertical="center" indent="1"/>
    </xf>
    <xf numFmtId="4" fontId="7" fillId="0" borderId="3" xfId="2" applyNumberFormat="1" applyFont="1" applyFill="1" applyBorder="1" applyAlignment="1">
      <alignment horizontal="right" vertical="center" wrapText="1" indent="1"/>
    </xf>
    <xf numFmtId="4" fontId="53" fillId="0" borderId="3" xfId="0" applyNumberFormat="1" applyFont="1" applyFill="1" applyBorder="1" applyAlignment="1">
      <alignment horizontal="right" vertical="center" wrapText="1" indent="1"/>
    </xf>
    <xf numFmtId="4" fontId="54" fillId="0" borderId="3" xfId="0" applyNumberFormat="1" applyFont="1" applyFill="1" applyBorder="1" applyAlignment="1">
      <alignment horizontal="right" vertical="center" indent="1"/>
    </xf>
    <xf numFmtId="4" fontId="54" fillId="0" borderId="3" xfId="0" applyNumberFormat="1" applyFont="1" applyFill="1" applyBorder="1" applyAlignment="1">
      <alignment horizontal="right" vertical="center" wrapText="1" indent="1"/>
    </xf>
    <xf numFmtId="4" fontId="7" fillId="0" borderId="3" xfId="6" applyNumberFormat="1" applyFont="1" applyFill="1" applyBorder="1" applyAlignment="1">
      <alignment horizontal="right" vertical="center" wrapText="1" indent="1"/>
    </xf>
    <xf numFmtId="4" fontId="52" fillId="0" borderId="3" xfId="6" applyNumberFormat="1" applyFont="1" applyFill="1" applyBorder="1" applyAlignment="1">
      <alignment horizontal="right" vertical="center" wrapText="1" indent="1"/>
    </xf>
    <xf numFmtId="4" fontId="54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4" fontId="51" fillId="0" borderId="3" xfId="6" applyNumberFormat="1" applyFont="1" applyFill="1" applyBorder="1" applyAlignment="1">
      <alignment horizontal="right" vertical="center" indent="1"/>
    </xf>
    <xf numFmtId="4" fontId="55" fillId="0" borderId="3" xfId="6" applyNumberFormat="1" applyFont="1" applyFill="1" applyBorder="1" applyAlignment="1">
      <alignment horizontal="right" vertical="center" indent="1"/>
    </xf>
    <xf numFmtId="4" fontId="48" fillId="0" borderId="3" xfId="4" applyNumberFormat="1" applyFont="1" applyFill="1" applyBorder="1" applyAlignment="1">
      <alignment horizontal="right" vertical="center" wrapText="1" indent="1"/>
    </xf>
    <xf numFmtId="4" fontId="52" fillId="0" borderId="3" xfId="4" applyNumberFormat="1" applyFont="1" applyFill="1" applyBorder="1" applyAlignment="1">
      <alignment horizontal="right" vertical="center" wrapText="1" indent="1"/>
    </xf>
    <xf numFmtId="4" fontId="7" fillId="0" borderId="3" xfId="4" applyNumberFormat="1" applyFont="1" applyFill="1" applyBorder="1" applyAlignment="1">
      <alignment horizontal="right" vertical="center" wrapText="1" indent="1"/>
    </xf>
    <xf numFmtId="4" fontId="3" fillId="0" borderId="3" xfId="0" applyNumberFormat="1" applyFont="1" applyFill="1" applyBorder="1" applyAlignment="1">
      <alignment horizontal="right" vertical="center" indent="1"/>
    </xf>
    <xf numFmtId="4" fontId="4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indent="1"/>
      <protection locked="0"/>
    </xf>
    <xf numFmtId="4" fontId="51" fillId="0" borderId="3" xfId="0" applyNumberFormat="1" applyFont="1" applyFill="1" applyBorder="1" applyAlignment="1" applyProtection="1">
      <alignment horizontal="right" vertical="center" indent="1"/>
      <protection locked="0"/>
    </xf>
    <xf numFmtId="4" fontId="5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48" fillId="0" borderId="3" xfId="1" applyNumberFormat="1" applyFont="1" applyFill="1" applyBorder="1" applyAlignment="1">
      <alignment horizontal="right" vertical="center" wrapText="1" indent="1"/>
    </xf>
    <xf numFmtId="4" fontId="48" fillId="0" borderId="3" xfId="2" applyNumberFormat="1" applyFont="1" applyFill="1" applyBorder="1" applyAlignment="1">
      <alignment horizontal="right" vertical="center" wrapText="1" indent="1"/>
    </xf>
    <xf numFmtId="4" fontId="51" fillId="0" borderId="3" xfId="2" applyNumberFormat="1" applyFont="1" applyFill="1" applyBorder="1" applyAlignment="1">
      <alignment horizontal="right" vertical="center" wrapText="1" indent="1"/>
    </xf>
    <xf numFmtId="4" fontId="5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55" fillId="0" borderId="3" xfId="0" applyNumberFormat="1" applyFont="1" applyFill="1" applyBorder="1" applyAlignment="1">
      <alignment horizontal="right" vertical="center" indent="1"/>
    </xf>
    <xf numFmtId="4" fontId="59" fillId="0" borderId="3" xfId="0" applyNumberFormat="1" applyFont="1" applyFill="1" applyBorder="1" applyAlignment="1">
      <alignment horizontal="right" vertical="center" wrapText="1" indent="1"/>
    </xf>
    <xf numFmtId="4" fontId="51" fillId="0" borderId="3" xfId="3" applyNumberFormat="1" applyFont="1" applyFill="1" applyBorder="1" applyAlignment="1">
      <alignment horizontal="right" vertical="center" wrapText="1" indent="1"/>
    </xf>
    <xf numFmtId="4" fontId="61" fillId="0" borderId="3" xfId="0" applyNumberFormat="1" applyFont="1" applyFill="1" applyBorder="1" applyAlignment="1">
      <alignment horizontal="right" vertical="center" wrapText="1" indent="1"/>
    </xf>
    <xf numFmtId="4" fontId="73" fillId="0" borderId="3" xfId="0" applyNumberFormat="1" applyFont="1" applyFill="1" applyBorder="1" applyAlignment="1">
      <alignment horizontal="right" vertical="center" indent="1"/>
    </xf>
    <xf numFmtId="4" fontId="69" fillId="0" borderId="3" xfId="0" applyNumberFormat="1" applyFont="1" applyFill="1" applyBorder="1" applyAlignment="1">
      <alignment horizontal="right" vertical="center" wrapText="1" indent="1"/>
    </xf>
    <xf numFmtId="4" fontId="7" fillId="0" borderId="3" xfId="3" applyNumberFormat="1" applyFont="1" applyFill="1" applyBorder="1" applyAlignment="1">
      <alignment horizontal="right" vertical="center" wrapText="1" indent="1"/>
    </xf>
    <xf numFmtId="4" fontId="53" fillId="0" borderId="3" xfId="219" applyNumberFormat="1" applyFont="1" applyFill="1" applyBorder="1" applyAlignment="1">
      <alignment horizontal="right" vertical="center" wrapText="1" indent="1"/>
    </xf>
    <xf numFmtId="4" fontId="76" fillId="0" borderId="3" xfId="219" applyNumberFormat="1" applyFont="1" applyFill="1" applyBorder="1" applyAlignment="1">
      <alignment horizontal="right" vertical="center" wrapText="1" indent="1"/>
    </xf>
    <xf numFmtId="4" fontId="57" fillId="0" borderId="3" xfId="0" applyNumberFormat="1" applyFont="1" applyFill="1" applyBorder="1" applyAlignment="1">
      <alignment horizontal="right" vertical="center" wrapText="1" indent="1"/>
    </xf>
    <xf numFmtId="2" fontId="59" fillId="0" borderId="3" xfId="6" applyNumberFormat="1" applyFont="1" applyFill="1" applyBorder="1" applyAlignment="1">
      <alignment horizontal="right" vertical="center" wrapText="1" indent="1"/>
    </xf>
    <xf numFmtId="166" fontId="52" fillId="0" borderId="3" xfId="0" applyNumberFormat="1" applyFont="1" applyFill="1" applyBorder="1" applyAlignment="1">
      <alignment horizontal="right" vertical="center" wrapText="1" indent="1"/>
    </xf>
    <xf numFmtId="165" fontId="7" fillId="0" borderId="3" xfId="0" applyNumberFormat="1" applyFont="1" applyFill="1" applyBorder="1" applyAlignment="1">
      <alignment horizontal="right" vertical="center" wrapText="1" indent="1"/>
    </xf>
    <xf numFmtId="166" fontId="51" fillId="0" borderId="3" xfId="0" applyNumberFormat="1" applyFont="1" applyFill="1" applyBorder="1" applyAlignment="1">
      <alignment horizontal="right" vertical="center" wrapText="1" indent="1"/>
    </xf>
    <xf numFmtId="165" fontId="52" fillId="0" borderId="3" xfId="0" applyNumberFormat="1" applyFont="1" applyFill="1" applyBorder="1" applyAlignment="1">
      <alignment horizontal="right" vertical="center" wrapText="1" indent="1"/>
    </xf>
    <xf numFmtId="165" fontId="48" fillId="0" borderId="3" xfId="0" applyNumberFormat="1" applyFont="1" applyFill="1" applyBorder="1" applyAlignment="1">
      <alignment horizontal="right" vertical="center" wrapText="1" indent="1"/>
    </xf>
    <xf numFmtId="165" fontId="54" fillId="0" borderId="3" xfId="0" applyNumberFormat="1" applyFont="1" applyFill="1" applyBorder="1" applyAlignment="1">
      <alignment horizontal="right" vertical="center" wrapText="1" indent="1"/>
    </xf>
    <xf numFmtId="165" fontId="55" fillId="0" borderId="3" xfId="6" applyNumberFormat="1" applyFont="1" applyFill="1" applyBorder="1" applyAlignment="1">
      <alignment horizontal="right" vertical="center" wrapText="1" indent="1"/>
    </xf>
    <xf numFmtId="166" fontId="54" fillId="0" borderId="3" xfId="6" applyNumberFormat="1" applyFont="1" applyFill="1" applyBorder="1" applyAlignment="1">
      <alignment horizontal="right" vertical="center" wrapText="1" indent="1"/>
    </xf>
    <xf numFmtId="165" fontId="51" fillId="0" borderId="3" xfId="6" applyNumberFormat="1" applyFont="1" applyFill="1" applyBorder="1" applyAlignment="1">
      <alignment horizontal="right" vertical="center" wrapText="1" indent="1"/>
    </xf>
    <xf numFmtId="165" fontId="54" fillId="0" borderId="3" xfId="6" applyNumberFormat="1" applyFont="1" applyFill="1" applyBorder="1" applyAlignment="1">
      <alignment horizontal="right" vertical="center" wrapText="1" indent="1"/>
    </xf>
    <xf numFmtId="2" fontId="51" fillId="0" borderId="3" xfId="4" applyNumberFormat="1" applyFont="1" applyFill="1" applyBorder="1" applyAlignment="1">
      <alignment horizontal="right" vertical="center" wrapText="1" indent="1"/>
    </xf>
    <xf numFmtId="2" fontId="55" fillId="0" borderId="3" xfId="4" applyNumberFormat="1" applyFont="1" applyFill="1" applyBorder="1" applyAlignment="1">
      <alignment horizontal="right" vertical="center" wrapText="1" indent="1"/>
    </xf>
    <xf numFmtId="4" fontId="48" fillId="0" borderId="3" xfId="1" applyNumberFormat="1" applyFont="1" applyFill="1" applyBorder="1" applyAlignment="1">
      <alignment horizontal="right" vertical="center" indent="1"/>
    </xf>
    <xf numFmtId="9" fontId="54" fillId="0" borderId="3" xfId="219" applyNumberFormat="1" applyFont="1" applyFill="1" applyBorder="1" applyAlignment="1">
      <alignment horizontal="right" vertical="center" wrapText="1" indent="1"/>
    </xf>
    <xf numFmtId="2" fontId="54" fillId="0" borderId="1" xfId="219" applyNumberFormat="1" applyFont="1" applyFill="1" applyBorder="1" applyAlignment="1">
      <alignment horizontal="right" vertical="center" wrapText="1" indent="1"/>
    </xf>
    <xf numFmtId="2" fontId="54" fillId="0" borderId="3" xfId="219" applyNumberFormat="1" applyFont="1" applyFill="1" applyBorder="1" applyAlignment="1">
      <alignment horizontal="right" vertical="top" indent="1"/>
    </xf>
    <xf numFmtId="165" fontId="54" fillId="0" borderId="3" xfId="219" applyNumberFormat="1" applyFont="1" applyFill="1" applyBorder="1" applyAlignment="1">
      <alignment horizontal="right" vertical="top" indent="1"/>
    </xf>
    <xf numFmtId="2" fontId="53" fillId="0" borderId="3" xfId="4" applyNumberFormat="1" applyFont="1" applyFill="1" applyBorder="1" applyAlignment="1">
      <alignment horizontal="right" vertical="center" wrapText="1" indent="1"/>
    </xf>
    <xf numFmtId="2" fontId="53" fillId="0" borderId="1" xfId="219" applyNumberFormat="1" applyFont="1" applyFill="1" applyBorder="1" applyAlignment="1">
      <alignment horizontal="right" vertical="center" wrapText="1" indent="1"/>
    </xf>
    <xf numFmtId="4" fontId="54" fillId="0" borderId="3" xfId="1" applyNumberFormat="1" applyFont="1" applyFill="1" applyBorder="1" applyAlignment="1">
      <alignment horizontal="right" vertical="center" indent="1"/>
    </xf>
    <xf numFmtId="4" fontId="54" fillId="0" borderId="3" xfId="1" applyNumberFormat="1" applyFont="1" applyFill="1" applyBorder="1" applyAlignment="1">
      <alignment horizontal="right" vertical="center" wrapText="1" indent="1"/>
    </xf>
    <xf numFmtId="2" fontId="55" fillId="0" borderId="3" xfId="219" applyNumberFormat="1" applyFont="1" applyFill="1" applyBorder="1" applyAlignment="1">
      <alignment horizontal="right" vertical="center" wrapText="1" indent="1"/>
    </xf>
    <xf numFmtId="2" fontId="54" fillId="0" borderId="3" xfId="221" applyNumberFormat="1" applyFont="1" applyFill="1" applyBorder="1" applyAlignment="1">
      <alignment horizontal="right" indent="1"/>
    </xf>
    <xf numFmtId="0" fontId="76" fillId="0" borderId="5" xfId="219" applyFont="1" applyFill="1" applyBorder="1" applyAlignment="1">
      <alignment horizontal="right" vertical="center" wrapText="1" indent="1"/>
    </xf>
    <xf numFmtId="0" fontId="53" fillId="0" borderId="5" xfId="219" applyFont="1" applyFill="1" applyBorder="1" applyAlignment="1">
      <alignment horizontal="right" vertical="center" wrapText="1" indent="1"/>
    </xf>
    <xf numFmtId="4" fontId="54" fillId="0" borderId="1" xfId="219" applyNumberFormat="1" applyFont="1" applyFill="1" applyBorder="1" applyAlignment="1">
      <alignment horizontal="right" vertical="center" wrapText="1" indent="1"/>
    </xf>
    <xf numFmtId="4" fontId="53" fillId="0" borderId="3" xfId="219" applyNumberFormat="1" applyFont="1" applyFill="1" applyBorder="1" applyAlignment="1" applyProtection="1">
      <alignment horizontal="right" vertical="center" wrapText="1" indent="1"/>
      <protection locked="0"/>
    </xf>
    <xf numFmtId="4" fontId="54" fillId="0" borderId="3" xfId="219" applyNumberFormat="1" applyFont="1" applyFill="1" applyBorder="1" applyAlignment="1" applyProtection="1">
      <alignment horizontal="right" vertical="center" indent="1"/>
      <protection locked="0"/>
    </xf>
    <xf numFmtId="4" fontId="54" fillId="0" borderId="3" xfId="219" applyNumberFormat="1" applyFont="1" applyFill="1" applyBorder="1" applyAlignment="1" applyProtection="1">
      <alignment horizontal="right" vertical="center" wrapText="1" indent="1"/>
      <protection locked="0"/>
    </xf>
    <xf numFmtId="4" fontId="54" fillId="0" borderId="3" xfId="219" applyNumberFormat="1" applyFont="1" applyFill="1" applyBorder="1" applyAlignment="1">
      <alignment horizontal="right" vertical="top" indent="1"/>
    </xf>
    <xf numFmtId="4" fontId="53" fillId="0" borderId="3" xfId="4" applyNumberFormat="1" applyFont="1" applyFill="1" applyBorder="1" applyAlignment="1">
      <alignment horizontal="right" vertical="center" wrapText="1" indent="1"/>
    </xf>
    <xf numFmtId="4" fontId="53" fillId="0" borderId="1" xfId="219" applyNumberFormat="1" applyFont="1" applyFill="1" applyBorder="1" applyAlignment="1">
      <alignment horizontal="right" vertical="center" wrapText="1" indent="1"/>
    </xf>
    <xf numFmtId="4" fontId="53" fillId="0" borderId="3" xfId="11" applyNumberFormat="1" applyFont="1" applyFill="1" applyBorder="1" applyAlignment="1">
      <alignment horizontal="right" vertical="center" wrapText="1" indent="1"/>
    </xf>
    <xf numFmtId="4" fontId="54" fillId="0" borderId="3" xfId="11" applyNumberFormat="1" applyFont="1" applyFill="1" applyBorder="1" applyAlignment="1">
      <alignment horizontal="right" vertical="center" wrapText="1" indent="1"/>
    </xf>
    <xf numFmtId="4" fontId="55" fillId="0" borderId="3" xfId="219" applyNumberFormat="1" applyFont="1" applyFill="1" applyBorder="1" applyAlignment="1">
      <alignment horizontal="right" vertical="center" wrapText="1" indent="1"/>
    </xf>
    <xf numFmtId="4" fontId="54" fillId="0" borderId="3" xfId="221" applyNumberFormat="1" applyFont="1" applyFill="1" applyBorder="1" applyAlignment="1">
      <alignment horizontal="right" indent="1"/>
    </xf>
    <xf numFmtId="4" fontId="54" fillId="0" borderId="3" xfId="11" applyNumberFormat="1" applyFont="1" applyFill="1" applyBorder="1" applyAlignment="1">
      <alignment horizontal="right" indent="1"/>
    </xf>
    <xf numFmtId="4" fontId="54" fillId="0" borderId="3" xfId="190" applyNumberFormat="1" applyFont="1" applyFill="1" applyBorder="1" applyAlignment="1">
      <alignment horizontal="right" vertical="center" indent="1"/>
    </xf>
    <xf numFmtId="4" fontId="76" fillId="0" borderId="5" xfId="219" applyNumberFormat="1" applyFont="1" applyFill="1" applyBorder="1" applyAlignment="1">
      <alignment horizontal="right" vertical="center" wrapText="1" indent="1"/>
    </xf>
    <xf numFmtId="4" fontId="53" fillId="0" borderId="5" xfId="219" applyNumberFormat="1" applyFont="1" applyFill="1" applyBorder="1" applyAlignment="1">
      <alignment horizontal="right" vertical="center" wrapText="1" indent="1"/>
    </xf>
    <xf numFmtId="2" fontId="59" fillId="0" borderId="3" xfId="219" applyNumberFormat="1" applyFont="1" applyFill="1" applyBorder="1" applyAlignment="1">
      <alignment horizontal="right" vertical="center" wrapText="1" indent="1"/>
    </xf>
    <xf numFmtId="2" fontId="54" fillId="0" borderId="2" xfId="219" applyNumberFormat="1" applyFont="1" applyFill="1" applyBorder="1" applyAlignment="1">
      <alignment horizontal="right" vertical="center" wrapText="1" indent="1"/>
    </xf>
    <xf numFmtId="2" fontId="54" fillId="0" borderId="5" xfId="219" applyNumberFormat="1" applyFont="1" applyFill="1" applyBorder="1" applyAlignment="1">
      <alignment horizontal="right" vertical="center" wrapText="1" indent="1"/>
    </xf>
    <xf numFmtId="165" fontId="53" fillId="0" borderId="3" xfId="219" applyNumberFormat="1" applyFont="1" applyFill="1" applyBorder="1" applyAlignment="1">
      <alignment horizontal="right" vertical="center" wrapText="1" indent="1"/>
    </xf>
    <xf numFmtId="2" fontId="51" fillId="0" borderId="2" xfId="219" applyNumberFormat="1" applyFont="1" applyFill="1" applyBorder="1" applyAlignment="1">
      <alignment horizontal="right" vertical="center" wrapText="1" indent="1"/>
    </xf>
    <xf numFmtId="2" fontId="59" fillId="0" borderId="3" xfId="4" applyNumberFormat="1" applyFont="1" applyFill="1" applyBorder="1" applyAlignment="1">
      <alignment horizontal="right" vertical="center" indent="1"/>
    </xf>
    <xf numFmtId="165" fontId="54" fillId="0" borderId="3" xfId="4" applyNumberFormat="1" applyFont="1" applyFill="1" applyBorder="1" applyAlignment="1">
      <alignment horizontal="right" vertical="top" indent="1"/>
    </xf>
    <xf numFmtId="165" fontId="54" fillId="0" borderId="3" xfId="219" applyNumberFormat="1" applyFont="1" applyFill="1" applyBorder="1" applyAlignment="1">
      <alignment horizontal="right" vertical="center" wrapText="1" indent="1"/>
    </xf>
    <xf numFmtId="2" fontId="7" fillId="0" borderId="3" xfId="219" applyNumberFormat="1" applyFont="1" applyFill="1" applyBorder="1" applyAlignment="1">
      <alignment horizontal="right" vertical="center" wrapText="1" indent="1"/>
    </xf>
    <xf numFmtId="2" fontId="51" fillId="0" borderId="3" xfId="219" applyNumberFormat="1" applyFont="1" applyFill="1" applyBorder="1" applyAlignment="1">
      <alignment horizontal="right" vertical="center" wrapText="1" indent="1"/>
    </xf>
    <xf numFmtId="166" fontId="54" fillId="0" borderId="3" xfId="219" applyNumberFormat="1" applyFont="1" applyFill="1" applyBorder="1" applyAlignment="1">
      <alignment horizontal="right" vertical="center" wrapText="1" indent="1"/>
    </xf>
    <xf numFmtId="166" fontId="54" fillId="0" borderId="3" xfId="0" applyNumberFormat="1" applyFont="1" applyFill="1" applyBorder="1" applyAlignment="1">
      <alignment horizontal="right" vertical="center" wrapText="1" indent="1"/>
    </xf>
    <xf numFmtId="2" fontId="53" fillId="0" borderId="16" xfId="0" applyNumberFormat="1" applyFont="1" applyFill="1" applyBorder="1" applyAlignment="1">
      <alignment horizontal="right" vertical="center" wrapText="1" indent="1"/>
    </xf>
    <xf numFmtId="2" fontId="54" fillId="0" borderId="16" xfId="0" applyNumberFormat="1" applyFont="1" applyFill="1" applyBorder="1" applyAlignment="1">
      <alignment horizontal="right" vertical="center" wrapText="1" indent="1"/>
    </xf>
    <xf numFmtId="165" fontId="7" fillId="0" borderId="15" xfId="0" applyNumberFormat="1" applyFont="1" applyFill="1" applyBorder="1" applyAlignment="1">
      <alignment horizontal="right" vertical="center" wrapText="1" indent="1"/>
    </xf>
    <xf numFmtId="166" fontId="7" fillId="0" borderId="16" xfId="0" applyNumberFormat="1" applyFont="1" applyFill="1" applyBorder="1" applyAlignment="1">
      <alignment horizontal="right" vertical="center" wrapText="1" indent="1"/>
    </xf>
    <xf numFmtId="2" fontId="54" fillId="0" borderId="19" xfId="0" applyNumberFormat="1" applyFont="1" applyFill="1" applyBorder="1" applyAlignment="1">
      <alignment horizontal="right" vertical="center" wrapText="1" indent="1"/>
    </xf>
    <xf numFmtId="2" fontId="54" fillId="0" borderId="15" xfId="0" applyNumberFormat="1" applyFont="1" applyFill="1" applyBorder="1" applyAlignment="1">
      <alignment horizontal="right" vertical="center" wrapText="1" indent="1"/>
    </xf>
    <xf numFmtId="166" fontId="54" fillId="0" borderId="16" xfId="0" applyNumberFormat="1" applyFont="1" applyFill="1" applyBorder="1" applyAlignment="1">
      <alignment horizontal="right" vertical="center" wrapText="1" indent="1"/>
    </xf>
    <xf numFmtId="2" fontId="53" fillId="0" borderId="5" xfId="219" applyNumberFormat="1" applyFont="1" applyFill="1" applyBorder="1" applyAlignment="1">
      <alignment horizontal="right" vertical="center" wrapText="1" indent="1"/>
    </xf>
    <xf numFmtId="2" fontId="53" fillId="0" borderId="2" xfId="219" applyNumberFormat="1" applyFont="1" applyFill="1" applyBorder="1" applyAlignment="1">
      <alignment horizontal="right" vertical="center" wrapText="1" indent="1"/>
    </xf>
    <xf numFmtId="4" fontId="53" fillId="0" borderId="3" xfId="1" applyNumberFormat="1" applyFont="1" applyFill="1" applyBorder="1" applyAlignment="1">
      <alignment horizontal="right" vertical="center" indent="1"/>
    </xf>
    <xf numFmtId="2" fontId="54" fillId="0" borderId="5" xfId="0" applyNumberFormat="1" applyFont="1" applyFill="1" applyBorder="1" applyAlignment="1">
      <alignment horizontal="right" vertical="center" wrapText="1" indent="1"/>
    </xf>
    <xf numFmtId="166" fontId="53" fillId="0" borderId="3" xfId="219" applyNumberFormat="1" applyFont="1" applyFill="1" applyBorder="1" applyAlignment="1">
      <alignment horizontal="right" vertical="center" wrapText="1" indent="1"/>
    </xf>
    <xf numFmtId="165" fontId="55" fillId="0" borderId="3" xfId="219" applyNumberFormat="1" applyFont="1" applyFill="1" applyBorder="1" applyAlignment="1">
      <alignment horizontal="right" vertical="center" wrapText="1" indent="1"/>
    </xf>
    <xf numFmtId="165" fontId="54" fillId="0" borderId="3" xfId="221" applyNumberFormat="1" applyFont="1" applyFill="1" applyBorder="1" applyAlignment="1">
      <alignment horizontal="right" indent="1"/>
    </xf>
    <xf numFmtId="2" fontId="54" fillId="0" borderId="19" xfId="219" applyNumberFormat="1" applyFont="1" applyFill="1" applyBorder="1" applyAlignment="1">
      <alignment horizontal="right" vertical="center" wrapText="1" indent="1"/>
    </xf>
    <xf numFmtId="2" fontId="54" fillId="0" borderId="18" xfId="219" applyNumberFormat="1" applyFont="1" applyFill="1" applyBorder="1" applyAlignment="1">
      <alignment horizontal="right" vertical="center" wrapText="1" indent="1"/>
    </xf>
    <xf numFmtId="2" fontId="54" fillId="0" borderId="15" xfId="219" applyNumberFormat="1" applyFont="1" applyFill="1" applyBorder="1" applyAlignment="1">
      <alignment horizontal="right" vertical="center" wrapText="1" indent="1"/>
    </xf>
    <xf numFmtId="2" fontId="51" fillId="0" borderId="5" xfId="219" applyNumberFormat="1" applyFont="1" applyFill="1" applyBorder="1" applyAlignment="1">
      <alignment horizontal="right" vertical="center" wrapText="1" indent="1"/>
    </xf>
    <xf numFmtId="2" fontId="48" fillId="0" borderId="3" xfId="219" applyNumberFormat="1" applyFont="1" applyFill="1" applyBorder="1" applyAlignment="1">
      <alignment horizontal="right" vertical="center" wrapText="1" indent="1"/>
    </xf>
    <xf numFmtId="4" fontId="48" fillId="0" borderId="3" xfId="219" applyNumberFormat="1" applyFont="1" applyFill="1" applyBorder="1" applyAlignment="1">
      <alignment horizontal="right" vertical="center" wrapText="1" indent="1"/>
    </xf>
    <xf numFmtId="167" fontId="57" fillId="0" borderId="3" xfId="0" applyNumberFormat="1" applyFont="1" applyFill="1" applyBorder="1" applyAlignment="1">
      <alignment horizontal="right" vertical="center" wrapText="1" indent="1"/>
    </xf>
    <xf numFmtId="167" fontId="48" fillId="0" borderId="3" xfId="0" applyNumberFormat="1" applyFont="1" applyFill="1" applyBorder="1" applyAlignment="1">
      <alignment horizontal="right" vertical="center" wrapText="1" indent="1"/>
    </xf>
    <xf numFmtId="165" fontId="48" fillId="0" borderId="3" xfId="219" applyNumberFormat="1" applyFont="1" applyFill="1" applyBorder="1" applyAlignment="1">
      <alignment horizontal="right" vertical="center" wrapText="1" indent="1"/>
    </xf>
    <xf numFmtId="0" fontId="53" fillId="0" borderId="5" xfId="219" applyFont="1" applyFill="1" applyBorder="1" applyAlignment="1">
      <alignment horizontal="center" vertical="center"/>
    </xf>
    <xf numFmtId="2" fontId="53" fillId="0" borderId="0" xfId="219" applyNumberFormat="1" applyFont="1" applyFill="1" applyAlignment="1">
      <alignment vertical="center"/>
    </xf>
    <xf numFmtId="0" fontId="53" fillId="0" borderId="0" xfId="219" applyFont="1" applyFill="1" applyAlignment="1">
      <alignment vertical="center"/>
    </xf>
    <xf numFmtId="0" fontId="53" fillId="0" borderId="0" xfId="219" applyFont="1" applyFill="1" applyBorder="1" applyAlignment="1">
      <alignment horizontal="center" vertical="center" wrapText="1"/>
    </xf>
    <xf numFmtId="0" fontId="50" fillId="0" borderId="0" xfId="219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222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20% - Акцент1 2" xfId="19"/>
    <cellStyle name="20% - Акцент1 3" xfId="20"/>
    <cellStyle name="20% - Акцент1 4" xfId="21"/>
    <cellStyle name="20% - Акцент2 2" xfId="22"/>
    <cellStyle name="20% - Акцент2 3" xfId="23"/>
    <cellStyle name="20% - Акцент2 4" xfId="24"/>
    <cellStyle name="20% - Акцент3 2" xfId="25"/>
    <cellStyle name="20% - Акцент3 3" xfId="26"/>
    <cellStyle name="20% - Акцент3 4" xfId="27"/>
    <cellStyle name="20% - Акцент4 2" xfId="28"/>
    <cellStyle name="20% - Акцент4 3" xfId="29"/>
    <cellStyle name="20% - Акцент4 4" xfId="30"/>
    <cellStyle name="20% - Акцент5 2" xfId="31"/>
    <cellStyle name="20% - Акцент5 3" xfId="32"/>
    <cellStyle name="20% - Акцент5 4" xfId="33"/>
    <cellStyle name="20% - Акцент6 2" xfId="34"/>
    <cellStyle name="20% - Акцент6 3" xfId="35"/>
    <cellStyle name="20% - Акцент6 4" xfId="36"/>
    <cellStyle name="40% - Accent1 2" xfId="37"/>
    <cellStyle name="40% - Accent2 2" xfId="38"/>
    <cellStyle name="40% - Accent3 2" xfId="39"/>
    <cellStyle name="40% - Accent4 2" xfId="40"/>
    <cellStyle name="40% - Accent5 2" xfId="41"/>
    <cellStyle name="40% - Accent6 2" xfId="42"/>
    <cellStyle name="40% - Акцент1 2" xfId="43"/>
    <cellStyle name="40% - Акцент1 3" xfId="44"/>
    <cellStyle name="40% - Акцент1 4" xfId="45"/>
    <cellStyle name="40% - Акцент2 2" xfId="46"/>
    <cellStyle name="40% - Акцент2 3" xfId="47"/>
    <cellStyle name="40% - Акцент2 4" xfId="48"/>
    <cellStyle name="40% - Акцент3 2" xfId="49"/>
    <cellStyle name="40% - Акцент3 3" xfId="50"/>
    <cellStyle name="40% - Акцент3 4" xfId="51"/>
    <cellStyle name="40% - Акцент4 2" xfId="52"/>
    <cellStyle name="40% - Акцент4 3" xfId="53"/>
    <cellStyle name="40% - Акцент4 4" xfId="54"/>
    <cellStyle name="40% - Акцент5 2" xfId="55"/>
    <cellStyle name="40% - Акцент5 3" xfId="56"/>
    <cellStyle name="40% - Акцент5 4" xfId="57"/>
    <cellStyle name="40% - Акцент6 2" xfId="58"/>
    <cellStyle name="40% - Акцент6 3" xfId="59"/>
    <cellStyle name="40% - Акцент6 4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60% - Акцент1 2" xfId="67"/>
    <cellStyle name="60% - Акцент1 3" xfId="68"/>
    <cellStyle name="60% - Акцент1 4" xfId="69"/>
    <cellStyle name="60% - Акцент2 2" xfId="70"/>
    <cellStyle name="60% - Акцент2 3" xfId="71"/>
    <cellStyle name="60% - Акцент2 4" xfId="72"/>
    <cellStyle name="60% - Акцент3 2" xfId="73"/>
    <cellStyle name="60% - Акцент3 3" xfId="74"/>
    <cellStyle name="60% - Акцент3 4" xfId="75"/>
    <cellStyle name="60% - Акцент4 2" xfId="76"/>
    <cellStyle name="60% - Акцент4 3" xfId="77"/>
    <cellStyle name="60% - Акцент4 4" xfId="78"/>
    <cellStyle name="60% - Акцент5 2" xfId="79"/>
    <cellStyle name="60% - Акцент5 3" xfId="80"/>
    <cellStyle name="60% - Акцент5 4" xfId="81"/>
    <cellStyle name="60% - Акцент6 2" xfId="82"/>
    <cellStyle name="60% - Акцент6 3" xfId="83"/>
    <cellStyle name="60% - Акцент6 4" xfId="84"/>
    <cellStyle name="Accent1 2" xfId="85"/>
    <cellStyle name="Accent2 2" xfId="86"/>
    <cellStyle name="Accent3 2" xfId="87"/>
    <cellStyle name="Accent4 2" xfId="88"/>
    <cellStyle name="Accent5 2" xfId="89"/>
    <cellStyle name="Accent6 2" xfId="90"/>
    <cellStyle name="Bad 2" xfId="91"/>
    <cellStyle name="Calculation 2" xfId="92"/>
    <cellStyle name="Check Cell 2" xfId="93"/>
    <cellStyle name="Comma" xfId="3" builtinId="3"/>
    <cellStyle name="Comma 2" xfId="11"/>
    <cellStyle name="Comma 2 2" xfId="94"/>
    <cellStyle name="Comma 2 2 2" xfId="194"/>
    <cellStyle name="Comma 2 3" xfId="202"/>
    <cellStyle name="Comma 2 3 2" xfId="214"/>
    <cellStyle name="Comma 2 4" xfId="209"/>
    <cellStyle name="Comma 3" xfId="95"/>
    <cellStyle name="Comma 3 2" xfId="203"/>
    <cellStyle name="Comma 3 2 2" xfId="215"/>
    <cellStyle name="Comma 3 3" xfId="210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" xfId="0" builtinId="0"/>
    <cellStyle name="Normal 11 2 2" xfId="189"/>
    <cellStyle name="Normal 14 3" xfId="105"/>
    <cellStyle name="Normal 2" xfId="6"/>
    <cellStyle name="Normal 2 10" xfId="190"/>
    <cellStyle name="Normal 2 2" xfId="106"/>
    <cellStyle name="Normal 2 2 2" xfId="195"/>
    <cellStyle name="Normal 2 3" xfId="219"/>
    <cellStyle name="Normal 3" xfId="9"/>
    <cellStyle name="Normal 3 2" xfId="192"/>
    <cellStyle name="Normal 36 2 2" xfId="191"/>
    <cellStyle name="Normal 36 2 2 2" xfId="221"/>
    <cellStyle name="Normal 4" xfId="8"/>
    <cellStyle name="Normal 5" xfId="12"/>
    <cellStyle name="Normal 50" xfId="220"/>
    <cellStyle name="Normal 6" xfId="107"/>
    <cellStyle name="Normal 7" xfId="218"/>
    <cellStyle name="Normal 8" xfId="5"/>
    <cellStyle name="Note 2" xfId="108"/>
    <cellStyle name="Output 2" xfId="109"/>
    <cellStyle name="Style 1" xfId="206"/>
    <cellStyle name="Title 2" xfId="110"/>
    <cellStyle name="Total 2" xfId="111"/>
    <cellStyle name="Warning Text 2" xfId="112"/>
    <cellStyle name="Акцент1 2" xfId="113"/>
    <cellStyle name="Акцент1 3" xfId="114"/>
    <cellStyle name="Акцент1 4" xfId="115"/>
    <cellStyle name="Акцент2 2" xfId="116"/>
    <cellStyle name="Акцент2 3" xfId="117"/>
    <cellStyle name="Акцент2 4" xfId="118"/>
    <cellStyle name="Акцент3 2" xfId="119"/>
    <cellStyle name="Акцент3 3" xfId="120"/>
    <cellStyle name="Акцент3 4" xfId="121"/>
    <cellStyle name="Акцент4 2" xfId="122"/>
    <cellStyle name="Акцент4 3" xfId="123"/>
    <cellStyle name="Акцент4 4" xfId="124"/>
    <cellStyle name="Акцент5 2" xfId="125"/>
    <cellStyle name="Акцент5 3" xfId="126"/>
    <cellStyle name="Акцент5 4" xfId="127"/>
    <cellStyle name="Акцент6 2" xfId="128"/>
    <cellStyle name="Акцент6 3" xfId="129"/>
    <cellStyle name="Акцент6 4" xfId="130"/>
    <cellStyle name="Ввод  2" xfId="131"/>
    <cellStyle name="Ввод  3" xfId="132"/>
    <cellStyle name="Ввод  4" xfId="133"/>
    <cellStyle name="Вывод 2" xfId="134"/>
    <cellStyle name="Вывод 3" xfId="135"/>
    <cellStyle name="Вывод 4" xfId="136"/>
    <cellStyle name="Вычисление 2" xfId="137"/>
    <cellStyle name="Вычисление 3" xfId="138"/>
    <cellStyle name="Вычисление 4" xfId="139"/>
    <cellStyle name="Заголовок 1 2" xfId="140"/>
    <cellStyle name="Заголовок 1 3" xfId="141"/>
    <cellStyle name="Заголовок 1 4" xfId="142"/>
    <cellStyle name="Заголовок 2 2" xfId="143"/>
    <cellStyle name="Заголовок 2 3" xfId="144"/>
    <cellStyle name="Заголовок 2 4" xfId="145"/>
    <cellStyle name="Заголовок 3 2" xfId="146"/>
    <cellStyle name="Заголовок 3 3" xfId="147"/>
    <cellStyle name="Заголовок 3 4" xfId="148"/>
    <cellStyle name="Заголовок 4 2" xfId="149"/>
    <cellStyle name="Заголовок 4 3" xfId="150"/>
    <cellStyle name="Заголовок 4 4" xfId="151"/>
    <cellStyle name="Итог 2" xfId="152"/>
    <cellStyle name="Итог 3" xfId="153"/>
    <cellStyle name="Итог 4" xfId="154"/>
    <cellStyle name="Контрольная ячейка 2" xfId="155"/>
    <cellStyle name="Контрольная ячейка 3" xfId="156"/>
    <cellStyle name="Контрольная ячейка 4" xfId="157"/>
    <cellStyle name="Название 2" xfId="158"/>
    <cellStyle name="Название 3" xfId="159"/>
    <cellStyle name="Название 4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2 2 2" xfId="196"/>
    <cellStyle name="Обычный 3" xfId="166"/>
    <cellStyle name="Обычный 3 2" xfId="197"/>
    <cellStyle name="Обычный 4" xfId="10"/>
    <cellStyle name="Обычный 4 2" xfId="193"/>
    <cellStyle name="Обычный 4 2 2" xfId="213"/>
    <cellStyle name="Обычный 4 3" xfId="208"/>
    <cellStyle name="Обычный 5" xfId="167"/>
    <cellStyle name="Обычный_S.S.S" xfId="2"/>
    <cellStyle name="Обычный_Лист1" xfId="4"/>
    <cellStyle name="Обычный_დემონტაჟი" xfId="1"/>
    <cellStyle name="Плохой 2" xfId="168"/>
    <cellStyle name="Плохой 3" xfId="169"/>
    <cellStyle name="Плохой 4" xfId="170"/>
    <cellStyle name="Пояснение 2" xfId="171"/>
    <cellStyle name="Пояснение 3" xfId="172"/>
    <cellStyle name="Пояснение 4" xfId="173"/>
    <cellStyle name="Примечание 2" xfId="174"/>
    <cellStyle name="Примечание 2 2" xfId="198"/>
    <cellStyle name="Примечание 3" xfId="175"/>
    <cellStyle name="Примечание 3 2" xfId="199"/>
    <cellStyle name="Примечание 4" xfId="176"/>
    <cellStyle name="Примечание 4 2" xfId="200"/>
    <cellStyle name="Связанная ячейка 2" xfId="177"/>
    <cellStyle name="Связанная ячейка 3" xfId="178"/>
    <cellStyle name="Связанная ячейка 4" xfId="179"/>
    <cellStyle name="Текст предупреждения 2" xfId="180"/>
    <cellStyle name="Текст предупреждения 3" xfId="181"/>
    <cellStyle name="Текст предупреждения 4" xfId="182"/>
    <cellStyle name="Финансовый 2" xfId="183"/>
    <cellStyle name="Финансовый 2 2" xfId="184"/>
    <cellStyle name="Финансовый 2 2 2" xfId="201"/>
    <cellStyle name="Финансовый 2 3" xfId="204"/>
    <cellStyle name="Финансовый 2 3 2" xfId="216"/>
    <cellStyle name="Финансовый 2 4" xfId="211"/>
    <cellStyle name="Финансовый 3" xfId="185"/>
    <cellStyle name="Финансовый 3 2" xfId="205"/>
    <cellStyle name="Финансовый 3 2 2" xfId="217"/>
    <cellStyle name="Финансовый 3 3" xfId="212"/>
    <cellStyle name="Финансовый 4" xfId="7"/>
    <cellStyle name="Финансовый 4 2" xfId="207"/>
    <cellStyle name="Хороший 2" xfId="186"/>
    <cellStyle name="Хороший 3" xfId="187"/>
    <cellStyle name="Хороший 4" xfId="188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962525" y="9525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6257925" y="9525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00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001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962525" y="9525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6257925" y="9525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192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9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19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192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19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962525" y="9525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6257925" y="9525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3716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17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371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3716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19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371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3716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21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371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962525" y="9525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6257925" y="9525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9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21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2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25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28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27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28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962525" y="9525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6257925" y="9525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2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25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27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29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31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3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5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7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600075</xdr:rowOff>
    </xdr:from>
    <xdr:to>
      <xdr:col>4</xdr:col>
      <xdr:colOff>0</xdr:colOff>
      <xdr:row>3</xdr:row>
      <xdr:rowOff>47625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4143375" y="1485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590550</xdr:rowOff>
    </xdr:from>
    <xdr:to>
      <xdr:col>6</xdr:col>
      <xdr:colOff>9525</xdr:colOff>
      <xdr:row>2</xdr:row>
      <xdr:rowOff>685800</xdr:rowOff>
    </xdr:to>
    <xdr:sp macro="" textlink="">
      <xdr:nvSpPr>
        <xdr:cNvPr id="39" name="Line 2">
          <a:extLst>
            <a:ext uri="{FF2B5EF4-FFF2-40B4-BE49-F238E27FC236}">
              <a16:creationId xmlns=""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5591175" y="1485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topLeftCell="B1" zoomScaleNormal="100" zoomScaleSheetLayoutView="100" workbookViewId="0">
      <selection activeCell="F17" sqref="F17"/>
    </sheetView>
  </sheetViews>
  <sheetFormatPr defaultColWidth="9.140625" defaultRowHeight="15" x14ac:dyDescent="0.25"/>
  <cols>
    <col min="1" max="1" width="3.140625" style="148" bestFit="1" customWidth="1"/>
    <col min="2" max="2" width="4.7109375" style="148" customWidth="1"/>
    <col min="3" max="3" width="72.42578125" style="148" customWidth="1"/>
    <col min="4" max="4" width="36" style="148" customWidth="1"/>
    <col min="5" max="5" width="9.140625" style="148" customWidth="1"/>
    <col min="6" max="6" width="7.42578125" style="148" customWidth="1"/>
    <col min="7" max="9" width="9.140625" style="148"/>
    <col min="10" max="10" width="5" style="148" customWidth="1"/>
    <col min="11" max="11" width="8.5703125" style="148" customWidth="1"/>
    <col min="12" max="12" width="6.85546875" style="148" customWidth="1"/>
    <col min="13" max="13" width="6.5703125" style="148" customWidth="1"/>
    <col min="14" max="16384" width="9.140625" style="148"/>
  </cols>
  <sheetData>
    <row r="1" spans="1:5" ht="39.75" customHeight="1" x14ac:dyDescent="0.25">
      <c r="A1" s="146"/>
      <c r="B1" s="347" t="s">
        <v>430</v>
      </c>
      <c r="C1" s="347"/>
      <c r="D1" s="347"/>
    </row>
    <row r="2" spans="1:5" ht="39.75" customHeight="1" x14ac:dyDescent="0.25">
      <c r="A2" s="146"/>
      <c r="B2" s="348" t="s">
        <v>411</v>
      </c>
      <c r="C2" s="349"/>
      <c r="D2" s="349"/>
    </row>
    <row r="3" spans="1:5" ht="31.5" customHeight="1" x14ac:dyDescent="0.25">
      <c r="A3" s="147"/>
      <c r="B3" s="59" t="s">
        <v>214</v>
      </c>
      <c r="C3" s="59" t="s">
        <v>215</v>
      </c>
      <c r="D3" s="27" t="s">
        <v>216</v>
      </c>
    </row>
    <row r="4" spans="1:5" x14ac:dyDescent="0.25">
      <c r="A4" s="147"/>
      <c r="B4" s="28">
        <v>1</v>
      </c>
      <c r="C4" s="151" t="s">
        <v>38</v>
      </c>
      <c r="D4" s="157"/>
    </row>
    <row r="5" spans="1:5" x14ac:dyDescent="0.25">
      <c r="A5" s="147" t="s">
        <v>217</v>
      </c>
      <c r="B5" s="28">
        <v>2</v>
      </c>
      <c r="C5" s="151" t="s">
        <v>284</v>
      </c>
      <c r="D5" s="158"/>
    </row>
    <row r="6" spans="1:5" x14ac:dyDescent="0.25">
      <c r="A6" s="147" t="s">
        <v>218</v>
      </c>
      <c r="B6" s="28">
        <f>B5+1</f>
        <v>3</v>
      </c>
      <c r="C6" s="151" t="s">
        <v>281</v>
      </c>
      <c r="D6" s="158"/>
    </row>
    <row r="7" spans="1:5" x14ac:dyDescent="0.25">
      <c r="A7" s="149" t="s">
        <v>219</v>
      </c>
      <c r="B7" s="28">
        <f t="shared" ref="B7:B9" si="0">B6+1</f>
        <v>4</v>
      </c>
      <c r="C7" s="151" t="s">
        <v>282</v>
      </c>
      <c r="D7" s="158"/>
    </row>
    <row r="8" spans="1:5" x14ac:dyDescent="0.25">
      <c r="A8" s="147" t="s">
        <v>220</v>
      </c>
      <c r="B8" s="28">
        <f t="shared" si="0"/>
        <v>5</v>
      </c>
      <c r="C8" s="151" t="s">
        <v>283</v>
      </c>
      <c r="D8" s="158"/>
    </row>
    <row r="9" spans="1:5" x14ac:dyDescent="0.25">
      <c r="A9" s="147"/>
      <c r="B9" s="28">
        <f t="shared" si="0"/>
        <v>6</v>
      </c>
      <c r="C9" s="151" t="s">
        <v>421</v>
      </c>
      <c r="D9" s="158"/>
    </row>
    <row r="10" spans="1:5" s="346" customFormat="1" x14ac:dyDescent="0.25">
      <c r="A10" s="344"/>
      <c r="B10" s="59"/>
      <c r="C10" s="153" t="s">
        <v>375</v>
      </c>
      <c r="D10" s="159"/>
      <c r="E10" s="345"/>
    </row>
    <row r="11" spans="1:5" x14ac:dyDescent="0.25">
      <c r="A11" s="147"/>
      <c r="B11" s="28"/>
      <c r="C11" s="151" t="s">
        <v>35</v>
      </c>
      <c r="D11" s="158"/>
    </row>
    <row r="12" spans="1:5" s="346" customFormat="1" x14ac:dyDescent="0.25">
      <c r="A12" s="344"/>
      <c r="B12" s="59"/>
      <c r="C12" s="153" t="s">
        <v>31</v>
      </c>
      <c r="D12" s="159"/>
    </row>
    <row r="13" spans="1:5" x14ac:dyDescent="0.25">
      <c r="A13" s="147"/>
      <c r="B13" s="28"/>
      <c r="C13" s="151" t="s">
        <v>221</v>
      </c>
      <c r="D13" s="158"/>
    </row>
    <row r="14" spans="1:5" s="346" customFormat="1" x14ac:dyDescent="0.25">
      <c r="A14" s="344"/>
      <c r="B14" s="59"/>
      <c r="C14" s="153" t="s">
        <v>31</v>
      </c>
      <c r="D14" s="159"/>
      <c r="E14" s="345"/>
    </row>
    <row r="15" spans="1:5" ht="45" x14ac:dyDescent="0.25">
      <c r="B15" s="28"/>
      <c r="C15" s="152" t="s">
        <v>36</v>
      </c>
      <c r="D15" s="158"/>
    </row>
    <row r="16" spans="1:5" ht="39" customHeight="1" x14ac:dyDescent="0.25">
      <c r="A16" s="147"/>
      <c r="B16" s="28"/>
      <c r="C16" s="153" t="s">
        <v>222</v>
      </c>
      <c r="D16" s="159"/>
      <c r="E16" s="150"/>
    </row>
  </sheetData>
  <mergeCells count="2">
    <mergeCell ref="B1:D1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>
      <selection activeCell="A3" sqref="A3:L4"/>
    </sheetView>
  </sheetViews>
  <sheetFormatPr defaultColWidth="9.140625" defaultRowHeight="15" x14ac:dyDescent="0.25"/>
  <cols>
    <col min="1" max="1" width="5.5703125" style="87" customWidth="1"/>
    <col min="2" max="2" width="36.5703125" style="14" customWidth="1"/>
    <col min="3" max="3" width="9.140625" style="14" customWidth="1"/>
    <col min="4" max="12" width="10.85546875" style="14" customWidth="1"/>
    <col min="13" max="16384" width="9.140625" style="14"/>
  </cols>
  <sheetData>
    <row r="1" spans="1:12" ht="39" customHeight="1" x14ac:dyDescent="0.25">
      <c r="A1" s="352" t="s">
        <v>410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28.5" customHeight="1" x14ac:dyDescent="0.25">
      <c r="A2" s="352" t="s">
        <v>38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42.75" customHeight="1" x14ac:dyDescent="0.25">
      <c r="A3" s="350" t="s">
        <v>214</v>
      </c>
      <c r="B3" s="350" t="s">
        <v>204</v>
      </c>
      <c r="C3" s="350" t="s">
        <v>205</v>
      </c>
      <c r="D3" s="350" t="s">
        <v>206</v>
      </c>
      <c r="E3" s="351"/>
      <c r="F3" s="350" t="s">
        <v>207</v>
      </c>
      <c r="G3" s="351"/>
      <c r="H3" s="350" t="s">
        <v>208</v>
      </c>
      <c r="I3" s="351"/>
      <c r="J3" s="350" t="s">
        <v>209</v>
      </c>
      <c r="K3" s="351"/>
      <c r="L3" s="350" t="s">
        <v>31</v>
      </c>
    </row>
    <row r="4" spans="1:12" ht="60" x14ac:dyDescent="0.25">
      <c r="A4" s="351" t="s">
        <v>0</v>
      </c>
      <c r="B4" s="351"/>
      <c r="C4" s="351" t="s">
        <v>205</v>
      </c>
      <c r="D4" s="140" t="s">
        <v>211</v>
      </c>
      <c r="E4" s="140" t="s">
        <v>212</v>
      </c>
      <c r="F4" s="140" t="s">
        <v>213</v>
      </c>
      <c r="G4" s="140" t="s">
        <v>31</v>
      </c>
      <c r="H4" s="140" t="s">
        <v>213</v>
      </c>
      <c r="I4" s="140" t="s">
        <v>31</v>
      </c>
      <c r="J4" s="140" t="s">
        <v>213</v>
      </c>
      <c r="K4" s="140" t="s">
        <v>31</v>
      </c>
      <c r="L4" s="351" t="s">
        <v>210</v>
      </c>
    </row>
    <row r="5" spans="1:12" ht="15" customHeight="1" x14ac:dyDescent="0.25">
      <c r="A5" s="83"/>
      <c r="B5" s="3" t="s">
        <v>38</v>
      </c>
      <c r="C5" s="190"/>
      <c r="D5" s="190"/>
      <c r="E5" s="3"/>
      <c r="F5" s="160"/>
      <c r="G5" s="160"/>
      <c r="H5" s="160"/>
      <c r="I5" s="160"/>
      <c r="J5" s="160"/>
      <c r="K5" s="160"/>
      <c r="L5" s="1"/>
    </row>
    <row r="6" spans="1:12" ht="45" x14ac:dyDescent="0.25">
      <c r="A6" s="65">
        <v>1</v>
      </c>
      <c r="B6" s="3" t="s">
        <v>39</v>
      </c>
      <c r="C6" s="3" t="s">
        <v>15</v>
      </c>
      <c r="D6" s="161"/>
      <c r="E6" s="191">
        <v>200</v>
      </c>
      <c r="F6" s="176"/>
      <c r="G6" s="176"/>
      <c r="H6" s="177"/>
      <c r="I6" s="177"/>
      <c r="J6" s="177"/>
      <c r="K6" s="177"/>
      <c r="L6" s="176"/>
    </row>
    <row r="7" spans="1:12" x14ac:dyDescent="0.25">
      <c r="A7" s="134">
        <v>1.1000000000000001</v>
      </c>
      <c r="B7" s="10" t="s">
        <v>40</v>
      </c>
      <c r="C7" s="10" t="s">
        <v>15</v>
      </c>
      <c r="D7" s="166">
        <v>1</v>
      </c>
      <c r="E7" s="165">
        <f>D7*E6</f>
        <v>200</v>
      </c>
      <c r="F7" s="178"/>
      <c r="G7" s="178"/>
      <c r="H7" s="179"/>
      <c r="I7" s="178"/>
      <c r="J7" s="178"/>
      <c r="K7" s="178"/>
      <c r="L7" s="178"/>
    </row>
    <row r="8" spans="1:12" ht="45" x14ac:dyDescent="0.25">
      <c r="A8" s="65">
        <f>A6+1</f>
        <v>2</v>
      </c>
      <c r="B8" s="3" t="s">
        <v>41</v>
      </c>
      <c r="C8" s="3" t="s">
        <v>26</v>
      </c>
      <c r="D8" s="161"/>
      <c r="E8" s="161">
        <v>1</v>
      </c>
      <c r="F8" s="176"/>
      <c r="G8" s="176"/>
      <c r="H8" s="177"/>
      <c r="I8" s="177"/>
      <c r="J8" s="177"/>
      <c r="K8" s="177"/>
      <c r="L8" s="176"/>
    </row>
    <row r="9" spans="1:12" x14ac:dyDescent="0.25">
      <c r="A9" s="134">
        <v>1.1000000000000001</v>
      </c>
      <c r="B9" s="10" t="s">
        <v>40</v>
      </c>
      <c r="C9" s="10" t="s">
        <v>26</v>
      </c>
      <c r="D9" s="166">
        <v>1</v>
      </c>
      <c r="E9" s="165">
        <f>D9*E8</f>
        <v>1</v>
      </c>
      <c r="F9" s="178"/>
      <c r="G9" s="178"/>
      <c r="H9" s="179"/>
      <c r="I9" s="178"/>
      <c r="J9" s="178"/>
      <c r="K9" s="178"/>
      <c r="L9" s="178"/>
    </row>
    <row r="10" spans="1:12" x14ac:dyDescent="0.25">
      <c r="A10" s="68">
        <v>2.2000000000000002</v>
      </c>
      <c r="B10" s="11" t="s">
        <v>75</v>
      </c>
      <c r="C10" s="11" t="s">
        <v>26</v>
      </c>
      <c r="D10" s="169">
        <v>1</v>
      </c>
      <c r="E10" s="167">
        <f>D10*E8</f>
        <v>1</v>
      </c>
      <c r="F10" s="178"/>
      <c r="G10" s="178"/>
      <c r="H10" s="180"/>
      <c r="I10" s="180"/>
      <c r="J10" s="180"/>
      <c r="K10" s="180"/>
      <c r="L10" s="180"/>
    </row>
    <row r="11" spans="1:12" x14ac:dyDescent="0.25">
      <c r="A11" s="65">
        <f>A8+1</f>
        <v>3</v>
      </c>
      <c r="B11" s="3" t="s">
        <v>42</v>
      </c>
      <c r="C11" s="3" t="s">
        <v>26</v>
      </c>
      <c r="D11" s="161"/>
      <c r="E11" s="161">
        <v>1</v>
      </c>
      <c r="F11" s="176"/>
      <c r="G11" s="176"/>
      <c r="H11" s="181"/>
      <c r="I11" s="181"/>
      <c r="J11" s="177"/>
      <c r="K11" s="177"/>
      <c r="L11" s="176"/>
    </row>
    <row r="12" spans="1:12" ht="105" x14ac:dyDescent="0.25">
      <c r="A12" s="65">
        <f>A11+1</f>
        <v>4</v>
      </c>
      <c r="B12" s="3" t="s">
        <v>223</v>
      </c>
      <c r="C12" s="3" t="s">
        <v>43</v>
      </c>
      <c r="D12" s="161"/>
      <c r="E12" s="191">
        <v>2500</v>
      </c>
      <c r="F12" s="176"/>
      <c r="G12" s="176"/>
      <c r="H12" s="177"/>
      <c r="I12" s="177"/>
      <c r="J12" s="177"/>
      <c r="K12" s="177"/>
      <c r="L12" s="176"/>
    </row>
    <row r="13" spans="1:12" x14ac:dyDescent="0.25">
      <c r="A13" s="134">
        <v>1.1000000000000001</v>
      </c>
      <c r="B13" s="10" t="s">
        <v>40</v>
      </c>
      <c r="C13" s="10" t="s">
        <v>7</v>
      </c>
      <c r="D13" s="166">
        <v>1</v>
      </c>
      <c r="E13" s="165">
        <f>D13*E12</f>
        <v>2500</v>
      </c>
      <c r="F13" s="178"/>
      <c r="G13" s="178"/>
      <c r="H13" s="179"/>
      <c r="I13" s="178"/>
      <c r="J13" s="178"/>
      <c r="K13" s="178"/>
      <c r="L13" s="178"/>
    </row>
    <row r="14" spans="1:12" ht="15" customHeight="1" x14ac:dyDescent="0.25">
      <c r="A14" s="83"/>
      <c r="B14" s="3" t="s">
        <v>44</v>
      </c>
      <c r="C14" s="190"/>
      <c r="D14" s="192"/>
      <c r="E14" s="171"/>
      <c r="F14" s="182"/>
      <c r="G14" s="182"/>
      <c r="H14" s="182"/>
      <c r="I14" s="182"/>
      <c r="J14" s="182"/>
      <c r="K14" s="182"/>
      <c r="L14" s="180"/>
    </row>
    <row r="15" spans="1:12" s="145" customFormat="1" x14ac:dyDescent="0.25">
      <c r="A15" s="111" t="s">
        <v>8</v>
      </c>
      <c r="B15" s="144" t="s">
        <v>45</v>
      </c>
      <c r="C15" s="3" t="s">
        <v>47</v>
      </c>
      <c r="D15" s="168"/>
      <c r="E15" s="191">
        <v>2</v>
      </c>
      <c r="F15" s="183"/>
      <c r="G15" s="183"/>
      <c r="H15" s="183"/>
      <c r="I15" s="183"/>
      <c r="J15" s="183"/>
      <c r="K15" s="183"/>
      <c r="L15" s="183"/>
    </row>
    <row r="16" spans="1:12" ht="30" x14ac:dyDescent="0.25">
      <c r="A16" s="65">
        <v>2</v>
      </c>
      <c r="B16" s="3" t="s">
        <v>224</v>
      </c>
      <c r="C16" s="3" t="s">
        <v>46</v>
      </c>
      <c r="D16" s="161"/>
      <c r="E16" s="161">
        <v>2.2000000000000002</v>
      </c>
      <c r="F16" s="176"/>
      <c r="G16" s="176"/>
      <c r="H16" s="177"/>
      <c r="I16" s="177"/>
      <c r="J16" s="177"/>
      <c r="K16" s="177"/>
      <c r="L16" s="176"/>
    </row>
    <row r="17" spans="1:12" x14ac:dyDescent="0.25">
      <c r="A17" s="134">
        <v>2.1</v>
      </c>
      <c r="B17" s="10" t="s">
        <v>40</v>
      </c>
      <c r="C17" s="10" t="s">
        <v>24</v>
      </c>
      <c r="D17" s="165">
        <v>13.2</v>
      </c>
      <c r="E17" s="165">
        <f>D17*E16</f>
        <v>29.04</v>
      </c>
      <c r="F17" s="178"/>
      <c r="G17" s="178"/>
      <c r="H17" s="179"/>
      <c r="I17" s="178"/>
      <c r="J17" s="178"/>
      <c r="K17" s="178"/>
      <c r="L17" s="178"/>
    </row>
    <row r="18" spans="1:12" x14ac:dyDescent="0.25">
      <c r="A18" s="68">
        <v>2.2000000000000002</v>
      </c>
      <c r="B18" s="11" t="s">
        <v>75</v>
      </c>
      <c r="C18" s="11" t="s">
        <v>4</v>
      </c>
      <c r="D18" s="169">
        <v>9.6300000000000008</v>
      </c>
      <c r="E18" s="167">
        <f>D18*E16</f>
        <v>21.186000000000003</v>
      </c>
      <c r="F18" s="178"/>
      <c r="G18" s="178"/>
      <c r="H18" s="180"/>
      <c r="I18" s="180"/>
      <c r="J18" s="180"/>
      <c r="K18" s="180"/>
      <c r="L18" s="180"/>
    </row>
    <row r="19" spans="1:12" ht="30" x14ac:dyDescent="0.25">
      <c r="A19" s="65">
        <f>A16+1</f>
        <v>3</v>
      </c>
      <c r="B19" s="3" t="s">
        <v>225</v>
      </c>
      <c r="C19" s="3" t="s">
        <v>47</v>
      </c>
      <c r="D19" s="161"/>
      <c r="E19" s="161">
        <v>1.22</v>
      </c>
      <c r="F19" s="176"/>
      <c r="G19" s="176"/>
      <c r="H19" s="177"/>
      <c r="I19" s="177"/>
      <c r="J19" s="177"/>
      <c r="K19" s="177"/>
      <c r="L19" s="176"/>
    </row>
    <row r="20" spans="1:12" x14ac:dyDescent="0.25">
      <c r="A20" s="134">
        <v>2.1</v>
      </c>
      <c r="B20" s="10" t="s">
        <v>40</v>
      </c>
      <c r="C20" s="10" t="s">
        <v>24</v>
      </c>
      <c r="D20" s="165">
        <v>22</v>
      </c>
      <c r="E20" s="165">
        <f>D20*E19</f>
        <v>26.84</v>
      </c>
      <c r="F20" s="178"/>
      <c r="G20" s="178"/>
      <c r="H20" s="179"/>
      <c r="I20" s="178"/>
      <c r="J20" s="178"/>
      <c r="K20" s="178"/>
      <c r="L20" s="178"/>
    </row>
    <row r="21" spans="1:12" x14ac:dyDescent="0.25">
      <c r="A21" s="68">
        <v>2.2000000000000002</v>
      </c>
      <c r="B21" s="11" t="s">
        <v>75</v>
      </c>
      <c r="C21" s="11" t="s">
        <v>4</v>
      </c>
      <c r="D21" s="169">
        <v>16.8</v>
      </c>
      <c r="E21" s="167">
        <f>D21*E19</f>
        <v>20.495999999999999</v>
      </c>
      <c r="F21" s="178"/>
      <c r="G21" s="178"/>
      <c r="H21" s="180"/>
      <c r="I21" s="180"/>
      <c r="J21" s="180"/>
      <c r="K21" s="180"/>
      <c r="L21" s="180"/>
    </row>
    <row r="22" spans="1:12" ht="30" x14ac:dyDescent="0.25">
      <c r="A22" s="65">
        <f>A19+1</f>
        <v>4</v>
      </c>
      <c r="B22" s="3" t="s">
        <v>408</v>
      </c>
      <c r="C22" s="3" t="s">
        <v>48</v>
      </c>
      <c r="D22" s="161"/>
      <c r="E22" s="161">
        <v>0.3</v>
      </c>
      <c r="F22" s="176"/>
      <c r="G22" s="176"/>
      <c r="H22" s="181"/>
      <c r="I22" s="181"/>
      <c r="J22" s="177"/>
      <c r="K22" s="177"/>
      <c r="L22" s="176"/>
    </row>
    <row r="23" spans="1:12" x14ac:dyDescent="0.25">
      <c r="A23" s="134">
        <f>A22+0.1</f>
        <v>4.0999999999999996</v>
      </c>
      <c r="B23" s="10" t="s">
        <v>40</v>
      </c>
      <c r="C23" s="10" t="s">
        <v>24</v>
      </c>
      <c r="D23" s="165">
        <v>38.04</v>
      </c>
      <c r="E23" s="165">
        <f>E22*D23</f>
        <v>11.411999999999999</v>
      </c>
      <c r="F23" s="178"/>
      <c r="G23" s="178"/>
      <c r="H23" s="178"/>
      <c r="I23" s="178"/>
      <c r="J23" s="178"/>
      <c r="K23" s="178"/>
      <c r="L23" s="178"/>
    </row>
    <row r="24" spans="1:12" x14ac:dyDescent="0.25">
      <c r="A24" s="68">
        <f>A23+0.1</f>
        <v>4.1999999999999993</v>
      </c>
      <c r="B24" s="11" t="s">
        <v>75</v>
      </c>
      <c r="C24" s="11" t="s">
        <v>4</v>
      </c>
      <c r="D24" s="169">
        <v>0.11899999999999999</v>
      </c>
      <c r="E24" s="169">
        <f>E22*D24</f>
        <v>3.5699999999999996E-2</v>
      </c>
      <c r="F24" s="180"/>
      <c r="G24" s="180"/>
      <c r="H24" s="180"/>
      <c r="I24" s="180"/>
      <c r="J24" s="180"/>
      <c r="K24" s="180"/>
      <c r="L24" s="180"/>
    </row>
    <row r="25" spans="1:12" x14ac:dyDescent="0.25">
      <c r="A25" s="88">
        <f>A24+0.1</f>
        <v>4.2999999999999989</v>
      </c>
      <c r="B25" s="5" t="s">
        <v>68</v>
      </c>
      <c r="C25" s="5" t="s">
        <v>4</v>
      </c>
      <c r="D25" s="170">
        <v>1.39</v>
      </c>
      <c r="E25" s="170">
        <f>E22*D25</f>
        <v>0.41699999999999998</v>
      </c>
      <c r="F25" s="184"/>
      <c r="G25" s="184"/>
      <c r="H25" s="177"/>
      <c r="I25" s="177"/>
      <c r="J25" s="177"/>
      <c r="K25" s="177"/>
      <c r="L25" s="184"/>
    </row>
    <row r="26" spans="1:12" ht="30" x14ac:dyDescent="0.25">
      <c r="A26" s="65">
        <f>A22+1</f>
        <v>5</v>
      </c>
      <c r="B26" s="3" t="s">
        <v>49</v>
      </c>
      <c r="C26" s="3" t="s">
        <v>15</v>
      </c>
      <c r="D26" s="161"/>
      <c r="E26" s="161">
        <v>130</v>
      </c>
      <c r="F26" s="176"/>
      <c r="G26" s="176"/>
      <c r="H26" s="177"/>
      <c r="I26" s="177"/>
      <c r="J26" s="177"/>
      <c r="K26" s="177"/>
      <c r="L26" s="176"/>
    </row>
    <row r="27" spans="1:12" x14ac:dyDescent="0.25">
      <c r="A27" s="134">
        <f>A26+0.1</f>
        <v>5.0999999999999996</v>
      </c>
      <c r="B27" s="10" t="s">
        <v>40</v>
      </c>
      <c r="C27" s="10" t="s">
        <v>24</v>
      </c>
      <c r="D27" s="166">
        <v>0.78500000000000003</v>
      </c>
      <c r="E27" s="165">
        <f>E26*D27</f>
        <v>102.05</v>
      </c>
      <c r="F27" s="178"/>
      <c r="G27" s="178"/>
      <c r="H27" s="179"/>
      <c r="I27" s="178"/>
      <c r="J27" s="178"/>
      <c r="K27" s="178"/>
      <c r="L27" s="178"/>
    </row>
    <row r="28" spans="1:12" x14ac:dyDescent="0.25">
      <c r="A28" s="65">
        <v>6</v>
      </c>
      <c r="B28" s="3" t="s">
        <v>50</v>
      </c>
      <c r="C28" s="137" t="s">
        <v>43</v>
      </c>
      <c r="D28" s="171"/>
      <c r="E28" s="161">
        <v>2500</v>
      </c>
      <c r="F28" s="176"/>
      <c r="G28" s="176"/>
      <c r="H28" s="176"/>
      <c r="I28" s="176"/>
      <c r="J28" s="176"/>
      <c r="K28" s="176"/>
      <c r="L28" s="176"/>
    </row>
    <row r="29" spans="1:12" ht="30" x14ac:dyDescent="0.25">
      <c r="A29" s="65">
        <f>A28+1</f>
        <v>7</v>
      </c>
      <c r="B29" s="3" t="s">
        <v>52</v>
      </c>
      <c r="C29" s="3" t="s">
        <v>47</v>
      </c>
      <c r="D29" s="161"/>
      <c r="E29" s="161">
        <v>16.097000000000001</v>
      </c>
      <c r="F29" s="176"/>
      <c r="G29" s="184"/>
      <c r="H29" s="184"/>
      <c r="I29" s="184"/>
      <c r="J29" s="184"/>
      <c r="K29" s="184"/>
      <c r="L29" s="176"/>
    </row>
    <row r="30" spans="1:12" x14ac:dyDescent="0.25">
      <c r="A30" s="10">
        <f>A29+0.1</f>
        <v>7.1</v>
      </c>
      <c r="B30" s="10" t="s">
        <v>40</v>
      </c>
      <c r="C30" s="4" t="s">
        <v>24</v>
      </c>
      <c r="D30" s="166">
        <v>0.87</v>
      </c>
      <c r="E30" s="165">
        <f>E29*D30</f>
        <v>14.004390000000001</v>
      </c>
      <c r="F30" s="180"/>
      <c r="G30" s="180"/>
      <c r="H30" s="178"/>
      <c r="I30" s="178"/>
      <c r="J30" s="178"/>
      <c r="K30" s="178"/>
      <c r="L30" s="178"/>
    </row>
    <row r="31" spans="1:12" ht="30" x14ac:dyDescent="0.25">
      <c r="A31" s="65">
        <f>A29+1</f>
        <v>8</v>
      </c>
      <c r="B31" s="3" t="s">
        <v>226</v>
      </c>
      <c r="C31" s="3" t="s">
        <v>48</v>
      </c>
      <c r="D31" s="161"/>
      <c r="E31" s="161">
        <v>32</v>
      </c>
      <c r="F31" s="176"/>
      <c r="G31" s="184"/>
      <c r="H31" s="184"/>
      <c r="I31" s="184"/>
      <c r="J31" s="184"/>
      <c r="K31" s="184"/>
      <c r="L31" s="176"/>
    </row>
    <row r="32" spans="1:12" x14ac:dyDescent="0.25">
      <c r="A32" s="88">
        <f>A31+0.1</f>
        <v>8.1</v>
      </c>
      <c r="B32" s="11" t="s">
        <v>53</v>
      </c>
      <c r="C32" s="11" t="s">
        <v>48</v>
      </c>
      <c r="D32" s="169">
        <v>1</v>
      </c>
      <c r="E32" s="167">
        <f>E31*D32</f>
        <v>32</v>
      </c>
      <c r="F32" s="178"/>
      <c r="G32" s="178"/>
      <c r="H32" s="180"/>
      <c r="I32" s="180"/>
      <c r="J32" s="180"/>
      <c r="K32" s="180"/>
      <c r="L32" s="180"/>
    </row>
    <row r="33" spans="1:12" x14ac:dyDescent="0.25">
      <c r="A33" s="3"/>
      <c r="B33" s="3" t="s">
        <v>32</v>
      </c>
      <c r="C33" s="140"/>
      <c r="D33" s="173"/>
      <c r="E33" s="173"/>
      <c r="F33" s="181"/>
      <c r="G33" s="181"/>
      <c r="H33" s="181"/>
      <c r="I33" s="181"/>
      <c r="J33" s="181"/>
      <c r="K33" s="181"/>
      <c r="L33" s="181"/>
    </row>
    <row r="34" spans="1:12" x14ac:dyDescent="0.25">
      <c r="A34" s="5"/>
      <c r="B34" s="5" t="s">
        <v>431</v>
      </c>
      <c r="C34" s="5"/>
      <c r="D34" s="170"/>
      <c r="E34" s="170"/>
      <c r="F34" s="184"/>
      <c r="G34" s="185"/>
      <c r="H34" s="185"/>
      <c r="I34" s="185"/>
      <c r="J34" s="185"/>
      <c r="K34" s="185"/>
      <c r="L34" s="184"/>
    </row>
    <row r="35" spans="1:12" x14ac:dyDescent="0.25">
      <c r="A35" s="3"/>
      <c r="B35" s="3" t="s">
        <v>31</v>
      </c>
      <c r="C35" s="3"/>
      <c r="D35" s="161"/>
      <c r="E35" s="161"/>
      <c r="F35" s="176"/>
      <c r="G35" s="186"/>
      <c r="H35" s="186"/>
      <c r="I35" s="186"/>
      <c r="J35" s="186"/>
      <c r="K35" s="186"/>
      <c r="L35" s="176"/>
    </row>
    <row r="36" spans="1:12" x14ac:dyDescent="0.25">
      <c r="A36" s="5"/>
      <c r="B36" s="5" t="s">
        <v>311</v>
      </c>
      <c r="C36" s="5"/>
      <c r="D36" s="170"/>
      <c r="E36" s="170"/>
      <c r="F36" s="184"/>
      <c r="G36" s="185"/>
      <c r="H36" s="185"/>
      <c r="I36" s="185"/>
      <c r="J36" s="185"/>
      <c r="K36" s="185"/>
      <c r="L36" s="184"/>
    </row>
    <row r="37" spans="1:12" s="82" customFormat="1" x14ac:dyDescent="0.25">
      <c r="A37" s="3"/>
      <c r="B37" s="3" t="s">
        <v>32</v>
      </c>
      <c r="C37" s="3"/>
      <c r="D37" s="161"/>
      <c r="E37" s="161"/>
      <c r="F37" s="176"/>
      <c r="G37" s="186"/>
      <c r="H37" s="186"/>
      <c r="I37" s="186"/>
      <c r="J37" s="186"/>
      <c r="K37" s="186"/>
      <c r="L37" s="176"/>
    </row>
  </sheetData>
  <mergeCells count="10">
    <mergeCell ref="J3:K3"/>
    <mergeCell ref="L3:L4"/>
    <mergeCell ref="A1:L1"/>
    <mergeCell ref="A2:L2"/>
    <mergeCell ref="A3:A4"/>
    <mergeCell ref="B3:B4"/>
    <mergeCell ref="C3:C4"/>
    <mergeCell ref="D3:E3"/>
    <mergeCell ref="F3:G3"/>
    <mergeCell ref="H3:I3"/>
  </mergeCells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9"/>
  <sheetViews>
    <sheetView view="pageBreakPreview" zoomScaleNormal="100" zoomScaleSheetLayoutView="100" workbookViewId="0">
      <selection activeCell="A3" sqref="A3:L4"/>
    </sheetView>
  </sheetViews>
  <sheetFormatPr defaultColWidth="9.140625" defaultRowHeight="15" x14ac:dyDescent="0.25"/>
  <cols>
    <col min="1" max="1" width="5.5703125" style="87" customWidth="1"/>
    <col min="2" max="2" width="36.5703125" style="14" customWidth="1"/>
    <col min="3" max="3" width="9.140625" style="14" customWidth="1"/>
    <col min="4" max="12" width="10.85546875" style="14" customWidth="1"/>
    <col min="13" max="16384" width="9.140625" style="14"/>
  </cols>
  <sheetData>
    <row r="1" spans="1:12" ht="37.5" customHeight="1" x14ac:dyDescent="0.25">
      <c r="A1" s="352" t="s">
        <v>410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 x14ac:dyDescent="0.25">
      <c r="A2" s="352" t="s">
        <v>284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36.75" customHeight="1" x14ac:dyDescent="0.25">
      <c r="A3" s="350" t="s">
        <v>214</v>
      </c>
      <c r="B3" s="350" t="s">
        <v>204</v>
      </c>
      <c r="C3" s="350" t="s">
        <v>205</v>
      </c>
      <c r="D3" s="350" t="s">
        <v>206</v>
      </c>
      <c r="E3" s="351"/>
      <c r="F3" s="350" t="s">
        <v>207</v>
      </c>
      <c r="G3" s="351"/>
      <c r="H3" s="350" t="s">
        <v>208</v>
      </c>
      <c r="I3" s="351"/>
      <c r="J3" s="350" t="s">
        <v>209</v>
      </c>
      <c r="K3" s="351"/>
      <c r="L3" s="350" t="s">
        <v>31</v>
      </c>
    </row>
    <row r="4" spans="1:12" ht="60" x14ac:dyDescent="0.25">
      <c r="A4" s="351" t="s">
        <v>0</v>
      </c>
      <c r="B4" s="351"/>
      <c r="C4" s="351" t="s">
        <v>205</v>
      </c>
      <c r="D4" s="140" t="s">
        <v>211</v>
      </c>
      <c r="E4" s="140" t="s">
        <v>212</v>
      </c>
      <c r="F4" s="140" t="s">
        <v>213</v>
      </c>
      <c r="G4" s="140" t="s">
        <v>31</v>
      </c>
      <c r="H4" s="140" t="s">
        <v>213</v>
      </c>
      <c r="I4" s="140" t="s">
        <v>31</v>
      </c>
      <c r="J4" s="140" t="s">
        <v>213</v>
      </c>
      <c r="K4" s="140" t="s">
        <v>31</v>
      </c>
      <c r="L4" s="351" t="s">
        <v>210</v>
      </c>
    </row>
    <row r="5" spans="1:12" ht="15" customHeight="1" x14ac:dyDescent="0.25">
      <c r="A5" s="83"/>
      <c r="B5" s="189" t="s">
        <v>54</v>
      </c>
      <c r="C5" s="190"/>
      <c r="D5" s="192"/>
      <c r="E5" s="171"/>
      <c r="F5" s="182"/>
      <c r="G5" s="182"/>
      <c r="H5" s="182"/>
      <c r="I5" s="182"/>
      <c r="J5" s="182"/>
      <c r="K5" s="182"/>
      <c r="L5" s="180"/>
    </row>
    <row r="6" spans="1:12" ht="30" x14ac:dyDescent="0.25">
      <c r="A6" s="65">
        <v>1</v>
      </c>
      <c r="B6" s="3" t="s">
        <v>55</v>
      </c>
      <c r="C6" s="3" t="s">
        <v>47</v>
      </c>
      <c r="D6" s="161"/>
      <c r="E6" s="161">
        <f>E17*0.15*0.3</f>
        <v>29.474999999999998</v>
      </c>
      <c r="F6" s="176"/>
      <c r="G6" s="176"/>
      <c r="H6" s="176"/>
      <c r="I6" s="176"/>
      <c r="J6" s="176"/>
      <c r="K6" s="176"/>
      <c r="L6" s="176"/>
    </row>
    <row r="7" spans="1:12" x14ac:dyDescent="0.25">
      <c r="A7" s="10">
        <f>A6+0.1</f>
        <v>1.1000000000000001</v>
      </c>
      <c r="B7" s="10" t="s">
        <v>40</v>
      </c>
      <c r="C7" s="10" t="s">
        <v>24</v>
      </c>
      <c r="D7" s="165">
        <v>2.06</v>
      </c>
      <c r="E7" s="165">
        <f>E6*D7</f>
        <v>60.718499999999999</v>
      </c>
      <c r="F7" s="178"/>
      <c r="G7" s="178"/>
      <c r="H7" s="178"/>
      <c r="I7" s="178"/>
      <c r="J7" s="178"/>
      <c r="K7" s="178"/>
      <c r="L7" s="178"/>
    </row>
    <row r="8" spans="1:12" ht="30" x14ac:dyDescent="0.25">
      <c r="A8" s="65">
        <f>A6+1</f>
        <v>2</v>
      </c>
      <c r="B8" s="3" t="s">
        <v>56</v>
      </c>
      <c r="C8" s="3" t="s">
        <v>57</v>
      </c>
      <c r="D8" s="161"/>
      <c r="E8" s="161">
        <f>E6</f>
        <v>29.474999999999998</v>
      </c>
      <c r="F8" s="176"/>
      <c r="G8" s="184"/>
      <c r="H8" s="184"/>
      <c r="I8" s="184"/>
      <c r="J8" s="184"/>
      <c r="K8" s="184"/>
      <c r="L8" s="176"/>
    </row>
    <row r="9" spans="1:12" x14ac:dyDescent="0.25">
      <c r="A9" s="10">
        <f>A8+0.1</f>
        <v>2.1</v>
      </c>
      <c r="B9" s="10" t="s">
        <v>40</v>
      </c>
      <c r="C9" s="4" t="s">
        <v>24</v>
      </c>
      <c r="D9" s="166">
        <v>0.87</v>
      </c>
      <c r="E9" s="165">
        <f>E8*D9</f>
        <v>25.643249999999998</v>
      </c>
      <c r="F9" s="180"/>
      <c r="G9" s="180"/>
      <c r="H9" s="178"/>
      <c r="I9" s="178"/>
      <c r="J9" s="178"/>
      <c r="K9" s="178"/>
      <c r="L9" s="178"/>
    </row>
    <row r="10" spans="1:12" x14ac:dyDescent="0.25">
      <c r="A10" s="65">
        <f>A8+1</f>
        <v>3</v>
      </c>
      <c r="B10" s="3" t="s">
        <v>58</v>
      </c>
      <c r="C10" s="3" t="s">
        <v>48</v>
      </c>
      <c r="D10" s="161"/>
      <c r="E10" s="161">
        <f>E8*1.85</f>
        <v>54.528749999999995</v>
      </c>
      <c r="F10" s="176"/>
      <c r="G10" s="184"/>
      <c r="H10" s="184"/>
      <c r="I10" s="184"/>
      <c r="J10" s="180"/>
      <c r="K10" s="180"/>
      <c r="L10" s="180"/>
    </row>
    <row r="11" spans="1:12" x14ac:dyDescent="0.25">
      <c r="A11" s="67">
        <f>A10+0.1</f>
        <v>3.1</v>
      </c>
      <c r="B11" s="11" t="s">
        <v>59</v>
      </c>
      <c r="C11" s="11" t="s">
        <v>48</v>
      </c>
      <c r="D11" s="169">
        <v>1</v>
      </c>
      <c r="E11" s="167">
        <f>E10*D11</f>
        <v>54.528749999999995</v>
      </c>
      <c r="F11" s="178"/>
      <c r="G11" s="178"/>
      <c r="H11" s="180"/>
      <c r="I11" s="180"/>
      <c r="J11" s="180"/>
      <c r="K11" s="180"/>
      <c r="L11" s="180"/>
    </row>
    <row r="12" spans="1:12" s="107" customFormat="1" ht="45" x14ac:dyDescent="0.25">
      <c r="A12" s="106">
        <f>A10+1</f>
        <v>4</v>
      </c>
      <c r="B12" s="7" t="s">
        <v>60</v>
      </c>
      <c r="C12" s="3" t="s">
        <v>47</v>
      </c>
      <c r="D12" s="199"/>
      <c r="E12" s="268">
        <f>E17*0.2*0.1</f>
        <v>13.100000000000001</v>
      </c>
      <c r="F12" s="225"/>
      <c r="G12" s="226"/>
      <c r="H12" s="226"/>
      <c r="I12" s="226"/>
      <c r="J12" s="226"/>
      <c r="K12" s="226"/>
      <c r="L12" s="227"/>
    </row>
    <row r="13" spans="1:12" s="108" customFormat="1" x14ac:dyDescent="0.25">
      <c r="A13" s="113">
        <f>A12+0.1</f>
        <v>4.0999999999999996</v>
      </c>
      <c r="B13" s="10" t="s">
        <v>40</v>
      </c>
      <c r="C13" s="114" t="s">
        <v>24</v>
      </c>
      <c r="D13" s="200">
        <v>0.89</v>
      </c>
      <c r="E13" s="200">
        <f>D13*E12</f>
        <v>11.659000000000001</v>
      </c>
      <c r="F13" s="228"/>
      <c r="G13" s="228"/>
      <c r="H13" s="228"/>
      <c r="I13" s="228"/>
      <c r="J13" s="228"/>
      <c r="K13" s="228"/>
      <c r="L13" s="228"/>
    </row>
    <row r="14" spans="1:12" s="109" customFormat="1" x14ac:dyDescent="0.25">
      <c r="A14" s="118">
        <f>A13+0.1</f>
        <v>4.1999999999999993</v>
      </c>
      <c r="B14" s="11" t="s">
        <v>75</v>
      </c>
      <c r="C14" s="119" t="s">
        <v>4</v>
      </c>
      <c r="D14" s="201">
        <v>0.37</v>
      </c>
      <c r="E14" s="201">
        <f>D14*E12</f>
        <v>4.8470000000000004</v>
      </c>
      <c r="F14" s="229"/>
      <c r="G14" s="229"/>
      <c r="H14" s="229"/>
      <c r="I14" s="229"/>
      <c r="J14" s="229"/>
      <c r="K14" s="229"/>
      <c r="L14" s="229"/>
    </row>
    <row r="15" spans="1:12" s="107" customFormat="1" x14ac:dyDescent="0.25">
      <c r="A15" s="81">
        <f>A14+0.1</f>
        <v>4.2999999999999989</v>
      </c>
      <c r="B15" s="120" t="s">
        <v>62</v>
      </c>
      <c r="C15" s="120" t="s">
        <v>47</v>
      </c>
      <c r="D15" s="202">
        <v>1.1499999999999999</v>
      </c>
      <c r="E15" s="209">
        <f>D15*E12</f>
        <v>15.065000000000001</v>
      </c>
      <c r="F15" s="230"/>
      <c r="G15" s="230"/>
      <c r="H15" s="230"/>
      <c r="I15" s="230"/>
      <c r="J15" s="230"/>
      <c r="K15" s="230"/>
      <c r="L15" s="230"/>
    </row>
    <row r="16" spans="1:12" s="107" customFormat="1" x14ac:dyDescent="0.25">
      <c r="A16" s="81">
        <f t="shared" ref="A16" si="0">A15+0.1</f>
        <v>4.3999999999999986</v>
      </c>
      <c r="B16" s="5" t="s">
        <v>68</v>
      </c>
      <c r="C16" s="5" t="s">
        <v>4</v>
      </c>
      <c r="D16" s="202">
        <v>0.02</v>
      </c>
      <c r="E16" s="209">
        <f>D16*E12</f>
        <v>0.26200000000000001</v>
      </c>
      <c r="F16" s="230"/>
      <c r="G16" s="230"/>
      <c r="H16" s="230"/>
      <c r="I16" s="230"/>
      <c r="J16" s="230"/>
      <c r="K16" s="230"/>
      <c r="L16" s="230"/>
    </row>
    <row r="17" spans="1:12" ht="60" x14ac:dyDescent="0.25">
      <c r="A17" s="65">
        <f>A12+1</f>
        <v>5</v>
      </c>
      <c r="B17" s="3" t="s">
        <v>63</v>
      </c>
      <c r="C17" s="3" t="s">
        <v>15</v>
      </c>
      <c r="D17" s="171"/>
      <c r="E17" s="161">
        <f>SUM(E20:E23)</f>
        <v>655</v>
      </c>
      <c r="F17" s="176"/>
      <c r="G17" s="185"/>
      <c r="H17" s="185"/>
      <c r="I17" s="185"/>
      <c r="J17" s="185"/>
      <c r="K17" s="185"/>
      <c r="L17" s="176"/>
    </row>
    <row r="18" spans="1:12" x14ac:dyDescent="0.25">
      <c r="A18" s="10">
        <f>A17+0.1</f>
        <v>5.0999999999999996</v>
      </c>
      <c r="B18" s="10" t="s">
        <v>40</v>
      </c>
      <c r="C18" s="114" t="s">
        <v>24</v>
      </c>
      <c r="D18" s="165">
        <v>0.74</v>
      </c>
      <c r="E18" s="165">
        <f>D18*E17</f>
        <v>484.7</v>
      </c>
      <c r="F18" s="185"/>
      <c r="G18" s="185"/>
      <c r="H18" s="178"/>
      <c r="I18" s="231"/>
      <c r="J18" s="185"/>
      <c r="K18" s="185"/>
      <c r="L18" s="231"/>
    </row>
    <row r="19" spans="1:12" x14ac:dyDescent="0.25">
      <c r="A19" s="11">
        <f t="shared" ref="A19" si="1">A18+0.1</f>
        <v>5.1999999999999993</v>
      </c>
      <c r="B19" s="11" t="s">
        <v>75</v>
      </c>
      <c r="C19" s="11" t="s">
        <v>16</v>
      </c>
      <c r="D19" s="269">
        <v>7.1000000000000004E-3</v>
      </c>
      <c r="E19" s="167">
        <f>D19*E17</f>
        <v>4.6505000000000001</v>
      </c>
      <c r="F19" s="180"/>
      <c r="G19" s="180"/>
      <c r="H19" s="180"/>
      <c r="I19" s="180"/>
      <c r="J19" s="180"/>
      <c r="K19" s="180"/>
      <c r="L19" s="180"/>
    </row>
    <row r="20" spans="1:12" x14ac:dyDescent="0.25">
      <c r="A20" s="5">
        <f>A19+0.1</f>
        <v>5.2999999999999989</v>
      </c>
      <c r="B20" s="5" t="s">
        <v>64</v>
      </c>
      <c r="C20" s="5" t="s">
        <v>15</v>
      </c>
      <c r="D20" s="170" t="s">
        <v>17</v>
      </c>
      <c r="E20" s="170">
        <v>10</v>
      </c>
      <c r="F20" s="184"/>
      <c r="G20" s="184"/>
      <c r="H20" s="185"/>
      <c r="I20" s="185"/>
      <c r="J20" s="185"/>
      <c r="K20" s="185"/>
      <c r="L20" s="185"/>
    </row>
    <row r="21" spans="1:12" x14ac:dyDescent="0.25">
      <c r="A21" s="5">
        <f t="shared" ref="A21:A25" si="2">A20+0.1</f>
        <v>5.3999999999999986</v>
      </c>
      <c r="B21" s="5" t="s">
        <v>65</v>
      </c>
      <c r="C21" s="5" t="s">
        <v>15</v>
      </c>
      <c r="D21" s="170" t="s">
        <v>17</v>
      </c>
      <c r="E21" s="170">
        <v>170</v>
      </c>
      <c r="F21" s="184"/>
      <c r="G21" s="184"/>
      <c r="H21" s="185"/>
      <c r="I21" s="185"/>
      <c r="J21" s="185"/>
      <c r="K21" s="185"/>
      <c r="L21" s="185"/>
    </row>
    <row r="22" spans="1:12" x14ac:dyDescent="0.25">
      <c r="A22" s="5">
        <f t="shared" si="2"/>
        <v>5.4999999999999982</v>
      </c>
      <c r="B22" s="5" t="s">
        <v>66</v>
      </c>
      <c r="C22" s="5"/>
      <c r="D22" s="170" t="s">
        <v>17</v>
      </c>
      <c r="E22" s="170">
        <v>125</v>
      </c>
      <c r="F22" s="184"/>
      <c r="G22" s="184"/>
      <c r="H22" s="185"/>
      <c r="I22" s="185"/>
      <c r="J22" s="185"/>
      <c r="K22" s="185"/>
      <c r="L22" s="185"/>
    </row>
    <row r="23" spans="1:12" ht="45" x14ac:dyDescent="0.25">
      <c r="A23" s="193">
        <f>A22+0.1</f>
        <v>5.5999999999999979</v>
      </c>
      <c r="B23" s="5" t="s">
        <v>233</v>
      </c>
      <c r="C23" s="5" t="s">
        <v>15</v>
      </c>
      <c r="D23" s="170" t="s">
        <v>17</v>
      </c>
      <c r="E23" s="170">
        <v>350</v>
      </c>
      <c r="F23" s="184"/>
      <c r="G23" s="230"/>
      <c r="H23" s="185"/>
      <c r="I23" s="185"/>
      <c r="J23" s="185"/>
      <c r="K23" s="185"/>
      <c r="L23" s="232"/>
    </row>
    <row r="24" spans="1:12" x14ac:dyDescent="0.25">
      <c r="A24" s="5">
        <f>A22+0.1</f>
        <v>5.5999999999999979</v>
      </c>
      <c r="B24" s="5" t="s">
        <v>230</v>
      </c>
      <c r="C24" s="5" t="s">
        <v>67</v>
      </c>
      <c r="D24" s="270">
        <v>3.9E-2</v>
      </c>
      <c r="E24" s="170">
        <f>D24*E17</f>
        <v>25.545000000000002</v>
      </c>
      <c r="F24" s="184"/>
      <c r="G24" s="184"/>
      <c r="H24" s="185"/>
      <c r="I24" s="185"/>
      <c r="J24" s="185"/>
      <c r="K24" s="185"/>
      <c r="L24" s="185"/>
    </row>
    <row r="25" spans="1:12" x14ac:dyDescent="0.25">
      <c r="A25" s="5">
        <f t="shared" si="2"/>
        <v>5.6999999999999975</v>
      </c>
      <c r="B25" s="5" t="s">
        <v>68</v>
      </c>
      <c r="C25" s="5" t="s">
        <v>4</v>
      </c>
      <c r="D25" s="270">
        <v>9.6000000000000002E-2</v>
      </c>
      <c r="E25" s="170">
        <f>D25*E17</f>
        <v>62.88</v>
      </c>
      <c r="F25" s="184"/>
      <c r="G25" s="184"/>
      <c r="H25" s="185"/>
      <c r="I25" s="185"/>
      <c r="J25" s="185"/>
      <c r="K25" s="185"/>
      <c r="L25" s="185"/>
    </row>
    <row r="26" spans="1:12" ht="15" customHeight="1" x14ac:dyDescent="0.25">
      <c r="A26" s="83"/>
      <c r="B26" s="189" t="s">
        <v>69</v>
      </c>
      <c r="C26" s="190"/>
      <c r="D26" s="192"/>
      <c r="E26" s="171"/>
      <c r="F26" s="182"/>
      <c r="G26" s="182"/>
      <c r="H26" s="182"/>
      <c r="I26" s="182"/>
      <c r="J26" s="182"/>
      <c r="K26" s="182"/>
      <c r="L26" s="180"/>
    </row>
    <row r="27" spans="1:12" ht="30" x14ac:dyDescent="0.25">
      <c r="A27" s="65">
        <v>1</v>
      </c>
      <c r="B27" s="3" t="s">
        <v>70</v>
      </c>
      <c r="C27" s="3" t="s">
        <v>47</v>
      </c>
      <c r="D27" s="161"/>
      <c r="E27" s="161">
        <f>E29*0.07</f>
        <v>4.4800000000000004</v>
      </c>
      <c r="F27" s="176"/>
      <c r="G27" s="176"/>
      <c r="H27" s="176"/>
      <c r="I27" s="176"/>
      <c r="J27" s="176"/>
      <c r="K27" s="176"/>
      <c r="L27" s="176"/>
    </row>
    <row r="28" spans="1:12" x14ac:dyDescent="0.25">
      <c r="A28" s="10">
        <f>A27+0.1</f>
        <v>1.1000000000000001</v>
      </c>
      <c r="B28" s="10" t="s">
        <v>40</v>
      </c>
      <c r="C28" s="10" t="s">
        <v>24</v>
      </c>
      <c r="D28" s="165">
        <v>2.06</v>
      </c>
      <c r="E28" s="165">
        <f>E27*D28</f>
        <v>9.2288000000000014</v>
      </c>
      <c r="F28" s="178"/>
      <c r="G28" s="178"/>
      <c r="H28" s="178"/>
      <c r="I28" s="178"/>
      <c r="J28" s="178"/>
      <c r="K28" s="178"/>
      <c r="L28" s="178"/>
    </row>
    <row r="29" spans="1:12" ht="45" x14ac:dyDescent="0.25">
      <c r="A29" s="65">
        <f>A27+1</f>
        <v>2</v>
      </c>
      <c r="B29" s="3" t="s">
        <v>71</v>
      </c>
      <c r="C29" s="3" t="s">
        <v>47</v>
      </c>
      <c r="D29" s="161"/>
      <c r="E29" s="161">
        <f>E57*0.4</f>
        <v>64</v>
      </c>
      <c r="F29" s="176"/>
      <c r="G29" s="176"/>
      <c r="H29" s="185"/>
      <c r="I29" s="185"/>
      <c r="J29" s="185"/>
      <c r="K29" s="185"/>
      <c r="L29" s="176"/>
    </row>
    <row r="30" spans="1:12" x14ac:dyDescent="0.25">
      <c r="A30" s="10">
        <f>A29+0.1</f>
        <v>2.1</v>
      </c>
      <c r="B30" s="10" t="s">
        <v>40</v>
      </c>
      <c r="C30" s="4" t="s">
        <v>24</v>
      </c>
      <c r="D30" s="271">
        <v>2.3800000000000002E-2</v>
      </c>
      <c r="E30" s="165">
        <f>D30*E29</f>
        <v>1.5232000000000001</v>
      </c>
      <c r="F30" s="185"/>
      <c r="G30" s="185"/>
      <c r="H30" s="178"/>
      <c r="I30" s="231"/>
      <c r="J30" s="185"/>
      <c r="K30" s="185"/>
      <c r="L30" s="231"/>
    </row>
    <row r="31" spans="1:12" x14ac:dyDescent="0.25">
      <c r="A31" s="11">
        <f>A30+0.1</f>
        <v>2.2000000000000002</v>
      </c>
      <c r="B31" s="11" t="s">
        <v>72</v>
      </c>
      <c r="C31" s="11" t="s">
        <v>4</v>
      </c>
      <c r="D31" s="272">
        <v>0.112</v>
      </c>
      <c r="E31" s="167">
        <f>D31*E29</f>
        <v>7.1680000000000001</v>
      </c>
      <c r="F31" s="178"/>
      <c r="G31" s="178"/>
      <c r="H31" s="180"/>
      <c r="I31" s="180"/>
      <c r="J31" s="180"/>
      <c r="K31" s="180"/>
      <c r="L31" s="180"/>
    </row>
    <row r="32" spans="1:12" ht="30" x14ac:dyDescent="0.25">
      <c r="A32" s="65">
        <f>A29+1</f>
        <v>3</v>
      </c>
      <c r="B32" s="3" t="s">
        <v>73</v>
      </c>
      <c r="C32" s="3" t="s">
        <v>47</v>
      </c>
      <c r="D32" s="273"/>
      <c r="E32" s="161">
        <f>E29</f>
        <v>64</v>
      </c>
      <c r="F32" s="176"/>
      <c r="G32" s="180"/>
      <c r="H32" s="180"/>
      <c r="I32" s="180"/>
      <c r="J32" s="180"/>
      <c r="K32" s="180"/>
      <c r="L32" s="176"/>
    </row>
    <row r="33" spans="1:12" x14ac:dyDescent="0.25">
      <c r="A33" s="10">
        <f>A32+0.1</f>
        <v>3.1</v>
      </c>
      <c r="B33" s="10" t="s">
        <v>40</v>
      </c>
      <c r="C33" s="4" t="s">
        <v>24</v>
      </c>
      <c r="D33" s="166">
        <v>3.4000000000000002E-2</v>
      </c>
      <c r="E33" s="165">
        <f>E32*D33</f>
        <v>2.1760000000000002</v>
      </c>
      <c r="F33" s="180"/>
      <c r="G33" s="180"/>
      <c r="H33" s="178"/>
      <c r="I33" s="178"/>
      <c r="J33" s="178"/>
      <c r="K33" s="178"/>
      <c r="L33" s="178"/>
    </row>
    <row r="34" spans="1:12" x14ac:dyDescent="0.25">
      <c r="A34" s="11">
        <f>A33+0.1</f>
        <v>3.2</v>
      </c>
      <c r="B34" s="11" t="s">
        <v>74</v>
      </c>
      <c r="C34" s="11" t="s">
        <v>16</v>
      </c>
      <c r="D34" s="269">
        <v>8.0299999999999996E-2</v>
      </c>
      <c r="E34" s="167">
        <f>D34*E32</f>
        <v>5.1391999999999998</v>
      </c>
      <c r="F34" s="184"/>
      <c r="G34" s="184"/>
      <c r="H34" s="180"/>
      <c r="I34" s="180"/>
      <c r="J34" s="233"/>
      <c r="K34" s="180"/>
      <c r="L34" s="180"/>
    </row>
    <row r="35" spans="1:12" x14ac:dyDescent="0.25">
      <c r="A35" s="11">
        <f>A34+0.1</f>
        <v>3.3000000000000003</v>
      </c>
      <c r="B35" s="11" t="s">
        <v>75</v>
      </c>
      <c r="C35" s="11" t="s">
        <v>4</v>
      </c>
      <c r="D35" s="272">
        <v>6.0000000000000001E-3</v>
      </c>
      <c r="E35" s="167">
        <f>D35*E32</f>
        <v>0.38400000000000001</v>
      </c>
      <c r="F35" s="178"/>
      <c r="G35" s="178"/>
      <c r="H35" s="180"/>
      <c r="I35" s="180"/>
      <c r="J35" s="180"/>
      <c r="K35" s="180"/>
      <c r="L35" s="180"/>
    </row>
    <row r="36" spans="1:12" ht="30" x14ac:dyDescent="0.25">
      <c r="A36" s="65">
        <f>A32+1</f>
        <v>4</v>
      </c>
      <c r="B36" s="3" t="s">
        <v>56</v>
      </c>
      <c r="C36" s="3" t="s">
        <v>57</v>
      </c>
      <c r="D36" s="161"/>
      <c r="E36" s="161">
        <f>E27</f>
        <v>4.4800000000000004</v>
      </c>
      <c r="F36" s="176"/>
      <c r="G36" s="184"/>
      <c r="H36" s="184"/>
      <c r="I36" s="184"/>
      <c r="J36" s="184"/>
      <c r="K36" s="184"/>
      <c r="L36" s="176"/>
    </row>
    <row r="37" spans="1:12" x14ac:dyDescent="0.25">
      <c r="A37" s="10">
        <f>A36+0.1</f>
        <v>4.0999999999999996</v>
      </c>
      <c r="B37" s="10" t="s">
        <v>40</v>
      </c>
      <c r="C37" s="4" t="s">
        <v>24</v>
      </c>
      <c r="D37" s="166">
        <v>0.87</v>
      </c>
      <c r="E37" s="165">
        <f>E36*D37</f>
        <v>3.8976000000000002</v>
      </c>
      <c r="F37" s="180"/>
      <c r="G37" s="180"/>
      <c r="H37" s="178"/>
      <c r="I37" s="178"/>
      <c r="J37" s="178"/>
      <c r="K37" s="178"/>
      <c r="L37" s="178"/>
    </row>
    <row r="38" spans="1:12" x14ac:dyDescent="0.25">
      <c r="A38" s="65">
        <f>A36+1</f>
        <v>5</v>
      </c>
      <c r="B38" s="3" t="s">
        <v>58</v>
      </c>
      <c r="C38" s="3" t="s">
        <v>48</v>
      </c>
      <c r="D38" s="161"/>
      <c r="E38" s="161">
        <f>(E36+E32)*1.85</f>
        <v>126.68800000000002</v>
      </c>
      <c r="F38" s="176"/>
      <c r="G38" s="184"/>
      <c r="H38" s="184"/>
      <c r="I38" s="184"/>
      <c r="J38" s="184"/>
      <c r="K38" s="184"/>
      <c r="L38" s="176"/>
    </row>
    <row r="39" spans="1:12" x14ac:dyDescent="0.25">
      <c r="A39" s="67">
        <f>A38+0.1</f>
        <v>5.0999999999999996</v>
      </c>
      <c r="B39" s="11" t="s">
        <v>59</v>
      </c>
      <c r="C39" s="11" t="s">
        <v>48</v>
      </c>
      <c r="D39" s="169">
        <v>1</v>
      </c>
      <c r="E39" s="167">
        <f>E38*D39</f>
        <v>126.68800000000002</v>
      </c>
      <c r="F39" s="178"/>
      <c r="G39" s="178"/>
      <c r="H39" s="180"/>
      <c r="I39" s="180"/>
      <c r="J39" s="180"/>
      <c r="K39" s="180"/>
      <c r="L39" s="180"/>
    </row>
    <row r="40" spans="1:12" x14ac:dyDescent="0.25">
      <c r="A40" s="65">
        <f>A38+1</f>
        <v>6</v>
      </c>
      <c r="B40" s="3" t="s">
        <v>76</v>
      </c>
      <c r="C40" s="3" t="s">
        <v>7</v>
      </c>
      <c r="D40" s="161"/>
      <c r="E40" s="161">
        <f>E57</f>
        <v>160</v>
      </c>
      <c r="F40" s="176"/>
      <c r="G40" s="184"/>
      <c r="H40" s="184"/>
      <c r="I40" s="184"/>
      <c r="J40" s="184"/>
      <c r="K40" s="184"/>
      <c r="L40" s="176"/>
    </row>
    <row r="41" spans="1:12" x14ac:dyDescent="0.25">
      <c r="A41" s="11">
        <f>A40+0.1</f>
        <v>6.1</v>
      </c>
      <c r="B41" s="11" t="s">
        <v>77</v>
      </c>
      <c r="C41" s="11" t="s">
        <v>16</v>
      </c>
      <c r="D41" s="269">
        <v>7.4999999999999997E-3</v>
      </c>
      <c r="E41" s="167">
        <f>D41*E40</f>
        <v>1.2</v>
      </c>
      <c r="F41" s="184"/>
      <c r="G41" s="184"/>
      <c r="H41" s="180"/>
      <c r="I41" s="180"/>
      <c r="J41" s="180"/>
      <c r="K41" s="180"/>
      <c r="L41" s="180"/>
    </row>
    <row r="42" spans="1:12" ht="45" x14ac:dyDescent="0.25">
      <c r="A42" s="65">
        <f>A40+1</f>
        <v>7</v>
      </c>
      <c r="B42" s="89" t="s">
        <v>78</v>
      </c>
      <c r="C42" s="89" t="s">
        <v>47</v>
      </c>
      <c r="D42" s="224"/>
      <c r="E42" s="224">
        <f>E57*0.2</f>
        <v>32</v>
      </c>
      <c r="F42" s="234"/>
      <c r="G42" s="184"/>
      <c r="H42" s="176"/>
      <c r="I42" s="176"/>
      <c r="J42" s="176"/>
      <c r="K42" s="176"/>
      <c r="L42" s="176"/>
    </row>
    <row r="43" spans="1:12" x14ac:dyDescent="0.25">
      <c r="A43" s="16">
        <f t="shared" ref="A43:A45" si="3">A42+0.1</f>
        <v>7.1</v>
      </c>
      <c r="B43" s="10" t="s">
        <v>40</v>
      </c>
      <c r="C43" s="10" t="s">
        <v>24</v>
      </c>
      <c r="D43" s="166">
        <v>3.52</v>
      </c>
      <c r="E43" s="165">
        <f>D43*E42</f>
        <v>112.64</v>
      </c>
      <c r="F43" s="178"/>
      <c r="G43" s="178"/>
      <c r="H43" s="178"/>
      <c r="I43" s="178"/>
      <c r="J43" s="178"/>
      <c r="K43" s="178"/>
      <c r="L43" s="178"/>
    </row>
    <row r="44" spans="1:12" x14ac:dyDescent="0.25">
      <c r="A44" s="11">
        <f>A43+0.1</f>
        <v>7.1999999999999993</v>
      </c>
      <c r="B44" s="11" t="s">
        <v>75</v>
      </c>
      <c r="C44" s="11" t="s">
        <v>16</v>
      </c>
      <c r="D44" s="269">
        <v>1.06</v>
      </c>
      <c r="E44" s="167">
        <f>D44*E42</f>
        <v>33.92</v>
      </c>
      <c r="F44" s="180"/>
      <c r="G44" s="180"/>
      <c r="H44" s="180"/>
      <c r="I44" s="180"/>
      <c r="J44" s="180"/>
      <c r="K44" s="180"/>
      <c r="L44" s="180"/>
    </row>
    <row r="45" spans="1:12" x14ac:dyDescent="0.25">
      <c r="A45" s="5">
        <f t="shared" si="3"/>
        <v>7.2999999999999989</v>
      </c>
      <c r="B45" s="5" t="s">
        <v>79</v>
      </c>
      <c r="C45" s="5" t="s">
        <v>47</v>
      </c>
      <c r="D45" s="170">
        <v>1.24</v>
      </c>
      <c r="E45" s="170">
        <f>D45*E42</f>
        <v>39.68</v>
      </c>
      <c r="F45" s="184"/>
      <c r="G45" s="184"/>
      <c r="H45" s="185"/>
      <c r="I45" s="185"/>
      <c r="J45" s="185"/>
      <c r="K45" s="185"/>
      <c r="L45" s="185"/>
    </row>
    <row r="46" spans="1:12" x14ac:dyDescent="0.25">
      <c r="A46" s="5">
        <f>A45+0.1</f>
        <v>7.3999999999999986</v>
      </c>
      <c r="B46" s="5" t="s">
        <v>68</v>
      </c>
      <c r="C46" s="5" t="s">
        <v>4</v>
      </c>
      <c r="D46" s="270">
        <v>0.02</v>
      </c>
      <c r="E46" s="170">
        <f>D46*E42</f>
        <v>0.64</v>
      </c>
      <c r="F46" s="184"/>
      <c r="G46" s="184"/>
      <c r="H46" s="185"/>
      <c r="I46" s="185"/>
      <c r="J46" s="185"/>
      <c r="K46" s="185"/>
      <c r="L46" s="185"/>
    </row>
    <row r="47" spans="1:12" ht="45" x14ac:dyDescent="0.25">
      <c r="A47" s="15">
        <f>A42+1</f>
        <v>8</v>
      </c>
      <c r="B47" s="89" t="s">
        <v>80</v>
      </c>
      <c r="C47" s="89" t="s">
        <v>47</v>
      </c>
      <c r="D47" s="224"/>
      <c r="E47" s="224">
        <f>E57*0.1</f>
        <v>16</v>
      </c>
      <c r="F47" s="234"/>
      <c r="G47" s="184"/>
      <c r="H47" s="176"/>
      <c r="I47" s="176"/>
      <c r="J47" s="176"/>
      <c r="K47" s="176"/>
      <c r="L47" s="176"/>
    </row>
    <row r="48" spans="1:12" x14ac:dyDescent="0.25">
      <c r="A48" s="16">
        <f t="shared" ref="A48:A50" si="4">A47+0.1</f>
        <v>8.1</v>
      </c>
      <c r="B48" s="10" t="s">
        <v>40</v>
      </c>
      <c r="C48" s="10" t="s">
        <v>24</v>
      </c>
      <c r="D48" s="166">
        <v>3.52</v>
      </c>
      <c r="E48" s="165">
        <f>D48*E47</f>
        <v>56.32</v>
      </c>
      <c r="F48" s="178"/>
      <c r="G48" s="178"/>
      <c r="H48" s="178"/>
      <c r="I48" s="178"/>
      <c r="J48" s="178"/>
      <c r="K48" s="178"/>
      <c r="L48" s="178"/>
    </row>
    <row r="49" spans="1:12" x14ac:dyDescent="0.25">
      <c r="A49" s="11">
        <f>A48+0.1</f>
        <v>8.1999999999999993</v>
      </c>
      <c r="B49" s="11" t="s">
        <v>75</v>
      </c>
      <c r="C49" s="11" t="s">
        <v>16</v>
      </c>
      <c r="D49" s="269">
        <v>1.06</v>
      </c>
      <c r="E49" s="167">
        <f>D49*E47</f>
        <v>16.96</v>
      </c>
      <c r="F49" s="180"/>
      <c r="G49" s="180"/>
      <c r="H49" s="180"/>
      <c r="I49" s="180"/>
      <c r="J49" s="180"/>
      <c r="K49" s="180"/>
      <c r="L49" s="180"/>
    </row>
    <row r="50" spans="1:12" x14ac:dyDescent="0.25">
      <c r="A50" s="5">
        <f t="shared" si="4"/>
        <v>8.2999999999999989</v>
      </c>
      <c r="B50" s="5" t="s">
        <v>81</v>
      </c>
      <c r="C50" s="5" t="s">
        <v>47</v>
      </c>
      <c r="D50" s="170">
        <v>1.22</v>
      </c>
      <c r="E50" s="170">
        <f>D50*E47</f>
        <v>19.52</v>
      </c>
      <c r="F50" s="184"/>
      <c r="G50" s="184"/>
      <c r="H50" s="185"/>
      <c r="I50" s="185"/>
      <c r="J50" s="185"/>
      <c r="K50" s="185"/>
      <c r="L50" s="185"/>
    </row>
    <row r="51" spans="1:12" x14ac:dyDescent="0.25">
      <c r="A51" s="5">
        <f>A50+0.1</f>
        <v>8.3999999999999986</v>
      </c>
      <c r="B51" s="5" t="s">
        <v>68</v>
      </c>
      <c r="C51" s="5" t="s">
        <v>4</v>
      </c>
      <c r="D51" s="270">
        <v>0.02</v>
      </c>
      <c r="E51" s="170">
        <f>D51*E47</f>
        <v>0.32</v>
      </c>
      <c r="F51" s="184"/>
      <c r="G51" s="184"/>
      <c r="H51" s="185"/>
      <c r="I51" s="185"/>
      <c r="J51" s="185"/>
      <c r="K51" s="185"/>
      <c r="L51" s="185"/>
    </row>
    <row r="52" spans="1:12" ht="45" x14ac:dyDescent="0.25">
      <c r="A52" s="65">
        <f>A47+1</f>
        <v>9</v>
      </c>
      <c r="B52" s="3" t="s">
        <v>82</v>
      </c>
      <c r="C52" s="3" t="s">
        <v>47</v>
      </c>
      <c r="D52" s="161"/>
      <c r="E52" s="161">
        <f>E57*0.05</f>
        <v>8</v>
      </c>
      <c r="F52" s="176"/>
      <c r="G52" s="185"/>
      <c r="H52" s="185"/>
      <c r="I52" s="185"/>
      <c r="J52" s="185"/>
      <c r="K52" s="185"/>
      <c r="L52" s="176"/>
    </row>
    <row r="53" spans="1:12" x14ac:dyDescent="0.25">
      <c r="A53" s="10">
        <f>A52+0.1</f>
        <v>9.1</v>
      </c>
      <c r="B53" s="10" t="s">
        <v>40</v>
      </c>
      <c r="C53" s="10" t="s">
        <v>24</v>
      </c>
      <c r="D53" s="163">
        <v>3</v>
      </c>
      <c r="E53" s="163">
        <f>D53*E52</f>
        <v>24</v>
      </c>
      <c r="F53" s="185"/>
      <c r="G53" s="185"/>
      <c r="H53" s="178"/>
      <c r="I53" s="231"/>
      <c r="J53" s="185"/>
      <c r="K53" s="185"/>
      <c r="L53" s="231"/>
    </row>
    <row r="54" spans="1:12" ht="30" x14ac:dyDescent="0.25">
      <c r="A54" s="5">
        <f t="shared" ref="A54:A56" si="5">A53+0.1</f>
        <v>9.1999999999999993</v>
      </c>
      <c r="B54" s="5" t="s">
        <v>83</v>
      </c>
      <c r="C54" s="5" t="s">
        <v>47</v>
      </c>
      <c r="D54" s="170" t="s">
        <v>84</v>
      </c>
      <c r="E54" s="170">
        <f>E52*0.7</f>
        <v>5.6</v>
      </c>
      <c r="F54" s="184"/>
      <c r="G54" s="184"/>
      <c r="H54" s="185"/>
      <c r="I54" s="185"/>
      <c r="J54" s="185"/>
      <c r="K54" s="185"/>
      <c r="L54" s="185"/>
    </row>
    <row r="55" spans="1:12" ht="30" x14ac:dyDescent="0.25">
      <c r="A55" s="5">
        <f t="shared" si="5"/>
        <v>9.2999999999999989</v>
      </c>
      <c r="B55" s="5" t="s">
        <v>85</v>
      </c>
      <c r="C55" s="5" t="s">
        <v>48</v>
      </c>
      <c r="D55" s="170" t="s">
        <v>84</v>
      </c>
      <c r="E55" s="170">
        <f>E52*0.3</f>
        <v>2.4</v>
      </c>
      <c r="F55" s="184"/>
      <c r="G55" s="184"/>
      <c r="H55" s="185"/>
      <c r="I55" s="185"/>
      <c r="J55" s="185"/>
      <c r="K55" s="185"/>
      <c r="L55" s="185"/>
    </row>
    <row r="56" spans="1:12" x14ac:dyDescent="0.25">
      <c r="A56" s="5">
        <f t="shared" si="5"/>
        <v>9.3999999999999986</v>
      </c>
      <c r="B56" s="5" t="s">
        <v>68</v>
      </c>
      <c r="C56" s="5" t="s">
        <v>4</v>
      </c>
      <c r="D56" s="170">
        <v>0.01</v>
      </c>
      <c r="E56" s="170">
        <f>D56*E52</f>
        <v>0.08</v>
      </c>
      <c r="F56" s="184"/>
      <c r="G56" s="184"/>
      <c r="H56" s="185"/>
      <c r="I56" s="185"/>
      <c r="J56" s="185"/>
      <c r="K56" s="185"/>
      <c r="L56" s="185"/>
    </row>
    <row r="57" spans="1:12" x14ac:dyDescent="0.25">
      <c r="A57" s="65">
        <f>A52+1</f>
        <v>10</v>
      </c>
      <c r="B57" s="3" t="s">
        <v>86</v>
      </c>
      <c r="C57" s="137" t="s">
        <v>43</v>
      </c>
      <c r="D57" s="161"/>
      <c r="E57" s="161">
        <v>160</v>
      </c>
      <c r="F57" s="176"/>
      <c r="G57" s="185"/>
      <c r="H57" s="185"/>
      <c r="I57" s="185"/>
      <c r="J57" s="185"/>
      <c r="K57" s="185"/>
      <c r="L57" s="176"/>
    </row>
    <row r="58" spans="1:12" x14ac:dyDescent="0.25">
      <c r="A58" s="10">
        <f>A57+0.1</f>
        <v>10.1</v>
      </c>
      <c r="B58" s="10" t="s">
        <v>40</v>
      </c>
      <c r="C58" s="10" t="s">
        <v>24</v>
      </c>
      <c r="D58" s="163">
        <v>0.40200000000000002</v>
      </c>
      <c r="E58" s="165">
        <f>D58*E57</f>
        <v>64.320000000000007</v>
      </c>
      <c r="F58" s="185"/>
      <c r="G58" s="185"/>
      <c r="H58" s="178"/>
      <c r="I58" s="231"/>
      <c r="J58" s="185"/>
      <c r="K58" s="185"/>
      <c r="L58" s="231"/>
    </row>
    <row r="59" spans="1:12" x14ac:dyDescent="0.25">
      <c r="A59" s="17">
        <f>A58+0.1</f>
        <v>10.199999999999999</v>
      </c>
      <c r="B59" s="11" t="s">
        <v>75</v>
      </c>
      <c r="C59" s="11" t="s">
        <v>4</v>
      </c>
      <c r="D59" s="167">
        <v>0.13</v>
      </c>
      <c r="E59" s="167">
        <f>E57*D59</f>
        <v>20.8</v>
      </c>
      <c r="F59" s="235"/>
      <c r="G59" s="235"/>
      <c r="H59" s="235"/>
      <c r="I59" s="235"/>
      <c r="J59" s="180"/>
      <c r="K59" s="180"/>
      <c r="L59" s="235"/>
    </row>
    <row r="60" spans="1:12" ht="60" x14ac:dyDescent="0.25">
      <c r="A60" s="5">
        <f>A59+0.1</f>
        <v>10.299999999999999</v>
      </c>
      <c r="B60" s="5" t="s">
        <v>232</v>
      </c>
      <c r="C60" s="5" t="s">
        <v>7</v>
      </c>
      <c r="D60" s="170">
        <v>1</v>
      </c>
      <c r="E60" s="170">
        <f>E57*D60</f>
        <v>160</v>
      </c>
      <c r="F60" s="184"/>
      <c r="G60" s="184"/>
      <c r="H60" s="185"/>
      <c r="I60" s="185"/>
      <c r="J60" s="185"/>
      <c r="K60" s="185"/>
      <c r="L60" s="185"/>
    </row>
    <row r="61" spans="1:12" x14ac:dyDescent="0.25">
      <c r="A61" s="5">
        <f>A60+0.1</f>
        <v>10.399999999999999</v>
      </c>
      <c r="B61" s="5" t="s">
        <v>87</v>
      </c>
      <c r="C61" s="5" t="s">
        <v>47</v>
      </c>
      <c r="D61" s="216">
        <v>5.0000000000000001E-4</v>
      </c>
      <c r="E61" s="170">
        <f>D61*E57</f>
        <v>0.08</v>
      </c>
      <c r="F61" s="184"/>
      <c r="G61" s="184"/>
      <c r="H61" s="185"/>
      <c r="I61" s="185"/>
      <c r="J61" s="185"/>
      <c r="K61" s="185"/>
      <c r="L61" s="185"/>
    </row>
    <row r="62" spans="1:12" ht="15" customHeight="1" x14ac:dyDescent="0.25">
      <c r="A62" s="83"/>
      <c r="B62" s="189" t="s">
        <v>234</v>
      </c>
      <c r="C62" s="190"/>
      <c r="D62" s="192"/>
      <c r="E62" s="171"/>
      <c r="F62" s="182"/>
      <c r="G62" s="182"/>
      <c r="H62" s="182"/>
      <c r="I62" s="182"/>
      <c r="J62" s="182"/>
      <c r="K62" s="182"/>
      <c r="L62" s="180"/>
    </row>
    <row r="63" spans="1:12" ht="30" x14ac:dyDescent="0.25">
      <c r="A63" s="65">
        <v>1</v>
      </c>
      <c r="B63" s="3" t="s">
        <v>70</v>
      </c>
      <c r="C63" s="3" t="s">
        <v>47</v>
      </c>
      <c r="D63" s="161"/>
      <c r="E63" s="161">
        <f>E65*0.07</f>
        <v>7.2800000000000011</v>
      </c>
      <c r="F63" s="176"/>
      <c r="G63" s="176"/>
      <c r="H63" s="176"/>
      <c r="I63" s="176"/>
      <c r="J63" s="176"/>
      <c r="K63" s="176"/>
      <c r="L63" s="176"/>
    </row>
    <row r="64" spans="1:12" x14ac:dyDescent="0.25">
      <c r="A64" s="10">
        <f>A63+0.1</f>
        <v>1.1000000000000001</v>
      </c>
      <c r="B64" s="10" t="s">
        <v>40</v>
      </c>
      <c r="C64" s="10" t="s">
        <v>24</v>
      </c>
      <c r="D64" s="165">
        <v>2.06</v>
      </c>
      <c r="E64" s="165">
        <f>E63*D64</f>
        <v>14.996800000000002</v>
      </c>
      <c r="F64" s="178"/>
      <c r="G64" s="178"/>
      <c r="H64" s="178"/>
      <c r="I64" s="178"/>
      <c r="J64" s="178"/>
      <c r="K64" s="178"/>
      <c r="L64" s="178"/>
    </row>
    <row r="65" spans="1:12" ht="45" x14ac:dyDescent="0.25">
      <c r="A65" s="65">
        <f>A63+1</f>
        <v>2</v>
      </c>
      <c r="B65" s="3" t="s">
        <v>71</v>
      </c>
      <c r="C65" s="3" t="s">
        <v>47</v>
      </c>
      <c r="D65" s="161"/>
      <c r="E65" s="161">
        <f>E98*0.4</f>
        <v>104</v>
      </c>
      <c r="F65" s="176"/>
      <c r="G65" s="176"/>
      <c r="H65" s="185"/>
      <c r="I65" s="185"/>
      <c r="J65" s="185"/>
      <c r="K65" s="185"/>
      <c r="L65" s="176"/>
    </row>
    <row r="66" spans="1:12" x14ac:dyDescent="0.25">
      <c r="A66" s="10">
        <f>A65+0.1</f>
        <v>2.1</v>
      </c>
      <c r="B66" s="10" t="s">
        <v>40</v>
      </c>
      <c r="C66" s="4" t="s">
        <v>24</v>
      </c>
      <c r="D66" s="271">
        <v>2.3800000000000002E-2</v>
      </c>
      <c r="E66" s="165">
        <f>D66*E65</f>
        <v>2.4752000000000001</v>
      </c>
      <c r="F66" s="185"/>
      <c r="G66" s="185"/>
      <c r="H66" s="178"/>
      <c r="I66" s="231"/>
      <c r="J66" s="185"/>
      <c r="K66" s="185"/>
      <c r="L66" s="231"/>
    </row>
    <row r="67" spans="1:12" x14ac:dyDescent="0.25">
      <c r="A67" s="11">
        <f>A66+0.1</f>
        <v>2.2000000000000002</v>
      </c>
      <c r="B67" s="11" t="s">
        <v>72</v>
      </c>
      <c r="C67" s="11" t="s">
        <v>4</v>
      </c>
      <c r="D67" s="272">
        <v>0.112</v>
      </c>
      <c r="E67" s="167">
        <f>D67*E65</f>
        <v>11.648</v>
      </c>
      <c r="F67" s="178"/>
      <c r="G67" s="178"/>
      <c r="H67" s="180"/>
      <c r="I67" s="180"/>
      <c r="J67" s="180"/>
      <c r="K67" s="180"/>
      <c r="L67" s="180"/>
    </row>
    <row r="68" spans="1:12" ht="30" x14ac:dyDescent="0.25">
      <c r="A68" s="65">
        <f>A65+1</f>
        <v>3</v>
      </c>
      <c r="B68" s="3" t="s">
        <v>73</v>
      </c>
      <c r="C68" s="3" t="s">
        <v>47</v>
      </c>
      <c r="D68" s="273"/>
      <c r="E68" s="161">
        <f>E65</f>
        <v>104</v>
      </c>
      <c r="F68" s="176"/>
      <c r="G68" s="180"/>
      <c r="H68" s="180"/>
      <c r="I68" s="180"/>
      <c r="J68" s="180"/>
      <c r="K68" s="180"/>
      <c r="L68" s="176"/>
    </row>
    <row r="69" spans="1:12" x14ac:dyDescent="0.25">
      <c r="A69" s="10">
        <f>A68+0.1</f>
        <v>3.1</v>
      </c>
      <c r="B69" s="10" t="s">
        <v>40</v>
      </c>
      <c r="C69" s="4" t="s">
        <v>24</v>
      </c>
      <c r="D69" s="166">
        <v>3.4000000000000002E-2</v>
      </c>
      <c r="E69" s="165">
        <f>E68*D69</f>
        <v>3.5360000000000005</v>
      </c>
      <c r="F69" s="180"/>
      <c r="G69" s="180"/>
      <c r="H69" s="178"/>
      <c r="I69" s="178"/>
      <c r="J69" s="178"/>
      <c r="K69" s="178"/>
      <c r="L69" s="178"/>
    </row>
    <row r="70" spans="1:12" x14ac:dyDescent="0.25">
      <c r="A70" s="11">
        <f>A69+0.1</f>
        <v>3.2</v>
      </c>
      <c r="B70" s="11" t="s">
        <v>74</v>
      </c>
      <c r="C70" s="11" t="s">
        <v>16</v>
      </c>
      <c r="D70" s="269">
        <v>8.0299999999999996E-2</v>
      </c>
      <c r="E70" s="167">
        <f>D70*E68</f>
        <v>8.3512000000000004</v>
      </c>
      <c r="F70" s="184"/>
      <c r="G70" s="184"/>
      <c r="H70" s="180"/>
      <c r="I70" s="180"/>
      <c r="J70" s="233"/>
      <c r="K70" s="180"/>
      <c r="L70" s="180"/>
    </row>
    <row r="71" spans="1:12" x14ac:dyDescent="0.25">
      <c r="A71" s="11">
        <f>A70+0.1</f>
        <v>3.3000000000000003</v>
      </c>
      <c r="B71" s="11" t="s">
        <v>75</v>
      </c>
      <c r="C71" s="11" t="s">
        <v>4</v>
      </c>
      <c r="D71" s="272">
        <v>6.0000000000000001E-3</v>
      </c>
      <c r="E71" s="167">
        <f>D71*E68</f>
        <v>0.624</v>
      </c>
      <c r="F71" s="178"/>
      <c r="G71" s="178"/>
      <c r="H71" s="180"/>
      <c r="I71" s="180"/>
      <c r="J71" s="180"/>
      <c r="K71" s="180"/>
      <c r="L71" s="180"/>
    </row>
    <row r="72" spans="1:12" ht="30" x14ac:dyDescent="0.25">
      <c r="A72" s="65">
        <f>A68+1</f>
        <v>4</v>
      </c>
      <c r="B72" s="3" t="s">
        <v>56</v>
      </c>
      <c r="C72" s="3" t="s">
        <v>47</v>
      </c>
      <c r="D72" s="161"/>
      <c r="E72" s="161">
        <f>E63</f>
        <v>7.2800000000000011</v>
      </c>
      <c r="F72" s="176"/>
      <c r="G72" s="184"/>
      <c r="H72" s="184"/>
      <c r="I72" s="184"/>
      <c r="J72" s="184"/>
      <c r="K72" s="184"/>
      <c r="L72" s="176"/>
    </row>
    <row r="73" spans="1:12" x14ac:dyDescent="0.25">
      <c r="A73" s="10">
        <f>A72+0.1</f>
        <v>4.0999999999999996</v>
      </c>
      <c r="B73" s="10" t="s">
        <v>40</v>
      </c>
      <c r="C73" s="4" t="s">
        <v>24</v>
      </c>
      <c r="D73" s="166">
        <v>0.87</v>
      </c>
      <c r="E73" s="165">
        <f>E72*D73</f>
        <v>6.3336000000000006</v>
      </c>
      <c r="F73" s="180"/>
      <c r="G73" s="180"/>
      <c r="H73" s="178"/>
      <c r="I73" s="178"/>
      <c r="J73" s="178"/>
      <c r="K73" s="178"/>
      <c r="L73" s="178"/>
    </row>
    <row r="74" spans="1:12" x14ac:dyDescent="0.25">
      <c r="A74" s="65">
        <f>A72+1</f>
        <v>5</v>
      </c>
      <c r="B74" s="3" t="s">
        <v>58</v>
      </c>
      <c r="C74" s="3" t="s">
        <v>48</v>
      </c>
      <c r="D74" s="161"/>
      <c r="E74" s="161">
        <f>(E72+E68)*1.85</f>
        <v>205.86800000000002</v>
      </c>
      <c r="F74" s="176"/>
      <c r="G74" s="184"/>
      <c r="H74" s="184"/>
      <c r="I74" s="184"/>
      <c r="J74" s="184"/>
      <c r="K74" s="184"/>
      <c r="L74" s="176"/>
    </row>
    <row r="75" spans="1:12" x14ac:dyDescent="0.25">
      <c r="A75" s="67">
        <f>A74+0.1</f>
        <v>5.0999999999999996</v>
      </c>
      <c r="B75" s="11" t="s">
        <v>59</v>
      </c>
      <c r="C75" s="11" t="s">
        <v>48</v>
      </c>
      <c r="D75" s="169">
        <v>1</v>
      </c>
      <c r="E75" s="167">
        <f>E74*D75</f>
        <v>205.86800000000002</v>
      </c>
      <c r="F75" s="178"/>
      <c r="G75" s="178"/>
      <c r="H75" s="180"/>
      <c r="I75" s="180"/>
      <c r="J75" s="180"/>
      <c r="K75" s="180"/>
      <c r="L75" s="180"/>
    </row>
    <row r="76" spans="1:12" x14ac:dyDescent="0.25">
      <c r="A76" s="65">
        <f>A74+1</f>
        <v>6</v>
      </c>
      <c r="B76" s="3" t="s">
        <v>76</v>
      </c>
      <c r="C76" s="137" t="s">
        <v>43</v>
      </c>
      <c r="D76" s="161"/>
      <c r="E76" s="161">
        <f>E98</f>
        <v>260</v>
      </c>
      <c r="F76" s="176"/>
      <c r="G76" s="184"/>
      <c r="H76" s="184"/>
      <c r="I76" s="184"/>
      <c r="J76" s="184"/>
      <c r="K76" s="184"/>
      <c r="L76" s="176"/>
    </row>
    <row r="77" spans="1:12" x14ac:dyDescent="0.25">
      <c r="A77" s="11">
        <f>A76+0.1</f>
        <v>6.1</v>
      </c>
      <c r="B77" s="11" t="s">
        <v>77</v>
      </c>
      <c r="C77" s="11" t="s">
        <v>16</v>
      </c>
      <c r="D77" s="269">
        <v>7.4999999999999997E-3</v>
      </c>
      <c r="E77" s="167">
        <f>D77*E76</f>
        <v>1.95</v>
      </c>
      <c r="F77" s="184"/>
      <c r="G77" s="184"/>
      <c r="H77" s="180"/>
      <c r="I77" s="180"/>
      <c r="J77" s="180"/>
      <c r="K77" s="180"/>
      <c r="L77" s="180"/>
    </row>
    <row r="78" spans="1:12" ht="45" x14ac:dyDescent="0.25">
      <c r="A78" s="65">
        <f>A76+1</f>
        <v>7</v>
      </c>
      <c r="B78" s="89" t="s">
        <v>78</v>
      </c>
      <c r="C78" s="89" t="s">
        <v>47</v>
      </c>
      <c r="D78" s="224"/>
      <c r="E78" s="224">
        <f>E98*0.2</f>
        <v>52</v>
      </c>
      <c r="F78" s="234"/>
      <c r="G78" s="184"/>
      <c r="H78" s="176"/>
      <c r="I78" s="176"/>
      <c r="J78" s="176"/>
      <c r="K78" s="176"/>
      <c r="L78" s="176"/>
    </row>
    <row r="79" spans="1:12" x14ac:dyDescent="0.25">
      <c r="A79" s="16">
        <f t="shared" ref="A79:A81" si="6">A78+0.1</f>
        <v>7.1</v>
      </c>
      <c r="B79" s="10" t="s">
        <v>40</v>
      </c>
      <c r="C79" s="10" t="s">
        <v>24</v>
      </c>
      <c r="D79" s="166">
        <v>3.52</v>
      </c>
      <c r="E79" s="165">
        <f>D79*E78</f>
        <v>183.04</v>
      </c>
      <c r="F79" s="178"/>
      <c r="G79" s="178"/>
      <c r="H79" s="178"/>
      <c r="I79" s="178"/>
      <c r="J79" s="178"/>
      <c r="K79" s="178"/>
      <c r="L79" s="178"/>
    </row>
    <row r="80" spans="1:12" x14ac:dyDescent="0.25">
      <c r="A80" s="11">
        <f>A79+0.1</f>
        <v>7.1999999999999993</v>
      </c>
      <c r="B80" s="11" t="s">
        <v>75</v>
      </c>
      <c r="C80" s="11" t="s">
        <v>16</v>
      </c>
      <c r="D80" s="269">
        <v>1.06</v>
      </c>
      <c r="E80" s="167">
        <f>D80*E78</f>
        <v>55.120000000000005</v>
      </c>
      <c r="F80" s="180"/>
      <c r="G80" s="180"/>
      <c r="H80" s="180"/>
      <c r="I80" s="180"/>
      <c r="J80" s="180"/>
      <c r="K80" s="180"/>
      <c r="L80" s="180"/>
    </row>
    <row r="81" spans="1:12" x14ac:dyDescent="0.25">
      <c r="A81" s="5">
        <f t="shared" si="6"/>
        <v>7.2999999999999989</v>
      </c>
      <c r="B81" s="5" t="s">
        <v>79</v>
      </c>
      <c r="C81" s="5" t="s">
        <v>47</v>
      </c>
      <c r="D81" s="170">
        <v>1.24</v>
      </c>
      <c r="E81" s="170">
        <f>D81*E78</f>
        <v>64.48</v>
      </c>
      <c r="F81" s="184"/>
      <c r="G81" s="184"/>
      <c r="H81" s="185"/>
      <c r="I81" s="185"/>
      <c r="J81" s="185"/>
      <c r="K81" s="185"/>
      <c r="L81" s="185"/>
    </row>
    <row r="82" spans="1:12" x14ac:dyDescent="0.25">
      <c r="A82" s="5">
        <f>A81+0.1</f>
        <v>7.3999999999999986</v>
      </c>
      <c r="B82" s="5" t="s">
        <v>68</v>
      </c>
      <c r="C82" s="5" t="s">
        <v>4</v>
      </c>
      <c r="D82" s="270">
        <v>0.02</v>
      </c>
      <c r="E82" s="170">
        <f>D82*E78</f>
        <v>1.04</v>
      </c>
      <c r="F82" s="184"/>
      <c r="G82" s="184"/>
      <c r="H82" s="185"/>
      <c r="I82" s="185"/>
      <c r="J82" s="185"/>
      <c r="K82" s="185"/>
      <c r="L82" s="185"/>
    </row>
    <row r="83" spans="1:12" ht="45" x14ac:dyDescent="0.25">
      <c r="A83" s="15">
        <f>A78+1</f>
        <v>8</v>
      </c>
      <c r="B83" s="89" t="s">
        <v>80</v>
      </c>
      <c r="C83" s="89" t="s">
        <v>47</v>
      </c>
      <c r="D83" s="224"/>
      <c r="E83" s="224">
        <f>E98*0.1</f>
        <v>26</v>
      </c>
      <c r="F83" s="234"/>
      <c r="G83" s="184"/>
      <c r="H83" s="176"/>
      <c r="I83" s="176"/>
      <c r="J83" s="176"/>
      <c r="K83" s="176"/>
      <c r="L83" s="176"/>
    </row>
    <row r="84" spans="1:12" x14ac:dyDescent="0.25">
      <c r="A84" s="16">
        <f t="shared" ref="A84:A86" si="7">A83+0.1</f>
        <v>8.1</v>
      </c>
      <c r="B84" s="10" t="s">
        <v>40</v>
      </c>
      <c r="C84" s="10" t="s">
        <v>24</v>
      </c>
      <c r="D84" s="166">
        <v>3.52</v>
      </c>
      <c r="E84" s="165">
        <f>D84*E83</f>
        <v>91.52</v>
      </c>
      <c r="F84" s="178"/>
      <c r="G84" s="178"/>
      <c r="H84" s="178"/>
      <c r="I84" s="178"/>
      <c r="J84" s="178"/>
      <c r="K84" s="178"/>
      <c r="L84" s="178"/>
    </row>
    <row r="85" spans="1:12" x14ac:dyDescent="0.25">
      <c r="A85" s="11">
        <f>A84+0.1</f>
        <v>8.1999999999999993</v>
      </c>
      <c r="B85" s="11" t="s">
        <v>75</v>
      </c>
      <c r="C85" s="11" t="s">
        <v>16</v>
      </c>
      <c r="D85" s="269">
        <v>1.06</v>
      </c>
      <c r="E85" s="167">
        <f>D85*E83</f>
        <v>27.560000000000002</v>
      </c>
      <c r="F85" s="180"/>
      <c r="G85" s="180"/>
      <c r="H85" s="180"/>
      <c r="I85" s="180"/>
      <c r="J85" s="180"/>
      <c r="K85" s="180"/>
      <c r="L85" s="180"/>
    </row>
    <row r="86" spans="1:12" x14ac:dyDescent="0.25">
      <c r="A86" s="5">
        <f t="shared" si="7"/>
        <v>8.2999999999999989</v>
      </c>
      <c r="B86" s="5" t="s">
        <v>81</v>
      </c>
      <c r="C86" s="5" t="s">
        <v>47</v>
      </c>
      <c r="D86" s="170">
        <v>1.22</v>
      </c>
      <c r="E86" s="170">
        <f>D86*E83</f>
        <v>31.72</v>
      </c>
      <c r="F86" s="184"/>
      <c r="G86" s="184"/>
      <c r="H86" s="185"/>
      <c r="I86" s="185"/>
      <c r="J86" s="185"/>
      <c r="K86" s="185"/>
      <c r="L86" s="185"/>
    </row>
    <row r="87" spans="1:12" x14ac:dyDescent="0.25">
      <c r="A87" s="5">
        <f>A86+0.1</f>
        <v>8.3999999999999986</v>
      </c>
      <c r="B87" s="5" t="s">
        <v>68</v>
      </c>
      <c r="C87" s="5" t="s">
        <v>4</v>
      </c>
      <c r="D87" s="270">
        <v>0.02</v>
      </c>
      <c r="E87" s="170">
        <f>D87*E83</f>
        <v>0.52</v>
      </c>
      <c r="F87" s="184"/>
      <c r="G87" s="184"/>
      <c r="H87" s="185"/>
      <c r="I87" s="185"/>
      <c r="J87" s="185"/>
      <c r="K87" s="185"/>
      <c r="L87" s="185"/>
    </row>
    <row r="88" spans="1:12" ht="30" x14ac:dyDescent="0.25">
      <c r="A88" s="15">
        <f>A83+1</f>
        <v>9</v>
      </c>
      <c r="B88" s="3" t="s">
        <v>88</v>
      </c>
      <c r="C88" s="3" t="s">
        <v>89</v>
      </c>
      <c r="D88" s="161"/>
      <c r="E88" s="161">
        <f>E91*0.05/1000</f>
        <v>0.14300000000000002</v>
      </c>
      <c r="F88" s="176"/>
      <c r="G88" s="185"/>
      <c r="H88" s="185"/>
      <c r="I88" s="185"/>
      <c r="J88" s="185"/>
      <c r="K88" s="185"/>
      <c r="L88" s="176"/>
    </row>
    <row r="89" spans="1:12" x14ac:dyDescent="0.25">
      <c r="A89" s="16">
        <f>A88+0.1</f>
        <v>9.1</v>
      </c>
      <c r="B89" s="10" t="s">
        <v>40</v>
      </c>
      <c r="C89" s="10" t="s">
        <v>24</v>
      </c>
      <c r="D89" s="165">
        <v>12.3</v>
      </c>
      <c r="E89" s="165">
        <f>D89*E88</f>
        <v>1.7589000000000004</v>
      </c>
      <c r="F89" s="179"/>
      <c r="G89" s="179"/>
      <c r="H89" s="178"/>
      <c r="I89" s="178"/>
      <c r="J89" s="179"/>
      <c r="K89" s="179"/>
      <c r="L89" s="178"/>
    </row>
    <row r="90" spans="1:12" x14ac:dyDescent="0.25">
      <c r="A90" s="17">
        <f>A89+0.1</f>
        <v>9.1999999999999993</v>
      </c>
      <c r="B90" s="11" t="s">
        <v>75</v>
      </c>
      <c r="C90" s="11" t="s">
        <v>4</v>
      </c>
      <c r="D90" s="167">
        <v>1.4</v>
      </c>
      <c r="E90" s="167">
        <f>D90*E88</f>
        <v>0.20020000000000002</v>
      </c>
      <c r="F90" s="235"/>
      <c r="G90" s="235"/>
      <c r="H90" s="235"/>
      <c r="I90" s="235"/>
      <c r="J90" s="180"/>
      <c r="K90" s="180"/>
      <c r="L90" s="235"/>
    </row>
    <row r="91" spans="1:12" x14ac:dyDescent="0.25">
      <c r="A91" s="12">
        <f t="shared" ref="A91:A92" si="8">A90+0.1</f>
        <v>9.2999999999999989</v>
      </c>
      <c r="B91" s="12" t="s">
        <v>90</v>
      </c>
      <c r="C91" s="12" t="s">
        <v>91</v>
      </c>
      <c r="D91" s="206" t="s">
        <v>17</v>
      </c>
      <c r="E91" s="206">
        <f>E98*10*1.1</f>
        <v>2860.0000000000005</v>
      </c>
      <c r="F91" s="236"/>
      <c r="G91" s="236"/>
      <c r="H91" s="184"/>
      <c r="I91" s="184"/>
      <c r="J91" s="184"/>
      <c r="K91" s="184"/>
      <c r="L91" s="184"/>
    </row>
    <row r="92" spans="1:12" x14ac:dyDescent="0.25">
      <c r="A92" s="6">
        <f t="shared" si="8"/>
        <v>9.3999999999999986</v>
      </c>
      <c r="B92" s="5" t="s">
        <v>68</v>
      </c>
      <c r="C92" s="5" t="s">
        <v>4</v>
      </c>
      <c r="D92" s="170">
        <v>7.15</v>
      </c>
      <c r="E92" s="170">
        <f>D92*E88</f>
        <v>1.0224500000000001</v>
      </c>
      <c r="F92" s="184"/>
      <c r="G92" s="184"/>
      <c r="H92" s="185"/>
      <c r="I92" s="185"/>
      <c r="J92" s="185"/>
      <c r="K92" s="185"/>
      <c r="L92" s="185"/>
    </row>
    <row r="93" spans="1:12" ht="30" x14ac:dyDescent="0.25">
      <c r="A93" s="15">
        <f>A88+1</f>
        <v>10</v>
      </c>
      <c r="B93" s="3" t="s">
        <v>92</v>
      </c>
      <c r="C93" s="3" t="s">
        <v>47</v>
      </c>
      <c r="D93" s="161"/>
      <c r="E93" s="161">
        <f>E98*0.1</f>
        <v>26</v>
      </c>
      <c r="F93" s="176"/>
      <c r="G93" s="185"/>
      <c r="H93" s="185"/>
      <c r="I93" s="185"/>
      <c r="J93" s="185"/>
      <c r="K93" s="185"/>
      <c r="L93" s="176"/>
    </row>
    <row r="94" spans="1:12" x14ac:dyDescent="0.25">
      <c r="A94" s="16">
        <f>A93+0.1</f>
        <v>10.1</v>
      </c>
      <c r="B94" s="10" t="s">
        <v>40</v>
      </c>
      <c r="C94" s="10" t="s">
        <v>24</v>
      </c>
      <c r="D94" s="165">
        <v>1.37</v>
      </c>
      <c r="E94" s="165">
        <f>D94*E93</f>
        <v>35.620000000000005</v>
      </c>
      <c r="F94" s="179"/>
      <c r="G94" s="179"/>
      <c r="H94" s="178"/>
      <c r="I94" s="178"/>
      <c r="J94" s="179"/>
      <c r="K94" s="179"/>
      <c r="L94" s="178"/>
    </row>
    <row r="95" spans="1:12" x14ac:dyDescent="0.25">
      <c r="A95" s="17">
        <f>A94+0.1</f>
        <v>10.199999999999999</v>
      </c>
      <c r="B95" s="11" t="s">
        <v>75</v>
      </c>
      <c r="C95" s="11" t="s">
        <v>4</v>
      </c>
      <c r="D95" s="167">
        <v>0.28000000000000003</v>
      </c>
      <c r="E95" s="167">
        <f>D95*E93</f>
        <v>7.2800000000000011</v>
      </c>
      <c r="F95" s="235"/>
      <c r="G95" s="235"/>
      <c r="H95" s="235"/>
      <c r="I95" s="235"/>
      <c r="J95" s="180"/>
      <c r="K95" s="180"/>
      <c r="L95" s="235"/>
    </row>
    <row r="96" spans="1:12" x14ac:dyDescent="0.25">
      <c r="A96" s="6">
        <f>A95+0.1</f>
        <v>10.299999999999999</v>
      </c>
      <c r="B96" s="5" t="s">
        <v>235</v>
      </c>
      <c r="C96" s="5" t="s">
        <v>47</v>
      </c>
      <c r="D96" s="170">
        <v>1.02</v>
      </c>
      <c r="E96" s="170">
        <f>D96*E93</f>
        <v>26.52</v>
      </c>
      <c r="F96" s="184"/>
      <c r="G96" s="184"/>
      <c r="H96" s="185"/>
      <c r="I96" s="185"/>
      <c r="J96" s="185"/>
      <c r="K96" s="185"/>
      <c r="L96" s="185"/>
    </row>
    <row r="97" spans="1:12" x14ac:dyDescent="0.25">
      <c r="A97" s="6">
        <f>A96+0.1</f>
        <v>10.399999999999999</v>
      </c>
      <c r="B97" s="5" t="s">
        <v>68</v>
      </c>
      <c r="C97" s="5" t="s">
        <v>4</v>
      </c>
      <c r="D97" s="170">
        <v>0.62</v>
      </c>
      <c r="E97" s="170">
        <f>D97*E93</f>
        <v>16.12</v>
      </c>
      <c r="F97" s="184"/>
      <c r="G97" s="184"/>
      <c r="H97" s="185"/>
      <c r="I97" s="185"/>
      <c r="J97" s="185"/>
      <c r="K97" s="185"/>
      <c r="L97" s="185"/>
    </row>
    <row r="98" spans="1:12" ht="30" x14ac:dyDescent="0.25">
      <c r="A98" s="65">
        <f>A93+1</f>
        <v>11</v>
      </c>
      <c r="B98" s="7" t="s">
        <v>94</v>
      </c>
      <c r="C98" s="137" t="s">
        <v>43</v>
      </c>
      <c r="D98" s="161"/>
      <c r="E98" s="161">
        <v>260</v>
      </c>
      <c r="F98" s="176"/>
      <c r="G98" s="185"/>
      <c r="H98" s="185"/>
      <c r="I98" s="185"/>
      <c r="J98" s="185"/>
      <c r="K98" s="185"/>
      <c r="L98" s="176"/>
    </row>
    <row r="99" spans="1:12" x14ac:dyDescent="0.25">
      <c r="A99" s="10">
        <f t="shared" ref="A99" si="9">A98+0.1</f>
        <v>11.1</v>
      </c>
      <c r="B99" s="10" t="s">
        <v>40</v>
      </c>
      <c r="C99" s="10" t="s">
        <v>24</v>
      </c>
      <c r="D99" s="165">
        <v>0.81</v>
      </c>
      <c r="E99" s="165">
        <f>D99*E98</f>
        <v>210.60000000000002</v>
      </c>
      <c r="F99" s="185"/>
      <c r="G99" s="185"/>
      <c r="H99" s="178"/>
      <c r="I99" s="178"/>
      <c r="J99" s="185"/>
      <c r="K99" s="185"/>
      <c r="L99" s="178"/>
    </row>
    <row r="100" spans="1:12" x14ac:dyDescent="0.25">
      <c r="A100" s="17">
        <f>A99+0.1</f>
        <v>11.2</v>
      </c>
      <c r="B100" s="11" t="s">
        <v>75</v>
      </c>
      <c r="C100" s="11" t="s">
        <v>4</v>
      </c>
      <c r="D100" s="272">
        <v>1.2999999999999999E-2</v>
      </c>
      <c r="E100" s="167">
        <f>D100*E98</f>
        <v>3.38</v>
      </c>
      <c r="F100" s="235"/>
      <c r="G100" s="235"/>
      <c r="H100" s="235"/>
      <c r="I100" s="235"/>
      <c r="J100" s="180"/>
      <c r="K100" s="180"/>
      <c r="L100" s="235"/>
    </row>
    <row r="101" spans="1:12" x14ac:dyDescent="0.25">
      <c r="A101" s="5">
        <f>A100+0.1</f>
        <v>11.299999999999999</v>
      </c>
      <c r="B101" s="8" t="s">
        <v>95</v>
      </c>
      <c r="C101" s="94" t="s">
        <v>96</v>
      </c>
      <c r="D101" s="216">
        <v>0.186</v>
      </c>
      <c r="E101" s="170">
        <f>D101*E98</f>
        <v>48.36</v>
      </c>
      <c r="F101" s="184"/>
      <c r="G101" s="184"/>
      <c r="H101" s="185"/>
      <c r="I101" s="185"/>
      <c r="J101" s="185"/>
      <c r="K101" s="185"/>
      <c r="L101" s="185"/>
    </row>
    <row r="102" spans="1:12" x14ac:dyDescent="0.25">
      <c r="A102" s="5">
        <f t="shared" ref="A102:A103" si="10">A101+0.1</f>
        <v>11.399999999999999</v>
      </c>
      <c r="B102" s="94" t="s">
        <v>97</v>
      </c>
      <c r="C102" s="94" t="s">
        <v>96</v>
      </c>
      <c r="D102" s="170">
        <v>0.5</v>
      </c>
      <c r="E102" s="170">
        <f>D102*E98</f>
        <v>130</v>
      </c>
      <c r="F102" s="184"/>
      <c r="G102" s="184"/>
      <c r="H102" s="185"/>
      <c r="I102" s="185"/>
      <c r="J102" s="185"/>
      <c r="K102" s="185"/>
      <c r="L102" s="185"/>
    </row>
    <row r="103" spans="1:12" x14ac:dyDescent="0.25">
      <c r="A103" s="5">
        <f t="shared" si="10"/>
        <v>11.499999999999998</v>
      </c>
      <c r="B103" s="5" t="s">
        <v>68</v>
      </c>
      <c r="C103" s="5" t="s">
        <v>4</v>
      </c>
      <c r="D103" s="216">
        <v>0.18</v>
      </c>
      <c r="E103" s="170">
        <f>E98*D103</f>
        <v>46.8</v>
      </c>
      <c r="F103" s="184"/>
      <c r="G103" s="184"/>
      <c r="H103" s="185"/>
      <c r="I103" s="185"/>
      <c r="J103" s="185"/>
      <c r="K103" s="185"/>
      <c r="L103" s="185"/>
    </row>
    <row r="104" spans="1:12" s="63" customFormat="1" ht="30" x14ac:dyDescent="0.3">
      <c r="A104" s="34">
        <f>A98+1</f>
        <v>12</v>
      </c>
      <c r="B104" s="27" t="s">
        <v>236</v>
      </c>
      <c r="C104" s="27" t="s">
        <v>51</v>
      </c>
      <c r="D104" s="207"/>
      <c r="E104" s="220">
        <f>E98</f>
        <v>260</v>
      </c>
      <c r="F104" s="237"/>
      <c r="G104" s="238"/>
      <c r="H104" s="238"/>
      <c r="I104" s="238"/>
      <c r="J104" s="238"/>
      <c r="K104" s="238"/>
      <c r="L104" s="237"/>
    </row>
    <row r="105" spans="1:12" s="63" customFormat="1" x14ac:dyDescent="0.3">
      <c r="A105" s="110">
        <f>A104+0.1</f>
        <v>12.1</v>
      </c>
      <c r="B105" s="20" t="s">
        <v>237</v>
      </c>
      <c r="C105" s="194" t="s">
        <v>24</v>
      </c>
      <c r="D105" s="208">
        <v>3.3000000000000002E-2</v>
      </c>
      <c r="E105" s="208">
        <f>D105*E104</f>
        <v>8.58</v>
      </c>
      <c r="F105" s="238"/>
      <c r="G105" s="238"/>
      <c r="H105" s="239"/>
      <c r="I105" s="239"/>
      <c r="J105" s="238"/>
      <c r="K105" s="238"/>
      <c r="L105" s="239"/>
    </row>
    <row r="106" spans="1:12" s="63" customFormat="1" x14ac:dyDescent="0.3">
      <c r="A106" s="110">
        <f t="shared" ref="A106:A107" si="11">A105+0.1</f>
        <v>12.2</v>
      </c>
      <c r="B106" s="20" t="s">
        <v>238</v>
      </c>
      <c r="C106" s="33" t="s">
        <v>239</v>
      </c>
      <c r="D106" s="274">
        <v>0.01</v>
      </c>
      <c r="E106" s="208">
        <f>D106*E104</f>
        <v>2.6</v>
      </c>
      <c r="F106" s="238"/>
      <c r="G106" s="238"/>
      <c r="H106" s="238"/>
      <c r="I106" s="238"/>
      <c r="J106" s="157"/>
      <c r="K106" s="239"/>
      <c r="L106" s="238"/>
    </row>
    <row r="107" spans="1:12" s="63" customFormat="1" x14ac:dyDescent="0.3">
      <c r="A107" s="110">
        <f t="shared" si="11"/>
        <v>12.299999999999999</v>
      </c>
      <c r="B107" s="100" t="s">
        <v>240</v>
      </c>
      <c r="C107" s="48" t="s">
        <v>145</v>
      </c>
      <c r="D107" s="208">
        <v>0.75</v>
      </c>
      <c r="E107" s="165">
        <f>D107*E104</f>
        <v>195</v>
      </c>
      <c r="F107" s="184"/>
      <c r="G107" s="184"/>
      <c r="H107" s="185"/>
      <c r="I107" s="185"/>
      <c r="J107" s="185"/>
      <c r="K107" s="185"/>
      <c r="L107" s="185"/>
    </row>
    <row r="108" spans="1:12" s="63" customFormat="1" ht="15.75" x14ac:dyDescent="0.3">
      <c r="A108" s="34">
        <f>A102+1</f>
        <v>12.399999999999999</v>
      </c>
      <c r="B108" s="27" t="s">
        <v>241</v>
      </c>
      <c r="C108" s="27" t="s">
        <v>242</v>
      </c>
      <c r="D108" s="207"/>
      <c r="E108" s="220">
        <f>E104*0.12</f>
        <v>31.2</v>
      </c>
      <c r="F108" s="237"/>
      <c r="G108" s="238"/>
      <c r="H108" s="238"/>
      <c r="I108" s="238"/>
      <c r="J108" s="238"/>
      <c r="K108" s="238"/>
      <c r="L108" s="237"/>
    </row>
    <row r="109" spans="1:12" s="63" customFormat="1" x14ac:dyDescent="0.3">
      <c r="A109" s="110">
        <f>A108+0.1</f>
        <v>12.499999999999998</v>
      </c>
      <c r="B109" s="20" t="s">
        <v>237</v>
      </c>
      <c r="C109" s="194" t="s">
        <v>24</v>
      </c>
      <c r="D109" s="208">
        <v>3.3000000000000002E-2</v>
      </c>
      <c r="E109" s="208">
        <f>D109*E108</f>
        <v>1.0296000000000001</v>
      </c>
      <c r="F109" s="238"/>
      <c r="G109" s="238"/>
      <c r="H109" s="239"/>
      <c r="I109" s="239"/>
      <c r="J109" s="238"/>
      <c r="K109" s="238"/>
      <c r="L109" s="239"/>
    </row>
    <row r="110" spans="1:12" s="63" customFormat="1" x14ac:dyDescent="0.3">
      <c r="A110" s="110">
        <f t="shared" ref="A110:A111" si="12">A109+0.1</f>
        <v>12.599999999999998</v>
      </c>
      <c r="B110" s="20" t="s">
        <v>238</v>
      </c>
      <c r="C110" s="33" t="s">
        <v>239</v>
      </c>
      <c r="D110" s="274">
        <v>0.01</v>
      </c>
      <c r="E110" s="208">
        <f>D110*E108</f>
        <v>0.312</v>
      </c>
      <c r="F110" s="238"/>
      <c r="G110" s="238"/>
      <c r="H110" s="238"/>
      <c r="I110" s="238"/>
      <c r="J110" s="157"/>
      <c r="K110" s="239"/>
      <c r="L110" s="238"/>
    </row>
    <row r="111" spans="1:12" s="63" customFormat="1" ht="30" x14ac:dyDescent="0.3">
      <c r="A111" s="110">
        <f t="shared" si="12"/>
        <v>12.699999999999998</v>
      </c>
      <c r="B111" s="100" t="s">
        <v>243</v>
      </c>
      <c r="C111" s="48" t="s">
        <v>145</v>
      </c>
      <c r="D111" s="208">
        <v>0.75</v>
      </c>
      <c r="E111" s="165">
        <f>D111*E108</f>
        <v>23.4</v>
      </c>
      <c r="F111" s="184"/>
      <c r="G111" s="184"/>
      <c r="H111" s="185"/>
      <c r="I111" s="185"/>
      <c r="J111" s="185"/>
      <c r="K111" s="185"/>
      <c r="L111" s="185"/>
    </row>
    <row r="112" spans="1:12" ht="15" customHeight="1" x14ac:dyDescent="0.25">
      <c r="A112" s="83"/>
      <c r="B112" s="189" t="s">
        <v>244</v>
      </c>
      <c r="C112" s="190"/>
      <c r="D112" s="192"/>
      <c r="E112" s="171"/>
      <c r="F112" s="182"/>
      <c r="G112" s="182"/>
      <c r="H112" s="182"/>
      <c r="I112" s="182"/>
      <c r="J112" s="182"/>
      <c r="K112" s="182"/>
      <c r="L112" s="180"/>
    </row>
    <row r="113" spans="1:12" ht="30" x14ac:dyDescent="0.25">
      <c r="A113" s="65">
        <v>1</v>
      </c>
      <c r="B113" s="3" t="s">
        <v>70</v>
      </c>
      <c r="C113" s="3" t="s">
        <v>47</v>
      </c>
      <c r="D113" s="161"/>
      <c r="E113" s="161">
        <f>E115*0.07</f>
        <v>9.9400000000000013</v>
      </c>
      <c r="F113" s="176"/>
      <c r="G113" s="176"/>
      <c r="H113" s="176"/>
      <c r="I113" s="176"/>
      <c r="J113" s="176"/>
      <c r="K113" s="176"/>
      <c r="L113" s="176"/>
    </row>
    <row r="114" spans="1:12" x14ac:dyDescent="0.25">
      <c r="A114" s="10">
        <f>A113+0.1</f>
        <v>1.1000000000000001</v>
      </c>
      <c r="B114" s="10" t="s">
        <v>40</v>
      </c>
      <c r="C114" s="10" t="s">
        <v>24</v>
      </c>
      <c r="D114" s="165">
        <v>2.06</v>
      </c>
      <c r="E114" s="165">
        <f>E113*D114</f>
        <v>20.476400000000002</v>
      </c>
      <c r="F114" s="178"/>
      <c r="G114" s="178"/>
      <c r="H114" s="178"/>
      <c r="I114" s="178"/>
      <c r="J114" s="178"/>
      <c r="K114" s="178"/>
      <c r="L114" s="178"/>
    </row>
    <row r="115" spans="1:12" ht="45" x14ac:dyDescent="0.25">
      <c r="A115" s="65">
        <f>A113+1</f>
        <v>2</v>
      </c>
      <c r="B115" s="3" t="s">
        <v>71</v>
      </c>
      <c r="C115" s="3" t="s">
        <v>47</v>
      </c>
      <c r="D115" s="161"/>
      <c r="E115" s="161">
        <f>E143*0.4</f>
        <v>142</v>
      </c>
      <c r="F115" s="176"/>
      <c r="G115" s="176"/>
      <c r="H115" s="185"/>
      <c r="I115" s="185"/>
      <c r="J115" s="185"/>
      <c r="K115" s="185"/>
      <c r="L115" s="176"/>
    </row>
    <row r="116" spans="1:12" x14ac:dyDescent="0.25">
      <c r="A116" s="10">
        <f>A115+0.1</f>
        <v>2.1</v>
      </c>
      <c r="B116" s="10" t="s">
        <v>40</v>
      </c>
      <c r="C116" s="4" t="s">
        <v>24</v>
      </c>
      <c r="D116" s="271">
        <v>2.3800000000000002E-2</v>
      </c>
      <c r="E116" s="165">
        <f>D116*E115</f>
        <v>3.3796000000000004</v>
      </c>
      <c r="F116" s="185"/>
      <c r="G116" s="185"/>
      <c r="H116" s="178"/>
      <c r="I116" s="231"/>
      <c r="J116" s="185"/>
      <c r="K116" s="185"/>
      <c r="L116" s="231"/>
    </row>
    <row r="117" spans="1:12" x14ac:dyDescent="0.25">
      <c r="A117" s="11">
        <f>A116+0.1</f>
        <v>2.2000000000000002</v>
      </c>
      <c r="B117" s="11" t="s">
        <v>72</v>
      </c>
      <c r="C117" s="11" t="s">
        <v>4</v>
      </c>
      <c r="D117" s="272">
        <v>0.112</v>
      </c>
      <c r="E117" s="167">
        <f>D117*E115</f>
        <v>15.904</v>
      </c>
      <c r="F117" s="178"/>
      <c r="G117" s="178"/>
      <c r="H117" s="180"/>
      <c r="I117" s="180"/>
      <c r="J117" s="180"/>
      <c r="K117" s="180"/>
      <c r="L117" s="180"/>
    </row>
    <row r="118" spans="1:12" ht="30" x14ac:dyDescent="0.25">
      <c r="A118" s="65">
        <f>A115+1</f>
        <v>3</v>
      </c>
      <c r="B118" s="3" t="s">
        <v>73</v>
      </c>
      <c r="C118" s="3" t="s">
        <v>47</v>
      </c>
      <c r="D118" s="273"/>
      <c r="E118" s="161">
        <f>E115</f>
        <v>142</v>
      </c>
      <c r="F118" s="176"/>
      <c r="G118" s="180"/>
      <c r="H118" s="180"/>
      <c r="I118" s="180"/>
      <c r="J118" s="180"/>
      <c r="K118" s="180"/>
      <c r="L118" s="176"/>
    </row>
    <row r="119" spans="1:12" x14ac:dyDescent="0.25">
      <c r="A119" s="10">
        <f>A118+0.1</f>
        <v>3.1</v>
      </c>
      <c r="B119" s="10" t="s">
        <v>40</v>
      </c>
      <c r="C119" s="4" t="s">
        <v>24</v>
      </c>
      <c r="D119" s="166">
        <v>3.4000000000000002E-2</v>
      </c>
      <c r="E119" s="165">
        <f>E118*D119</f>
        <v>4.8280000000000003</v>
      </c>
      <c r="F119" s="180"/>
      <c r="G119" s="180"/>
      <c r="H119" s="178"/>
      <c r="I119" s="178"/>
      <c r="J119" s="178"/>
      <c r="K119" s="178"/>
      <c r="L119" s="178"/>
    </row>
    <row r="120" spans="1:12" x14ac:dyDescent="0.25">
      <c r="A120" s="11">
        <f>A119+0.1</f>
        <v>3.2</v>
      </c>
      <c r="B120" s="11" t="s">
        <v>74</v>
      </c>
      <c r="C120" s="11" t="s">
        <v>16</v>
      </c>
      <c r="D120" s="269">
        <v>8.0299999999999996E-2</v>
      </c>
      <c r="E120" s="167">
        <f>D120*E118</f>
        <v>11.4026</v>
      </c>
      <c r="F120" s="184"/>
      <c r="G120" s="184"/>
      <c r="H120" s="180"/>
      <c r="I120" s="180"/>
      <c r="J120" s="233"/>
      <c r="K120" s="180"/>
      <c r="L120" s="180"/>
    </row>
    <row r="121" spans="1:12" x14ac:dyDescent="0.25">
      <c r="A121" s="11">
        <f>A120+0.1</f>
        <v>3.3000000000000003</v>
      </c>
      <c r="B121" s="11" t="s">
        <v>75</v>
      </c>
      <c r="C121" s="11" t="s">
        <v>4</v>
      </c>
      <c r="D121" s="272">
        <v>6.0000000000000001E-3</v>
      </c>
      <c r="E121" s="167">
        <f>D121*E118</f>
        <v>0.85199999999999998</v>
      </c>
      <c r="F121" s="178"/>
      <c r="G121" s="178"/>
      <c r="H121" s="180"/>
      <c r="I121" s="180"/>
      <c r="J121" s="180"/>
      <c r="K121" s="180"/>
      <c r="L121" s="180"/>
    </row>
    <row r="122" spans="1:12" ht="30" x14ac:dyDescent="0.25">
      <c r="A122" s="65">
        <f>A118+1</f>
        <v>4</v>
      </c>
      <c r="B122" s="3" t="s">
        <v>56</v>
      </c>
      <c r="C122" s="3" t="s">
        <v>57</v>
      </c>
      <c r="D122" s="161"/>
      <c r="E122" s="161">
        <f>E113</f>
        <v>9.9400000000000013</v>
      </c>
      <c r="F122" s="176"/>
      <c r="G122" s="184"/>
      <c r="H122" s="184"/>
      <c r="I122" s="184"/>
      <c r="J122" s="184"/>
      <c r="K122" s="184"/>
      <c r="L122" s="176"/>
    </row>
    <row r="123" spans="1:12" x14ac:dyDescent="0.25">
      <c r="A123" s="10">
        <f>A122+0.1</f>
        <v>4.0999999999999996</v>
      </c>
      <c r="B123" s="10" t="s">
        <v>40</v>
      </c>
      <c r="C123" s="4" t="s">
        <v>24</v>
      </c>
      <c r="D123" s="166">
        <v>0.87</v>
      </c>
      <c r="E123" s="165">
        <f>E122*D123</f>
        <v>8.6478000000000019</v>
      </c>
      <c r="F123" s="180"/>
      <c r="G123" s="180"/>
      <c r="H123" s="178"/>
      <c r="I123" s="178"/>
      <c r="J123" s="178"/>
      <c r="K123" s="178"/>
      <c r="L123" s="178"/>
    </row>
    <row r="124" spans="1:12" x14ac:dyDescent="0.25">
      <c r="A124" s="65">
        <f>A122+1</f>
        <v>5</v>
      </c>
      <c r="B124" s="3" t="s">
        <v>58</v>
      </c>
      <c r="C124" s="3" t="s">
        <v>48</v>
      </c>
      <c r="D124" s="161"/>
      <c r="E124" s="161">
        <f>(E122+E118)*1.85</f>
        <v>281.089</v>
      </c>
      <c r="F124" s="176"/>
      <c r="G124" s="184"/>
      <c r="H124" s="184"/>
      <c r="I124" s="184"/>
      <c r="J124" s="184"/>
      <c r="K124" s="184"/>
      <c r="L124" s="176"/>
    </row>
    <row r="125" spans="1:12" x14ac:dyDescent="0.25">
      <c r="A125" s="67">
        <f>A124+0.1</f>
        <v>5.0999999999999996</v>
      </c>
      <c r="B125" s="11" t="s">
        <v>59</v>
      </c>
      <c r="C125" s="11" t="s">
        <v>48</v>
      </c>
      <c r="D125" s="169">
        <v>1</v>
      </c>
      <c r="E125" s="167">
        <f>E124*D125</f>
        <v>281.089</v>
      </c>
      <c r="F125" s="178"/>
      <c r="G125" s="178"/>
      <c r="H125" s="180"/>
      <c r="I125" s="180"/>
      <c r="J125" s="180"/>
      <c r="K125" s="180"/>
      <c r="L125" s="180"/>
    </row>
    <row r="126" spans="1:12" x14ac:dyDescent="0.25">
      <c r="A126" s="65">
        <f>A124+1</f>
        <v>6</v>
      </c>
      <c r="B126" s="3" t="s">
        <v>76</v>
      </c>
      <c r="C126" s="137" t="s">
        <v>43</v>
      </c>
      <c r="D126" s="161"/>
      <c r="E126" s="161">
        <f>E143</f>
        <v>355</v>
      </c>
      <c r="F126" s="176"/>
      <c r="G126" s="184"/>
      <c r="H126" s="184"/>
      <c r="I126" s="184"/>
      <c r="J126" s="184"/>
      <c r="K126" s="184"/>
      <c r="L126" s="176"/>
    </row>
    <row r="127" spans="1:12" x14ac:dyDescent="0.25">
      <c r="A127" s="11">
        <f>A126+0.1</f>
        <v>6.1</v>
      </c>
      <c r="B127" s="11" t="s">
        <v>77</v>
      </c>
      <c r="C127" s="11" t="s">
        <v>16</v>
      </c>
      <c r="D127" s="269">
        <v>7.4999999999999997E-3</v>
      </c>
      <c r="E127" s="167">
        <f>D127*E126</f>
        <v>2.6625000000000001</v>
      </c>
      <c r="F127" s="184"/>
      <c r="G127" s="184"/>
      <c r="H127" s="180"/>
      <c r="I127" s="180"/>
      <c r="J127" s="180"/>
      <c r="K127" s="180"/>
      <c r="L127" s="180"/>
    </row>
    <row r="128" spans="1:12" ht="45" x14ac:dyDescent="0.25">
      <c r="A128" s="65">
        <f>A126+1</f>
        <v>7</v>
      </c>
      <c r="B128" s="89" t="s">
        <v>78</v>
      </c>
      <c r="C128" s="89" t="s">
        <v>47</v>
      </c>
      <c r="D128" s="224"/>
      <c r="E128" s="224">
        <f>E143*0.2</f>
        <v>71</v>
      </c>
      <c r="F128" s="234"/>
      <c r="G128" s="184"/>
      <c r="H128" s="176"/>
      <c r="I128" s="176"/>
      <c r="J128" s="176"/>
      <c r="K128" s="176"/>
      <c r="L128" s="176"/>
    </row>
    <row r="129" spans="1:12" x14ac:dyDescent="0.25">
      <c r="A129" s="16">
        <f t="shared" ref="A129:A131" si="13">A128+0.1</f>
        <v>7.1</v>
      </c>
      <c r="B129" s="10" t="s">
        <v>40</v>
      </c>
      <c r="C129" s="10" t="s">
        <v>24</v>
      </c>
      <c r="D129" s="166">
        <v>3.52</v>
      </c>
      <c r="E129" s="165">
        <f>D129*E128</f>
        <v>249.92</v>
      </c>
      <c r="F129" s="178"/>
      <c r="G129" s="178"/>
      <c r="H129" s="178"/>
      <c r="I129" s="178"/>
      <c r="J129" s="178"/>
      <c r="K129" s="178"/>
      <c r="L129" s="178"/>
    </row>
    <row r="130" spans="1:12" x14ac:dyDescent="0.25">
      <c r="A130" s="11">
        <f>A129+0.1</f>
        <v>7.1999999999999993</v>
      </c>
      <c r="B130" s="11" t="s">
        <v>75</v>
      </c>
      <c r="C130" s="11" t="s">
        <v>16</v>
      </c>
      <c r="D130" s="269">
        <v>1.06</v>
      </c>
      <c r="E130" s="167">
        <f>D130*E128</f>
        <v>75.260000000000005</v>
      </c>
      <c r="F130" s="180"/>
      <c r="G130" s="180"/>
      <c r="H130" s="180"/>
      <c r="I130" s="180"/>
      <c r="J130" s="180"/>
      <c r="K130" s="180"/>
      <c r="L130" s="180"/>
    </row>
    <row r="131" spans="1:12" x14ac:dyDescent="0.25">
      <c r="A131" s="5">
        <f t="shared" si="13"/>
        <v>7.2999999999999989</v>
      </c>
      <c r="B131" s="5" t="s">
        <v>79</v>
      </c>
      <c r="C131" s="5" t="s">
        <v>47</v>
      </c>
      <c r="D131" s="170">
        <v>1.24</v>
      </c>
      <c r="E131" s="170">
        <f>D131*E128</f>
        <v>88.04</v>
      </c>
      <c r="F131" s="184"/>
      <c r="G131" s="184"/>
      <c r="H131" s="185"/>
      <c r="I131" s="185"/>
      <c r="J131" s="185"/>
      <c r="K131" s="185"/>
      <c r="L131" s="185"/>
    </row>
    <row r="132" spans="1:12" x14ac:dyDescent="0.25">
      <c r="A132" s="5">
        <f>A131+0.1</f>
        <v>7.3999999999999986</v>
      </c>
      <c r="B132" s="5" t="s">
        <v>68</v>
      </c>
      <c r="C132" s="5" t="s">
        <v>4</v>
      </c>
      <c r="D132" s="270">
        <v>0.02</v>
      </c>
      <c r="E132" s="170">
        <f>D132*E128</f>
        <v>1.42</v>
      </c>
      <c r="F132" s="184"/>
      <c r="G132" s="184"/>
      <c r="H132" s="185"/>
      <c r="I132" s="185"/>
      <c r="J132" s="185"/>
      <c r="K132" s="185"/>
      <c r="L132" s="185"/>
    </row>
    <row r="133" spans="1:12" ht="45" x14ac:dyDescent="0.25">
      <c r="A133" s="15">
        <f>A128+1</f>
        <v>8</v>
      </c>
      <c r="B133" s="89" t="s">
        <v>80</v>
      </c>
      <c r="C133" s="89" t="s">
        <v>47</v>
      </c>
      <c r="D133" s="224"/>
      <c r="E133" s="224">
        <f>E143*0.1</f>
        <v>35.5</v>
      </c>
      <c r="F133" s="234"/>
      <c r="G133" s="184"/>
      <c r="H133" s="176"/>
      <c r="I133" s="176"/>
      <c r="J133" s="176"/>
      <c r="K133" s="176"/>
      <c r="L133" s="176"/>
    </row>
    <row r="134" spans="1:12" x14ac:dyDescent="0.25">
      <c r="A134" s="16">
        <f t="shared" ref="A134:A136" si="14">A133+0.1</f>
        <v>8.1</v>
      </c>
      <c r="B134" s="10" t="s">
        <v>40</v>
      </c>
      <c r="C134" s="10" t="s">
        <v>24</v>
      </c>
      <c r="D134" s="166">
        <v>3.52</v>
      </c>
      <c r="E134" s="165">
        <f>D134*E133</f>
        <v>124.96</v>
      </c>
      <c r="F134" s="178"/>
      <c r="G134" s="178"/>
      <c r="H134" s="178"/>
      <c r="I134" s="178"/>
      <c r="J134" s="178"/>
      <c r="K134" s="178"/>
      <c r="L134" s="178"/>
    </row>
    <row r="135" spans="1:12" x14ac:dyDescent="0.25">
      <c r="A135" s="11">
        <f>A134+0.1</f>
        <v>8.1999999999999993</v>
      </c>
      <c r="B135" s="11" t="s">
        <v>75</v>
      </c>
      <c r="C135" s="11" t="s">
        <v>16</v>
      </c>
      <c r="D135" s="269">
        <v>1.06</v>
      </c>
      <c r="E135" s="167">
        <f>D135*E133</f>
        <v>37.630000000000003</v>
      </c>
      <c r="F135" s="180"/>
      <c r="G135" s="180"/>
      <c r="H135" s="180"/>
      <c r="I135" s="180"/>
      <c r="J135" s="180"/>
      <c r="K135" s="180"/>
      <c r="L135" s="180"/>
    </row>
    <row r="136" spans="1:12" x14ac:dyDescent="0.25">
      <c r="A136" s="5">
        <f t="shared" si="14"/>
        <v>8.2999999999999989</v>
      </c>
      <c r="B136" s="5" t="s">
        <v>81</v>
      </c>
      <c r="C136" s="5" t="s">
        <v>47</v>
      </c>
      <c r="D136" s="170">
        <v>1.22</v>
      </c>
      <c r="E136" s="170">
        <f>D136*E133</f>
        <v>43.31</v>
      </c>
      <c r="F136" s="184"/>
      <c r="G136" s="184"/>
      <c r="H136" s="185"/>
      <c r="I136" s="185"/>
      <c r="J136" s="185"/>
      <c r="K136" s="185"/>
      <c r="L136" s="185"/>
    </row>
    <row r="137" spans="1:12" x14ac:dyDescent="0.25">
      <c r="A137" s="5">
        <f>A136+0.1</f>
        <v>8.3999999999999986</v>
      </c>
      <c r="B137" s="5" t="s">
        <v>68</v>
      </c>
      <c r="C137" s="5" t="s">
        <v>4</v>
      </c>
      <c r="D137" s="270">
        <v>0.02</v>
      </c>
      <c r="E137" s="170">
        <f>D137*E133</f>
        <v>0.71</v>
      </c>
      <c r="F137" s="184"/>
      <c r="G137" s="184"/>
      <c r="H137" s="185"/>
      <c r="I137" s="185"/>
      <c r="J137" s="185"/>
      <c r="K137" s="185"/>
      <c r="L137" s="185"/>
    </row>
    <row r="138" spans="1:12" ht="30" x14ac:dyDescent="0.25">
      <c r="A138" s="15">
        <f>A133+1</f>
        <v>9</v>
      </c>
      <c r="B138" s="3" t="s">
        <v>99</v>
      </c>
      <c r="C138" s="3" t="s">
        <v>47</v>
      </c>
      <c r="D138" s="161"/>
      <c r="E138" s="161">
        <f>E143*0.07</f>
        <v>24.85</v>
      </c>
      <c r="F138" s="176"/>
      <c r="G138" s="185"/>
      <c r="H138" s="185"/>
      <c r="I138" s="185"/>
      <c r="J138" s="185"/>
      <c r="K138" s="185"/>
      <c r="L138" s="176"/>
    </row>
    <row r="139" spans="1:12" x14ac:dyDescent="0.25">
      <c r="A139" s="16">
        <f>A138+0.1</f>
        <v>9.1</v>
      </c>
      <c r="B139" s="10" t="s">
        <v>40</v>
      </c>
      <c r="C139" s="10" t="s">
        <v>24</v>
      </c>
      <c r="D139" s="165">
        <v>1.37</v>
      </c>
      <c r="E139" s="165">
        <f>D139*E138</f>
        <v>34.044500000000006</v>
      </c>
      <c r="F139" s="179"/>
      <c r="G139" s="179"/>
      <c r="H139" s="178"/>
      <c r="I139" s="178"/>
      <c r="J139" s="179"/>
      <c r="K139" s="179"/>
      <c r="L139" s="178"/>
    </row>
    <row r="140" spans="1:12" x14ac:dyDescent="0.25">
      <c r="A140" s="17">
        <f>A139+0.1</f>
        <v>9.1999999999999993</v>
      </c>
      <c r="B140" s="11" t="s">
        <v>75</v>
      </c>
      <c r="C140" s="11" t="s">
        <v>4</v>
      </c>
      <c r="D140" s="167">
        <v>0.28000000000000003</v>
      </c>
      <c r="E140" s="167">
        <f>D140*E138</f>
        <v>6.9580000000000011</v>
      </c>
      <c r="F140" s="235"/>
      <c r="G140" s="235"/>
      <c r="H140" s="235"/>
      <c r="I140" s="235"/>
      <c r="J140" s="180"/>
      <c r="K140" s="180"/>
      <c r="L140" s="235"/>
    </row>
    <row r="141" spans="1:12" x14ac:dyDescent="0.25">
      <c r="A141" s="6">
        <f>A140+0.1</f>
        <v>9.2999999999999989</v>
      </c>
      <c r="B141" s="5" t="s">
        <v>93</v>
      </c>
      <c r="C141" s="5" t="s">
        <v>47</v>
      </c>
      <c r="D141" s="170">
        <v>1.02</v>
      </c>
      <c r="E141" s="170">
        <f>D141*E138</f>
        <v>25.347000000000001</v>
      </c>
      <c r="F141" s="184"/>
      <c r="G141" s="184"/>
      <c r="H141" s="185"/>
      <c r="I141" s="185"/>
      <c r="J141" s="185"/>
      <c r="K141" s="185"/>
      <c r="L141" s="185"/>
    </row>
    <row r="142" spans="1:12" x14ac:dyDescent="0.25">
      <c r="A142" s="6">
        <f>A141+0.1</f>
        <v>9.3999999999999986</v>
      </c>
      <c r="B142" s="5" t="s">
        <v>68</v>
      </c>
      <c r="C142" s="5" t="s">
        <v>4</v>
      </c>
      <c r="D142" s="170">
        <v>0.62</v>
      </c>
      <c r="E142" s="170">
        <f>D142*E138</f>
        <v>15.407</v>
      </c>
      <c r="F142" s="184"/>
      <c r="G142" s="184"/>
      <c r="H142" s="185"/>
      <c r="I142" s="185"/>
      <c r="J142" s="185"/>
      <c r="K142" s="185"/>
      <c r="L142" s="185"/>
    </row>
    <row r="143" spans="1:12" ht="60" x14ac:dyDescent="0.25">
      <c r="A143" s="65">
        <f>A138+1</f>
        <v>10</v>
      </c>
      <c r="B143" s="7" t="s">
        <v>245</v>
      </c>
      <c r="C143" s="137" t="s">
        <v>43</v>
      </c>
      <c r="D143" s="161"/>
      <c r="E143" s="161">
        <v>355</v>
      </c>
      <c r="F143" s="176"/>
      <c r="G143" s="185"/>
      <c r="H143" s="185"/>
      <c r="I143" s="185"/>
      <c r="J143" s="185"/>
      <c r="K143" s="185"/>
      <c r="L143" s="176"/>
    </row>
    <row r="144" spans="1:12" x14ac:dyDescent="0.25">
      <c r="A144" s="10">
        <f t="shared" ref="A144" si="15">A143+0.1</f>
        <v>10.1</v>
      </c>
      <c r="B144" s="10" t="s">
        <v>40</v>
      </c>
      <c r="C144" s="10" t="s">
        <v>24</v>
      </c>
      <c r="D144" s="165">
        <v>1.23</v>
      </c>
      <c r="E144" s="165">
        <f>D144*E143</f>
        <v>436.65</v>
      </c>
      <c r="F144" s="185"/>
      <c r="G144" s="185"/>
      <c r="H144" s="178"/>
      <c r="I144" s="178"/>
      <c r="J144" s="185"/>
      <c r="K144" s="185"/>
      <c r="L144" s="178"/>
    </row>
    <row r="145" spans="1:12" x14ac:dyDescent="0.25">
      <c r="A145" s="17">
        <f>A144+0.1</f>
        <v>10.199999999999999</v>
      </c>
      <c r="B145" s="11" t="s">
        <v>75</v>
      </c>
      <c r="C145" s="11" t="s">
        <v>4</v>
      </c>
      <c r="D145" s="269">
        <v>9.5699999999999993E-2</v>
      </c>
      <c r="E145" s="167">
        <f>D145*E143</f>
        <v>33.973499999999994</v>
      </c>
      <c r="F145" s="235"/>
      <c r="G145" s="235"/>
      <c r="H145" s="235"/>
      <c r="I145" s="235"/>
      <c r="J145" s="180"/>
      <c r="K145" s="180"/>
      <c r="L145" s="235"/>
    </row>
    <row r="146" spans="1:12" x14ac:dyDescent="0.25">
      <c r="A146" s="5">
        <f t="shared" ref="A146:A151" si="16">A145+0.1</f>
        <v>10.299999999999999</v>
      </c>
      <c r="B146" s="94" t="s">
        <v>100</v>
      </c>
      <c r="C146" s="94" t="s">
        <v>46</v>
      </c>
      <c r="D146" s="270">
        <v>2.1999999999999999E-2</v>
      </c>
      <c r="E146" s="170">
        <f>D146*E143</f>
        <v>7.81</v>
      </c>
      <c r="F146" s="184"/>
      <c r="G146" s="184"/>
      <c r="H146" s="185"/>
      <c r="I146" s="185"/>
      <c r="J146" s="185"/>
      <c r="K146" s="185"/>
      <c r="L146" s="185"/>
    </row>
    <row r="147" spans="1:12" x14ac:dyDescent="0.25">
      <c r="A147" s="5">
        <f t="shared" si="16"/>
        <v>10.399999999999999</v>
      </c>
      <c r="B147" s="8" t="s">
        <v>246</v>
      </c>
      <c r="C147" s="94" t="s">
        <v>43</v>
      </c>
      <c r="D147" s="170">
        <v>1</v>
      </c>
      <c r="E147" s="170">
        <f>D147*E143</f>
        <v>355</v>
      </c>
      <c r="F147" s="184"/>
      <c r="G147" s="184"/>
      <c r="H147" s="185"/>
      <c r="I147" s="185"/>
      <c r="J147" s="185"/>
      <c r="K147" s="185"/>
      <c r="L147" s="185"/>
    </row>
    <row r="148" spans="1:12" x14ac:dyDescent="0.25">
      <c r="A148" s="5">
        <f t="shared" si="16"/>
        <v>10.499999999999998</v>
      </c>
      <c r="B148" s="8" t="s">
        <v>101</v>
      </c>
      <c r="C148" s="94" t="s">
        <v>96</v>
      </c>
      <c r="D148" s="170" t="s">
        <v>17</v>
      </c>
      <c r="E148" s="170">
        <f>E143*0.015*280</f>
        <v>1491</v>
      </c>
      <c r="F148" s="184"/>
      <c r="G148" s="184"/>
      <c r="H148" s="185"/>
      <c r="I148" s="185"/>
      <c r="J148" s="185"/>
      <c r="K148" s="185"/>
      <c r="L148" s="185"/>
    </row>
    <row r="149" spans="1:12" x14ac:dyDescent="0.25">
      <c r="A149" s="5">
        <f t="shared" si="16"/>
        <v>10.599999999999998</v>
      </c>
      <c r="B149" s="8" t="s">
        <v>95</v>
      </c>
      <c r="C149" s="8" t="s">
        <v>47</v>
      </c>
      <c r="D149" s="170" t="s">
        <v>17</v>
      </c>
      <c r="E149" s="209">
        <f>E143*0.015*0.9</f>
        <v>4.7925000000000004</v>
      </c>
      <c r="F149" s="240"/>
      <c r="G149" s="240"/>
      <c r="H149" s="240"/>
      <c r="I149" s="240"/>
      <c r="J149" s="240"/>
      <c r="K149" s="240"/>
      <c r="L149" s="240"/>
    </row>
    <row r="150" spans="1:12" x14ac:dyDescent="0.25">
      <c r="A150" s="5">
        <f t="shared" si="16"/>
        <v>10.699999999999998</v>
      </c>
      <c r="B150" s="94" t="s">
        <v>102</v>
      </c>
      <c r="C150" s="94" t="s">
        <v>103</v>
      </c>
      <c r="D150" s="170" t="s">
        <v>17</v>
      </c>
      <c r="E150" s="170">
        <f>E143*0.2</f>
        <v>71</v>
      </c>
      <c r="F150" s="184"/>
      <c r="G150" s="184"/>
      <c r="H150" s="185"/>
      <c r="I150" s="185"/>
      <c r="J150" s="185"/>
      <c r="K150" s="185"/>
      <c r="L150" s="185"/>
    </row>
    <row r="151" spans="1:12" x14ac:dyDescent="0.25">
      <c r="A151" s="5">
        <f t="shared" si="16"/>
        <v>10.799999999999997</v>
      </c>
      <c r="B151" s="5" t="s">
        <v>68</v>
      </c>
      <c r="C151" s="5" t="s">
        <v>4</v>
      </c>
      <c r="D151" s="216">
        <v>4.2599999999999999E-2</v>
      </c>
      <c r="E151" s="170">
        <f>E143*D151</f>
        <v>15.122999999999999</v>
      </c>
      <c r="F151" s="184"/>
      <c r="G151" s="184"/>
      <c r="H151" s="185"/>
      <c r="I151" s="185"/>
      <c r="J151" s="185"/>
      <c r="K151" s="185"/>
      <c r="L151" s="185"/>
    </row>
    <row r="152" spans="1:12" ht="15" customHeight="1" x14ac:dyDescent="0.25">
      <c r="A152" s="83"/>
      <c r="B152" s="189" t="s">
        <v>104</v>
      </c>
      <c r="C152" s="190"/>
      <c r="D152" s="192"/>
      <c r="E152" s="171"/>
      <c r="F152" s="182"/>
      <c r="G152" s="182"/>
      <c r="H152" s="182"/>
      <c r="I152" s="182"/>
      <c r="J152" s="182"/>
      <c r="K152" s="182"/>
      <c r="L152" s="180"/>
    </row>
    <row r="153" spans="1:12" ht="30" x14ac:dyDescent="0.25">
      <c r="A153" s="65">
        <v>1</v>
      </c>
      <c r="B153" s="3" t="s">
        <v>70</v>
      </c>
      <c r="C153" s="3" t="s">
        <v>47</v>
      </c>
      <c r="D153" s="161"/>
      <c r="E153" s="161">
        <f>E155*0.07</f>
        <v>19.040000000000003</v>
      </c>
      <c r="F153" s="176"/>
      <c r="G153" s="176"/>
      <c r="H153" s="176"/>
      <c r="I153" s="176"/>
      <c r="J153" s="176"/>
      <c r="K153" s="176"/>
      <c r="L153" s="176"/>
    </row>
    <row r="154" spans="1:12" x14ac:dyDescent="0.25">
      <c r="A154" s="10">
        <f>A153+0.1</f>
        <v>1.1000000000000001</v>
      </c>
      <c r="B154" s="10" t="s">
        <v>40</v>
      </c>
      <c r="C154" s="10" t="s">
        <v>24</v>
      </c>
      <c r="D154" s="165">
        <v>2.06</v>
      </c>
      <c r="E154" s="165">
        <f>E153*D154</f>
        <v>39.222400000000007</v>
      </c>
      <c r="F154" s="178"/>
      <c r="G154" s="178"/>
      <c r="H154" s="178"/>
      <c r="I154" s="178"/>
      <c r="J154" s="178"/>
      <c r="K154" s="178"/>
      <c r="L154" s="178"/>
    </row>
    <row r="155" spans="1:12" ht="45" x14ac:dyDescent="0.25">
      <c r="A155" s="65">
        <f>A153+1</f>
        <v>2</v>
      </c>
      <c r="B155" s="3" t="s">
        <v>71</v>
      </c>
      <c r="C155" s="3" t="s">
        <v>47</v>
      </c>
      <c r="D155" s="161"/>
      <c r="E155" s="161">
        <f>E188*0.4</f>
        <v>272</v>
      </c>
      <c r="F155" s="176"/>
      <c r="G155" s="176"/>
      <c r="H155" s="185"/>
      <c r="I155" s="185"/>
      <c r="J155" s="185"/>
      <c r="K155" s="185"/>
      <c r="L155" s="176"/>
    </row>
    <row r="156" spans="1:12" x14ac:dyDescent="0.25">
      <c r="A156" s="10">
        <f>A155+0.1</f>
        <v>2.1</v>
      </c>
      <c r="B156" s="10" t="s">
        <v>40</v>
      </c>
      <c r="C156" s="4" t="s">
        <v>24</v>
      </c>
      <c r="D156" s="271">
        <v>2.3800000000000002E-2</v>
      </c>
      <c r="E156" s="165">
        <f>D156*E155</f>
        <v>6.4736000000000002</v>
      </c>
      <c r="F156" s="185"/>
      <c r="G156" s="185"/>
      <c r="H156" s="178"/>
      <c r="I156" s="231"/>
      <c r="J156" s="185"/>
      <c r="K156" s="185"/>
      <c r="L156" s="231"/>
    </row>
    <row r="157" spans="1:12" x14ac:dyDescent="0.25">
      <c r="A157" s="11">
        <f>A156+0.1</f>
        <v>2.2000000000000002</v>
      </c>
      <c r="B157" s="11" t="s">
        <v>72</v>
      </c>
      <c r="C157" s="11" t="s">
        <v>4</v>
      </c>
      <c r="D157" s="272">
        <v>0.112</v>
      </c>
      <c r="E157" s="167">
        <f>D157*E155</f>
        <v>30.464000000000002</v>
      </c>
      <c r="F157" s="178"/>
      <c r="G157" s="178"/>
      <c r="H157" s="180"/>
      <c r="I157" s="180"/>
      <c r="J157" s="180"/>
      <c r="K157" s="180"/>
      <c r="L157" s="180"/>
    </row>
    <row r="158" spans="1:12" ht="30" x14ac:dyDescent="0.25">
      <c r="A158" s="65">
        <f>A155+1</f>
        <v>3</v>
      </c>
      <c r="B158" s="3" t="s">
        <v>73</v>
      </c>
      <c r="C158" s="3" t="s">
        <v>47</v>
      </c>
      <c r="D158" s="273"/>
      <c r="E158" s="161">
        <f>E155</f>
        <v>272</v>
      </c>
      <c r="F158" s="176"/>
      <c r="G158" s="180"/>
      <c r="H158" s="180"/>
      <c r="I158" s="180"/>
      <c r="J158" s="180"/>
      <c r="K158" s="180"/>
      <c r="L158" s="176"/>
    </row>
    <row r="159" spans="1:12" x14ac:dyDescent="0.25">
      <c r="A159" s="10">
        <f>A158+0.1</f>
        <v>3.1</v>
      </c>
      <c r="B159" s="10" t="s">
        <v>40</v>
      </c>
      <c r="C159" s="4" t="s">
        <v>24</v>
      </c>
      <c r="D159" s="166">
        <v>3.4000000000000002E-2</v>
      </c>
      <c r="E159" s="165">
        <f>E158*D159</f>
        <v>9.2480000000000011</v>
      </c>
      <c r="F159" s="180"/>
      <c r="G159" s="180"/>
      <c r="H159" s="178"/>
      <c r="I159" s="178"/>
      <c r="J159" s="178"/>
      <c r="K159" s="178"/>
      <c r="L159" s="178"/>
    </row>
    <row r="160" spans="1:12" x14ac:dyDescent="0.25">
      <c r="A160" s="11">
        <f>A159+0.1</f>
        <v>3.2</v>
      </c>
      <c r="B160" s="11" t="s">
        <v>74</v>
      </c>
      <c r="C160" s="11" t="s">
        <v>16</v>
      </c>
      <c r="D160" s="269">
        <v>8.0299999999999996E-2</v>
      </c>
      <c r="E160" s="167">
        <f>D160*E158</f>
        <v>21.8416</v>
      </c>
      <c r="F160" s="184"/>
      <c r="G160" s="184"/>
      <c r="H160" s="180"/>
      <c r="I160" s="180"/>
      <c r="J160" s="233"/>
      <c r="K160" s="180"/>
      <c r="L160" s="180"/>
    </row>
    <row r="161" spans="1:12" x14ac:dyDescent="0.25">
      <c r="A161" s="11">
        <f>A160+0.1</f>
        <v>3.3000000000000003</v>
      </c>
      <c r="B161" s="11" t="s">
        <v>75</v>
      </c>
      <c r="C161" s="11" t="s">
        <v>4</v>
      </c>
      <c r="D161" s="272">
        <v>6.0000000000000001E-3</v>
      </c>
      <c r="E161" s="167">
        <f>D161*E158</f>
        <v>1.6320000000000001</v>
      </c>
      <c r="F161" s="178"/>
      <c r="G161" s="178"/>
      <c r="H161" s="180"/>
      <c r="I161" s="180"/>
      <c r="J161" s="180"/>
      <c r="K161" s="180"/>
      <c r="L161" s="180"/>
    </row>
    <row r="162" spans="1:12" ht="30" x14ac:dyDescent="0.25">
      <c r="A162" s="65">
        <f>A158+1</f>
        <v>4</v>
      </c>
      <c r="B162" s="3" t="s">
        <v>56</v>
      </c>
      <c r="C162" s="3" t="s">
        <v>47</v>
      </c>
      <c r="D162" s="161"/>
      <c r="E162" s="161">
        <f>E153</f>
        <v>19.040000000000003</v>
      </c>
      <c r="F162" s="176"/>
      <c r="G162" s="184"/>
      <c r="H162" s="184"/>
      <c r="I162" s="184"/>
      <c r="J162" s="184"/>
      <c r="K162" s="184"/>
      <c r="L162" s="176"/>
    </row>
    <row r="163" spans="1:12" x14ac:dyDescent="0.25">
      <c r="A163" s="10">
        <f>A162+0.1</f>
        <v>4.0999999999999996</v>
      </c>
      <c r="B163" s="10" t="s">
        <v>40</v>
      </c>
      <c r="C163" s="4" t="s">
        <v>24</v>
      </c>
      <c r="D163" s="166">
        <v>0.87</v>
      </c>
      <c r="E163" s="165">
        <f>E162*D163</f>
        <v>16.564800000000002</v>
      </c>
      <c r="F163" s="180"/>
      <c r="G163" s="180"/>
      <c r="H163" s="178"/>
      <c r="I163" s="178"/>
      <c r="J163" s="178"/>
      <c r="K163" s="178"/>
      <c r="L163" s="178"/>
    </row>
    <row r="164" spans="1:12" x14ac:dyDescent="0.25">
      <c r="A164" s="65">
        <f>A162+1</f>
        <v>5</v>
      </c>
      <c r="B164" s="3" t="s">
        <v>58</v>
      </c>
      <c r="C164" s="3" t="s">
        <v>48</v>
      </c>
      <c r="D164" s="161"/>
      <c r="E164" s="161">
        <f>(E162+E158)*1.85</f>
        <v>538.42400000000009</v>
      </c>
      <c r="F164" s="176"/>
      <c r="G164" s="184"/>
      <c r="H164" s="184"/>
      <c r="I164" s="184"/>
      <c r="J164" s="184"/>
      <c r="K164" s="184"/>
      <c r="L164" s="176"/>
    </row>
    <row r="165" spans="1:12" x14ac:dyDescent="0.25">
      <c r="A165" s="67">
        <f>A164+0.1</f>
        <v>5.0999999999999996</v>
      </c>
      <c r="B165" s="11" t="s">
        <v>59</v>
      </c>
      <c r="C165" s="11" t="s">
        <v>48</v>
      </c>
      <c r="D165" s="169">
        <v>1</v>
      </c>
      <c r="E165" s="167">
        <f>E164*D165</f>
        <v>538.42400000000009</v>
      </c>
      <c r="F165" s="178"/>
      <c r="G165" s="178"/>
      <c r="H165" s="180"/>
      <c r="I165" s="180"/>
      <c r="J165" s="180"/>
      <c r="K165" s="180"/>
      <c r="L165" s="180"/>
    </row>
    <row r="166" spans="1:12" x14ac:dyDescent="0.25">
      <c r="A166" s="65">
        <f>A164+1</f>
        <v>6</v>
      </c>
      <c r="B166" s="3" t="s">
        <v>76</v>
      </c>
      <c r="C166" s="137" t="s">
        <v>43</v>
      </c>
      <c r="D166" s="161"/>
      <c r="E166" s="161">
        <f>E188</f>
        <v>680</v>
      </c>
      <c r="F166" s="176"/>
      <c r="G166" s="184"/>
      <c r="H166" s="184"/>
      <c r="I166" s="184"/>
      <c r="J166" s="184"/>
      <c r="K166" s="184"/>
      <c r="L166" s="176"/>
    </row>
    <row r="167" spans="1:12" x14ac:dyDescent="0.25">
      <c r="A167" s="11">
        <f>A166+0.1</f>
        <v>6.1</v>
      </c>
      <c r="B167" s="11" t="s">
        <v>77</v>
      </c>
      <c r="C167" s="11" t="s">
        <v>16</v>
      </c>
      <c r="D167" s="269">
        <v>7.4999999999999997E-3</v>
      </c>
      <c r="E167" s="167">
        <f>D167*E166</f>
        <v>5.0999999999999996</v>
      </c>
      <c r="F167" s="184"/>
      <c r="G167" s="184"/>
      <c r="H167" s="180"/>
      <c r="I167" s="180"/>
      <c r="J167" s="180"/>
      <c r="K167" s="180"/>
      <c r="L167" s="180"/>
    </row>
    <row r="168" spans="1:12" ht="45" x14ac:dyDescent="0.25">
      <c r="A168" s="65">
        <f>A166+1</f>
        <v>7</v>
      </c>
      <c r="B168" s="89" t="s">
        <v>78</v>
      </c>
      <c r="C168" s="89" t="s">
        <v>47</v>
      </c>
      <c r="D168" s="224"/>
      <c r="E168" s="224">
        <f>E188*0.2</f>
        <v>136</v>
      </c>
      <c r="F168" s="234"/>
      <c r="G168" s="184"/>
      <c r="H168" s="176"/>
      <c r="I168" s="176"/>
      <c r="J168" s="176"/>
      <c r="K168" s="176"/>
      <c r="L168" s="176"/>
    </row>
    <row r="169" spans="1:12" x14ac:dyDescent="0.25">
      <c r="A169" s="16">
        <f t="shared" ref="A169:A171" si="17">A168+0.1</f>
        <v>7.1</v>
      </c>
      <c r="B169" s="10" t="s">
        <v>40</v>
      </c>
      <c r="C169" s="10" t="s">
        <v>24</v>
      </c>
      <c r="D169" s="166">
        <v>3.52</v>
      </c>
      <c r="E169" s="165">
        <f>D169*E168</f>
        <v>478.72</v>
      </c>
      <c r="F169" s="178"/>
      <c r="G169" s="178"/>
      <c r="H169" s="178"/>
      <c r="I169" s="178"/>
      <c r="J169" s="178"/>
      <c r="K169" s="178"/>
      <c r="L169" s="178"/>
    </row>
    <row r="170" spans="1:12" x14ac:dyDescent="0.25">
      <c r="A170" s="11">
        <f>A169+0.1</f>
        <v>7.1999999999999993</v>
      </c>
      <c r="B170" s="11" t="s">
        <v>75</v>
      </c>
      <c r="C170" s="11" t="s">
        <v>16</v>
      </c>
      <c r="D170" s="269">
        <v>1.06</v>
      </c>
      <c r="E170" s="167">
        <f>D170*E168</f>
        <v>144.16</v>
      </c>
      <c r="F170" s="180"/>
      <c r="G170" s="180"/>
      <c r="H170" s="180"/>
      <c r="I170" s="180"/>
      <c r="J170" s="180"/>
      <c r="K170" s="180"/>
      <c r="L170" s="180"/>
    </row>
    <row r="171" spans="1:12" x14ac:dyDescent="0.25">
      <c r="A171" s="5">
        <f t="shared" si="17"/>
        <v>7.2999999999999989</v>
      </c>
      <c r="B171" s="5" t="s">
        <v>79</v>
      </c>
      <c r="C171" s="5" t="s">
        <v>47</v>
      </c>
      <c r="D171" s="170">
        <v>1.24</v>
      </c>
      <c r="E171" s="170">
        <f>D171*E168</f>
        <v>168.64</v>
      </c>
      <c r="F171" s="184"/>
      <c r="G171" s="184"/>
      <c r="H171" s="185"/>
      <c r="I171" s="185"/>
      <c r="J171" s="185"/>
      <c r="K171" s="185"/>
      <c r="L171" s="185"/>
    </row>
    <row r="172" spans="1:12" x14ac:dyDescent="0.25">
      <c r="A172" s="5">
        <f>A171+0.1</f>
        <v>7.3999999999999986</v>
      </c>
      <c r="B172" s="5" t="s">
        <v>68</v>
      </c>
      <c r="C172" s="5" t="s">
        <v>4</v>
      </c>
      <c r="D172" s="270">
        <v>0.02</v>
      </c>
      <c r="E172" s="170">
        <f>D172*E168</f>
        <v>2.72</v>
      </c>
      <c r="F172" s="184"/>
      <c r="G172" s="184"/>
      <c r="H172" s="185"/>
      <c r="I172" s="185"/>
      <c r="J172" s="185"/>
      <c r="K172" s="185"/>
      <c r="L172" s="185"/>
    </row>
    <row r="173" spans="1:12" ht="45" x14ac:dyDescent="0.25">
      <c r="A173" s="15">
        <f>A168+1</f>
        <v>8</v>
      </c>
      <c r="B173" s="89" t="s">
        <v>80</v>
      </c>
      <c r="C173" s="89" t="s">
        <v>47</v>
      </c>
      <c r="D173" s="224"/>
      <c r="E173" s="224">
        <f>E188*0.1</f>
        <v>68</v>
      </c>
      <c r="F173" s="234"/>
      <c r="G173" s="184"/>
      <c r="H173" s="176"/>
      <c r="I173" s="176"/>
      <c r="J173" s="176"/>
      <c r="K173" s="176"/>
      <c r="L173" s="176"/>
    </row>
    <row r="174" spans="1:12" x14ac:dyDescent="0.25">
      <c r="A174" s="16">
        <f t="shared" ref="A174:A176" si="18">A173+0.1</f>
        <v>8.1</v>
      </c>
      <c r="B174" s="10" t="s">
        <v>40</v>
      </c>
      <c r="C174" s="10" t="s">
        <v>24</v>
      </c>
      <c r="D174" s="166">
        <v>3.52</v>
      </c>
      <c r="E174" s="165">
        <f>D174*E173</f>
        <v>239.36</v>
      </c>
      <c r="F174" s="178"/>
      <c r="G174" s="178"/>
      <c r="H174" s="178"/>
      <c r="I174" s="178"/>
      <c r="J174" s="178"/>
      <c r="K174" s="178"/>
      <c r="L174" s="178"/>
    </row>
    <row r="175" spans="1:12" x14ac:dyDescent="0.25">
      <c r="A175" s="11">
        <f>A174+0.1</f>
        <v>8.1999999999999993</v>
      </c>
      <c r="B175" s="11" t="s">
        <v>75</v>
      </c>
      <c r="C175" s="11" t="s">
        <v>16</v>
      </c>
      <c r="D175" s="269">
        <v>1.06</v>
      </c>
      <c r="E175" s="167">
        <f>D175*E173</f>
        <v>72.08</v>
      </c>
      <c r="F175" s="180"/>
      <c r="G175" s="180"/>
      <c r="H175" s="180"/>
      <c r="I175" s="180"/>
      <c r="J175" s="180"/>
      <c r="K175" s="180"/>
      <c r="L175" s="180"/>
    </row>
    <row r="176" spans="1:12" x14ac:dyDescent="0.25">
      <c r="A176" s="5">
        <f t="shared" si="18"/>
        <v>8.2999999999999989</v>
      </c>
      <c r="B176" s="5" t="s">
        <v>81</v>
      </c>
      <c r="C176" s="5" t="s">
        <v>47</v>
      </c>
      <c r="D176" s="170">
        <v>1.22</v>
      </c>
      <c r="E176" s="170">
        <f>D176*E173</f>
        <v>82.96</v>
      </c>
      <c r="F176" s="184"/>
      <c r="G176" s="184"/>
      <c r="H176" s="185"/>
      <c r="I176" s="185"/>
      <c r="J176" s="185"/>
      <c r="K176" s="185"/>
      <c r="L176" s="185"/>
    </row>
    <row r="177" spans="1:12" x14ac:dyDescent="0.25">
      <c r="A177" s="5">
        <f>A176+0.1</f>
        <v>8.3999999999999986</v>
      </c>
      <c r="B177" s="5" t="s">
        <v>68</v>
      </c>
      <c r="C177" s="5" t="s">
        <v>4</v>
      </c>
      <c r="D177" s="270">
        <v>0.02</v>
      </c>
      <c r="E177" s="170">
        <f>D177*E173</f>
        <v>1.36</v>
      </c>
      <c r="F177" s="184"/>
      <c r="G177" s="184"/>
      <c r="H177" s="185"/>
      <c r="I177" s="185"/>
      <c r="J177" s="185"/>
      <c r="K177" s="185"/>
      <c r="L177" s="185"/>
    </row>
    <row r="178" spans="1:12" ht="30" x14ac:dyDescent="0.25">
      <c r="A178" s="15">
        <f>A173+1</f>
        <v>9</v>
      </c>
      <c r="B178" s="3" t="s">
        <v>88</v>
      </c>
      <c r="C178" s="3" t="s">
        <v>89</v>
      </c>
      <c r="D178" s="161"/>
      <c r="E178" s="161">
        <f>E181*0.05/1000</f>
        <v>0.37400000000000005</v>
      </c>
      <c r="F178" s="176"/>
      <c r="G178" s="185"/>
      <c r="H178" s="185"/>
      <c r="I178" s="185"/>
      <c r="J178" s="185"/>
      <c r="K178" s="185"/>
      <c r="L178" s="176"/>
    </row>
    <row r="179" spans="1:12" x14ac:dyDescent="0.25">
      <c r="A179" s="16">
        <f>A178+0.1</f>
        <v>9.1</v>
      </c>
      <c r="B179" s="10" t="s">
        <v>40</v>
      </c>
      <c r="C179" s="10" t="s">
        <v>24</v>
      </c>
      <c r="D179" s="165">
        <v>12.3</v>
      </c>
      <c r="E179" s="165">
        <f>D179*E178</f>
        <v>4.600200000000001</v>
      </c>
      <c r="F179" s="179"/>
      <c r="G179" s="179"/>
      <c r="H179" s="178"/>
      <c r="I179" s="178"/>
      <c r="J179" s="179"/>
      <c r="K179" s="179"/>
      <c r="L179" s="178"/>
    </row>
    <row r="180" spans="1:12" x14ac:dyDescent="0.25">
      <c r="A180" s="17">
        <f>A179+0.1</f>
        <v>9.1999999999999993</v>
      </c>
      <c r="B180" s="11" t="s">
        <v>75</v>
      </c>
      <c r="C180" s="11" t="s">
        <v>4</v>
      </c>
      <c r="D180" s="167">
        <v>1.4</v>
      </c>
      <c r="E180" s="167">
        <f>D180*E178</f>
        <v>0.52360000000000007</v>
      </c>
      <c r="F180" s="235"/>
      <c r="G180" s="235"/>
      <c r="H180" s="235"/>
      <c r="I180" s="235"/>
      <c r="J180" s="180"/>
      <c r="K180" s="180"/>
      <c r="L180" s="235"/>
    </row>
    <row r="181" spans="1:12" x14ac:dyDescent="0.25">
      <c r="A181" s="12">
        <f t="shared" ref="A181:A182" si="19">A180+0.1</f>
        <v>9.2999999999999989</v>
      </c>
      <c r="B181" s="12" t="s">
        <v>90</v>
      </c>
      <c r="C181" s="12" t="s">
        <v>91</v>
      </c>
      <c r="D181" s="206" t="s">
        <v>17</v>
      </c>
      <c r="E181" s="206">
        <f>E188*10*1.1</f>
        <v>7480.0000000000009</v>
      </c>
      <c r="F181" s="236"/>
      <c r="G181" s="236"/>
      <c r="H181" s="184"/>
      <c r="I181" s="184"/>
      <c r="J181" s="184"/>
      <c r="K181" s="184"/>
      <c r="L181" s="184"/>
    </row>
    <row r="182" spans="1:12" x14ac:dyDescent="0.25">
      <c r="A182" s="6">
        <f t="shared" si="19"/>
        <v>9.3999999999999986</v>
      </c>
      <c r="B182" s="5" t="s">
        <v>68</v>
      </c>
      <c r="C182" s="5" t="s">
        <v>4</v>
      </c>
      <c r="D182" s="170">
        <v>7.15</v>
      </c>
      <c r="E182" s="170">
        <f>D182*E178</f>
        <v>2.6741000000000006</v>
      </c>
      <c r="F182" s="184"/>
      <c r="G182" s="184"/>
      <c r="H182" s="185"/>
      <c r="I182" s="185"/>
      <c r="J182" s="185"/>
      <c r="K182" s="185"/>
      <c r="L182" s="185"/>
    </row>
    <row r="183" spans="1:12" ht="30" x14ac:dyDescent="0.25">
      <c r="A183" s="15">
        <f>A178+1</f>
        <v>10</v>
      </c>
      <c r="B183" s="3" t="s">
        <v>99</v>
      </c>
      <c r="C183" s="3" t="s">
        <v>47</v>
      </c>
      <c r="D183" s="161"/>
      <c r="E183" s="161">
        <f>E188*0.08</f>
        <v>54.4</v>
      </c>
      <c r="F183" s="176"/>
      <c r="G183" s="185"/>
      <c r="H183" s="185"/>
      <c r="I183" s="185"/>
      <c r="J183" s="185"/>
      <c r="K183" s="185"/>
      <c r="L183" s="176"/>
    </row>
    <row r="184" spans="1:12" x14ac:dyDescent="0.25">
      <c r="A184" s="16">
        <f>A183+0.1</f>
        <v>10.1</v>
      </c>
      <c r="B184" s="10" t="s">
        <v>40</v>
      </c>
      <c r="C184" s="10" t="s">
        <v>24</v>
      </c>
      <c r="D184" s="165">
        <v>1.37</v>
      </c>
      <c r="E184" s="165">
        <f>D184*E183</f>
        <v>74.528000000000006</v>
      </c>
      <c r="F184" s="179"/>
      <c r="G184" s="179"/>
      <c r="H184" s="178"/>
      <c r="I184" s="178"/>
      <c r="J184" s="179"/>
      <c r="K184" s="179"/>
      <c r="L184" s="178"/>
    </row>
    <row r="185" spans="1:12" x14ac:dyDescent="0.25">
      <c r="A185" s="17">
        <f>A184+0.1</f>
        <v>10.199999999999999</v>
      </c>
      <c r="B185" s="11" t="s">
        <v>75</v>
      </c>
      <c r="C185" s="11" t="s">
        <v>4</v>
      </c>
      <c r="D185" s="167">
        <v>0.28000000000000003</v>
      </c>
      <c r="E185" s="167">
        <f>D185*E183</f>
        <v>15.232000000000001</v>
      </c>
      <c r="F185" s="235"/>
      <c r="G185" s="235"/>
      <c r="H185" s="235"/>
      <c r="I185" s="235"/>
      <c r="J185" s="180"/>
      <c r="K185" s="180"/>
      <c r="L185" s="235"/>
    </row>
    <row r="186" spans="1:12" x14ac:dyDescent="0.25">
      <c r="A186" s="6">
        <f>A185+0.1</f>
        <v>10.299999999999999</v>
      </c>
      <c r="B186" s="5" t="s">
        <v>93</v>
      </c>
      <c r="C186" s="5" t="s">
        <v>47</v>
      </c>
      <c r="D186" s="170">
        <v>1.02</v>
      </c>
      <c r="E186" s="170">
        <f>D186*E183</f>
        <v>55.488</v>
      </c>
      <c r="F186" s="184"/>
      <c r="G186" s="184"/>
      <c r="H186" s="185"/>
      <c r="I186" s="185"/>
      <c r="J186" s="185"/>
      <c r="K186" s="185"/>
      <c r="L186" s="185"/>
    </row>
    <row r="187" spans="1:12" x14ac:dyDescent="0.25">
      <c r="A187" s="6">
        <f>A186+0.1</f>
        <v>10.399999999999999</v>
      </c>
      <c r="B187" s="5" t="s">
        <v>68</v>
      </c>
      <c r="C187" s="5" t="s">
        <v>4</v>
      </c>
      <c r="D187" s="170">
        <v>0.62</v>
      </c>
      <c r="E187" s="170">
        <f>D187*E183</f>
        <v>33.728000000000002</v>
      </c>
      <c r="F187" s="184"/>
      <c r="G187" s="184"/>
      <c r="H187" s="185"/>
      <c r="I187" s="185"/>
      <c r="J187" s="185"/>
      <c r="K187" s="185"/>
      <c r="L187" s="185"/>
    </row>
    <row r="188" spans="1:12" ht="60" x14ac:dyDescent="0.25">
      <c r="A188" s="65">
        <f>A183+1</f>
        <v>11</v>
      </c>
      <c r="B188" s="137" t="s">
        <v>105</v>
      </c>
      <c r="C188" s="137" t="s">
        <v>43</v>
      </c>
      <c r="D188" s="161"/>
      <c r="E188" s="161">
        <v>680</v>
      </c>
      <c r="F188" s="176"/>
      <c r="G188" s="185"/>
      <c r="H188" s="185"/>
      <c r="I188" s="185"/>
      <c r="J188" s="185"/>
      <c r="K188" s="185"/>
      <c r="L188" s="176"/>
    </row>
    <row r="189" spans="1:12" x14ac:dyDescent="0.25">
      <c r="A189" s="5">
        <f t="shared" ref="A189:A192" si="20">A188+0.1</f>
        <v>11.1</v>
      </c>
      <c r="B189" s="93" t="s">
        <v>106</v>
      </c>
      <c r="C189" s="10" t="s">
        <v>24</v>
      </c>
      <c r="D189" s="165">
        <v>0.6</v>
      </c>
      <c r="E189" s="165">
        <f>D189*E188</f>
        <v>408</v>
      </c>
      <c r="F189" s="185"/>
      <c r="G189" s="185"/>
      <c r="H189" s="178"/>
      <c r="I189" s="178"/>
      <c r="J189" s="185"/>
      <c r="K189" s="185"/>
      <c r="L189" s="178"/>
    </row>
    <row r="190" spans="1:12" x14ac:dyDescent="0.25">
      <c r="A190" s="17">
        <f>A189+0.1</f>
        <v>11.2</v>
      </c>
      <c r="B190" s="11" t="s">
        <v>107</v>
      </c>
      <c r="C190" s="11" t="s">
        <v>4</v>
      </c>
      <c r="D190" s="272">
        <v>0.23599999999999999</v>
      </c>
      <c r="E190" s="167">
        <f>D190*E188</f>
        <v>160.47999999999999</v>
      </c>
      <c r="F190" s="235"/>
      <c r="G190" s="235"/>
      <c r="H190" s="235"/>
      <c r="I190" s="235"/>
      <c r="J190" s="180"/>
      <c r="K190" s="180"/>
      <c r="L190" s="235"/>
    </row>
    <row r="191" spans="1:12" ht="180" x14ac:dyDescent="0.25">
      <c r="A191" s="5">
        <f>A189+0.1</f>
        <v>11.2</v>
      </c>
      <c r="B191" s="94" t="s">
        <v>108</v>
      </c>
      <c r="C191" s="94" t="s">
        <v>5</v>
      </c>
      <c r="D191" s="170">
        <v>1.02</v>
      </c>
      <c r="E191" s="170">
        <f>D191*E188</f>
        <v>693.6</v>
      </c>
      <c r="F191" s="184"/>
      <c r="G191" s="184"/>
      <c r="H191" s="185"/>
      <c r="I191" s="185"/>
      <c r="J191" s="185"/>
      <c r="K191" s="185"/>
      <c r="L191" s="185"/>
    </row>
    <row r="192" spans="1:12" x14ac:dyDescent="0.25">
      <c r="A192" s="5">
        <f t="shared" si="20"/>
        <v>11.299999999999999</v>
      </c>
      <c r="B192" s="94" t="s">
        <v>109</v>
      </c>
      <c r="C192" s="94" t="s">
        <v>98</v>
      </c>
      <c r="D192" s="216">
        <v>3.5999999999999999E-3</v>
      </c>
      <c r="E192" s="170">
        <f>E188*D192</f>
        <v>2.448</v>
      </c>
      <c r="F192" s="184"/>
      <c r="G192" s="184"/>
      <c r="H192" s="185"/>
      <c r="I192" s="185"/>
      <c r="J192" s="185"/>
      <c r="K192" s="185"/>
      <c r="L192" s="185"/>
    </row>
    <row r="193" spans="1:12" ht="15" customHeight="1" x14ac:dyDescent="0.25">
      <c r="A193" s="83"/>
      <c r="B193" s="189" t="s">
        <v>247</v>
      </c>
      <c r="C193" s="190"/>
      <c r="D193" s="192"/>
      <c r="E193" s="171"/>
      <c r="F193" s="182"/>
      <c r="G193" s="182"/>
      <c r="H193" s="182"/>
      <c r="I193" s="182"/>
      <c r="J193" s="182"/>
      <c r="K193" s="182"/>
      <c r="L193" s="180"/>
    </row>
    <row r="194" spans="1:12" s="107" customFormat="1" ht="60" x14ac:dyDescent="0.25">
      <c r="A194" s="111">
        <v>1</v>
      </c>
      <c r="B194" s="7" t="s">
        <v>110</v>
      </c>
      <c r="C194" s="7" t="s">
        <v>61</v>
      </c>
      <c r="D194" s="199"/>
      <c r="E194" s="199">
        <v>187</v>
      </c>
      <c r="F194" s="230"/>
      <c r="G194" s="230"/>
      <c r="H194" s="230"/>
      <c r="I194" s="230"/>
      <c r="J194" s="230"/>
      <c r="K194" s="230"/>
      <c r="L194" s="227"/>
    </row>
    <row r="195" spans="1:12" s="108" customFormat="1" x14ac:dyDescent="0.25">
      <c r="A195" s="113">
        <f>A194+0.1</f>
        <v>1.1000000000000001</v>
      </c>
      <c r="B195" s="10" t="s">
        <v>40</v>
      </c>
      <c r="C195" s="114" t="s">
        <v>24</v>
      </c>
      <c r="D195" s="200">
        <f>15.5/1000</f>
        <v>1.55E-2</v>
      </c>
      <c r="E195" s="200">
        <f>E194*D195</f>
        <v>2.8984999999999999</v>
      </c>
      <c r="F195" s="228"/>
      <c r="G195" s="228"/>
      <c r="H195" s="228"/>
      <c r="I195" s="228"/>
      <c r="J195" s="228"/>
      <c r="K195" s="228"/>
      <c r="L195" s="228"/>
    </row>
    <row r="196" spans="1:12" s="109" customFormat="1" x14ac:dyDescent="0.25">
      <c r="A196" s="118">
        <f>A195+0.1</f>
        <v>1.2000000000000002</v>
      </c>
      <c r="B196" s="13" t="s">
        <v>111</v>
      </c>
      <c r="C196" s="11" t="s">
        <v>4</v>
      </c>
      <c r="D196" s="169">
        <f>72.6/1000</f>
        <v>7.2599999999999998E-2</v>
      </c>
      <c r="E196" s="269">
        <f>E194*D196</f>
        <v>13.5762</v>
      </c>
      <c r="F196" s="180"/>
      <c r="G196" s="184"/>
      <c r="H196" s="184"/>
      <c r="I196" s="180"/>
      <c r="J196" s="233"/>
      <c r="K196" s="180"/>
      <c r="L196" s="180"/>
    </row>
    <row r="197" spans="1:12" s="107" customFormat="1" ht="60" x14ac:dyDescent="0.25">
      <c r="A197" s="111">
        <f>A194+1</f>
        <v>2</v>
      </c>
      <c r="B197" s="112" t="s">
        <v>112</v>
      </c>
      <c r="C197" s="3" t="s">
        <v>47</v>
      </c>
      <c r="D197" s="191"/>
      <c r="E197" s="191">
        <f>E194*0.1</f>
        <v>18.7</v>
      </c>
      <c r="F197" s="183"/>
      <c r="G197" s="241"/>
      <c r="H197" s="241"/>
      <c r="I197" s="241"/>
      <c r="J197" s="241"/>
      <c r="K197" s="241"/>
      <c r="L197" s="183"/>
    </row>
    <row r="198" spans="1:12" s="108" customFormat="1" x14ac:dyDescent="0.25">
      <c r="A198" s="113">
        <f>A197+0.1</f>
        <v>2.1</v>
      </c>
      <c r="B198" s="10" t="s">
        <v>40</v>
      </c>
      <c r="C198" s="114" t="s">
        <v>24</v>
      </c>
      <c r="D198" s="200">
        <v>2.06</v>
      </c>
      <c r="E198" s="200">
        <f>E197*D198</f>
        <v>38.521999999999998</v>
      </c>
      <c r="F198" s="228"/>
      <c r="G198" s="228"/>
      <c r="H198" s="228"/>
      <c r="I198" s="228"/>
      <c r="J198" s="228"/>
      <c r="K198" s="228"/>
      <c r="L198" s="228"/>
    </row>
    <row r="199" spans="1:12" ht="30" x14ac:dyDescent="0.25">
      <c r="A199" s="65">
        <f>A197+1</f>
        <v>3</v>
      </c>
      <c r="B199" s="3" t="s">
        <v>73</v>
      </c>
      <c r="C199" s="3" t="s">
        <v>47</v>
      </c>
      <c r="D199" s="273"/>
      <c r="E199" s="161">
        <f>E194</f>
        <v>187</v>
      </c>
      <c r="F199" s="176"/>
      <c r="G199" s="180"/>
      <c r="H199" s="180"/>
      <c r="I199" s="180"/>
      <c r="J199" s="180"/>
      <c r="K199" s="180"/>
      <c r="L199" s="176"/>
    </row>
    <row r="200" spans="1:12" x14ac:dyDescent="0.25">
      <c r="A200" s="10">
        <f>A199+0.1</f>
        <v>3.1</v>
      </c>
      <c r="B200" s="10" t="s">
        <v>40</v>
      </c>
      <c r="C200" s="4" t="s">
        <v>24</v>
      </c>
      <c r="D200" s="166">
        <v>3.4000000000000002E-2</v>
      </c>
      <c r="E200" s="165">
        <f>E199*D200</f>
        <v>6.3580000000000005</v>
      </c>
      <c r="F200" s="180"/>
      <c r="G200" s="180"/>
      <c r="H200" s="178"/>
      <c r="I200" s="178"/>
      <c r="J200" s="178"/>
      <c r="K200" s="178"/>
      <c r="L200" s="178"/>
    </row>
    <row r="201" spans="1:12" x14ac:dyDescent="0.25">
      <c r="A201" s="11">
        <f>A200+0.1</f>
        <v>3.2</v>
      </c>
      <c r="B201" s="11" t="s">
        <v>74</v>
      </c>
      <c r="C201" s="11" t="s">
        <v>16</v>
      </c>
      <c r="D201" s="269">
        <v>8.0299999999999996E-2</v>
      </c>
      <c r="E201" s="167">
        <f>D201*E199</f>
        <v>15.0161</v>
      </c>
      <c r="F201" s="184"/>
      <c r="G201" s="184"/>
      <c r="H201" s="180"/>
      <c r="I201" s="180"/>
      <c r="J201" s="233"/>
      <c r="K201" s="180"/>
      <c r="L201" s="180"/>
    </row>
    <row r="202" spans="1:12" x14ac:dyDescent="0.25">
      <c r="A202" s="11">
        <f>A201+0.1</f>
        <v>3.3000000000000003</v>
      </c>
      <c r="B202" s="11" t="s">
        <v>75</v>
      </c>
      <c r="C202" s="11" t="s">
        <v>4</v>
      </c>
      <c r="D202" s="272">
        <v>6.0000000000000001E-3</v>
      </c>
      <c r="E202" s="167">
        <f>D202*E199</f>
        <v>1.1220000000000001</v>
      </c>
      <c r="F202" s="178"/>
      <c r="G202" s="178"/>
      <c r="H202" s="180"/>
      <c r="I202" s="180"/>
      <c r="J202" s="180"/>
      <c r="K202" s="180"/>
      <c r="L202" s="180"/>
    </row>
    <row r="203" spans="1:12" ht="30" x14ac:dyDescent="0.25">
      <c r="A203" s="65">
        <f>A199+1</f>
        <v>4</v>
      </c>
      <c r="B203" s="3" t="s">
        <v>56</v>
      </c>
      <c r="C203" s="3" t="s">
        <v>47</v>
      </c>
      <c r="D203" s="161"/>
      <c r="E203" s="161">
        <f>E197</f>
        <v>18.7</v>
      </c>
      <c r="F203" s="176"/>
      <c r="G203" s="184"/>
      <c r="H203" s="184"/>
      <c r="I203" s="184"/>
      <c r="J203" s="184"/>
      <c r="K203" s="184"/>
      <c r="L203" s="176"/>
    </row>
    <row r="204" spans="1:12" x14ac:dyDescent="0.25">
      <c r="A204" s="10">
        <f>A203+0.1</f>
        <v>4.0999999999999996</v>
      </c>
      <c r="B204" s="10" t="s">
        <v>40</v>
      </c>
      <c r="C204" s="4" t="s">
        <v>24</v>
      </c>
      <c r="D204" s="166">
        <v>0.87</v>
      </c>
      <c r="E204" s="165">
        <f>E203*D204</f>
        <v>16.268999999999998</v>
      </c>
      <c r="F204" s="180"/>
      <c r="G204" s="180"/>
      <c r="H204" s="178"/>
      <c r="I204" s="178"/>
      <c r="J204" s="178"/>
      <c r="K204" s="178"/>
      <c r="L204" s="178"/>
    </row>
    <row r="205" spans="1:12" x14ac:dyDescent="0.25">
      <c r="A205" s="65">
        <f>A203+1</f>
        <v>5</v>
      </c>
      <c r="B205" s="3" t="s">
        <v>58</v>
      </c>
      <c r="C205" s="3" t="s">
        <v>48</v>
      </c>
      <c r="D205" s="161"/>
      <c r="E205" s="161">
        <f>(E203+E199)*1.85</f>
        <v>380.54500000000002</v>
      </c>
      <c r="F205" s="176"/>
      <c r="G205" s="184"/>
      <c r="H205" s="184"/>
      <c r="I205" s="184"/>
      <c r="J205" s="184"/>
      <c r="K205" s="184"/>
      <c r="L205" s="176"/>
    </row>
    <row r="206" spans="1:12" x14ac:dyDescent="0.25">
      <c r="A206" s="67">
        <f>A205+0.1</f>
        <v>5.0999999999999996</v>
      </c>
      <c r="B206" s="11" t="s">
        <v>59</v>
      </c>
      <c r="C206" s="11" t="s">
        <v>48</v>
      </c>
      <c r="D206" s="169">
        <v>1</v>
      </c>
      <c r="E206" s="167">
        <f>E205*D206</f>
        <v>380.54500000000002</v>
      </c>
      <c r="F206" s="178"/>
      <c r="G206" s="178"/>
      <c r="H206" s="180"/>
      <c r="I206" s="180"/>
      <c r="J206" s="180"/>
      <c r="K206" s="180"/>
      <c r="L206" s="180"/>
    </row>
    <row r="207" spans="1:12" s="107" customFormat="1" ht="60" x14ac:dyDescent="0.25">
      <c r="A207" s="106">
        <f>A205+1</f>
        <v>6</v>
      </c>
      <c r="B207" s="7" t="s">
        <v>114</v>
      </c>
      <c r="C207" s="3" t="s">
        <v>47</v>
      </c>
      <c r="D207" s="199"/>
      <c r="E207" s="199">
        <v>1.2</v>
      </c>
      <c r="F207" s="225"/>
      <c r="G207" s="226"/>
      <c r="H207" s="226"/>
      <c r="I207" s="226"/>
      <c r="J207" s="226"/>
      <c r="K207" s="226"/>
      <c r="L207" s="227"/>
    </row>
    <row r="208" spans="1:12" s="108" customFormat="1" x14ac:dyDescent="0.25">
      <c r="A208" s="113">
        <f>A207+0.1</f>
        <v>6.1</v>
      </c>
      <c r="B208" s="10" t="s">
        <v>40</v>
      </c>
      <c r="C208" s="114" t="s">
        <v>24</v>
      </c>
      <c r="D208" s="200">
        <v>0.89</v>
      </c>
      <c r="E208" s="200">
        <f>D208*E207</f>
        <v>1.0680000000000001</v>
      </c>
      <c r="F208" s="228"/>
      <c r="G208" s="228"/>
      <c r="H208" s="228"/>
      <c r="I208" s="228"/>
      <c r="J208" s="228"/>
      <c r="K208" s="228"/>
      <c r="L208" s="228"/>
    </row>
    <row r="209" spans="1:18" s="109" customFormat="1" x14ac:dyDescent="0.25">
      <c r="A209" s="118">
        <f>A208+0.1</f>
        <v>6.1999999999999993</v>
      </c>
      <c r="B209" s="11" t="s">
        <v>75</v>
      </c>
      <c r="C209" s="119" t="s">
        <v>4</v>
      </c>
      <c r="D209" s="201">
        <v>0.37</v>
      </c>
      <c r="E209" s="201">
        <f>D209*E207</f>
        <v>0.44400000000000001</v>
      </c>
      <c r="F209" s="229"/>
      <c r="G209" s="229"/>
      <c r="H209" s="229"/>
      <c r="I209" s="229"/>
      <c r="J209" s="229"/>
      <c r="K209" s="229"/>
      <c r="L209" s="229"/>
    </row>
    <row r="210" spans="1:18" s="107" customFormat="1" x14ac:dyDescent="0.25">
      <c r="A210" s="81">
        <f>A209+0.1</f>
        <v>6.2999999999999989</v>
      </c>
      <c r="B210" s="120" t="s">
        <v>62</v>
      </c>
      <c r="C210" s="120" t="s">
        <v>47</v>
      </c>
      <c r="D210" s="202">
        <v>1.1499999999999999</v>
      </c>
      <c r="E210" s="209">
        <f>D210*E207</f>
        <v>1.38</v>
      </c>
      <c r="F210" s="230"/>
      <c r="G210" s="230"/>
      <c r="H210" s="230"/>
      <c r="I210" s="230"/>
      <c r="J210" s="230"/>
      <c r="K210" s="230"/>
      <c r="L210" s="230"/>
    </row>
    <row r="211" spans="1:18" s="107" customFormat="1" x14ac:dyDescent="0.25">
      <c r="A211" s="81">
        <f t="shared" ref="A211" si="21">A210+0.1</f>
        <v>6.3999999999999986</v>
      </c>
      <c r="B211" s="5" t="s">
        <v>68</v>
      </c>
      <c r="C211" s="5" t="s">
        <v>4</v>
      </c>
      <c r="D211" s="202">
        <v>0.02</v>
      </c>
      <c r="E211" s="209">
        <f>D211*E207</f>
        <v>2.4E-2</v>
      </c>
      <c r="F211" s="230"/>
      <c r="G211" s="230"/>
      <c r="H211" s="230"/>
      <c r="I211" s="230"/>
      <c r="J211" s="230"/>
      <c r="K211" s="230"/>
      <c r="L211" s="230"/>
    </row>
    <row r="212" spans="1:18" s="115" customFormat="1" ht="60" x14ac:dyDescent="0.25">
      <c r="A212" s="111">
        <f>A207+1</f>
        <v>7</v>
      </c>
      <c r="B212" s="7" t="s">
        <v>115</v>
      </c>
      <c r="C212" s="3" t="s">
        <v>47</v>
      </c>
      <c r="D212" s="199"/>
      <c r="E212" s="199">
        <v>25</v>
      </c>
      <c r="F212" s="227"/>
      <c r="G212" s="188"/>
      <c r="H212" s="188"/>
      <c r="I212" s="188"/>
      <c r="J212" s="188"/>
      <c r="K212" s="188"/>
      <c r="L212" s="227"/>
    </row>
    <row r="213" spans="1:18" s="116" customFormat="1" x14ac:dyDescent="0.25">
      <c r="A213" s="113">
        <f>A212+0.1</f>
        <v>7.1</v>
      </c>
      <c r="B213" s="10" t="s">
        <v>40</v>
      </c>
      <c r="C213" s="114" t="s">
        <v>24</v>
      </c>
      <c r="D213" s="200">
        <v>11.1</v>
      </c>
      <c r="E213" s="200">
        <f>D213*E212</f>
        <v>277.5</v>
      </c>
      <c r="F213" s="228"/>
      <c r="G213" s="228"/>
      <c r="H213" s="228"/>
      <c r="I213" s="228"/>
      <c r="J213" s="228"/>
      <c r="K213" s="228"/>
      <c r="L213" s="228"/>
      <c r="M213" s="108"/>
      <c r="N213" s="108"/>
      <c r="O213" s="108"/>
      <c r="P213" s="108"/>
      <c r="Q213" s="108"/>
      <c r="R213" s="108"/>
    </row>
    <row r="214" spans="1:18" s="109" customFormat="1" x14ac:dyDescent="0.25">
      <c r="A214" s="118">
        <f>A213+0.1</f>
        <v>7.1999999999999993</v>
      </c>
      <c r="B214" s="11" t="s">
        <v>75</v>
      </c>
      <c r="C214" s="119" t="s">
        <v>4</v>
      </c>
      <c r="D214" s="201">
        <v>0.96</v>
      </c>
      <c r="E214" s="201">
        <f>D214*E212</f>
        <v>24</v>
      </c>
      <c r="F214" s="229"/>
      <c r="G214" s="229"/>
      <c r="H214" s="229"/>
      <c r="I214" s="229"/>
      <c r="J214" s="229"/>
      <c r="K214" s="229"/>
      <c r="L214" s="229"/>
    </row>
    <row r="215" spans="1:18" s="82" customFormat="1" x14ac:dyDescent="0.25">
      <c r="A215" s="81">
        <f t="shared" ref="A215:A219" si="22">A214+0.1</f>
        <v>7.2999999999999989</v>
      </c>
      <c r="B215" s="120" t="s">
        <v>116</v>
      </c>
      <c r="C215" s="120" t="s">
        <v>47</v>
      </c>
      <c r="D215" s="202">
        <v>1.02</v>
      </c>
      <c r="E215" s="209">
        <f>E212*D215</f>
        <v>25.5</v>
      </c>
      <c r="F215" s="242"/>
      <c r="G215" s="230"/>
      <c r="H215" s="230"/>
      <c r="I215" s="230"/>
      <c r="J215" s="230"/>
      <c r="K215" s="230"/>
      <c r="L215" s="230"/>
    </row>
    <row r="216" spans="1:18" s="82" customFormat="1" x14ac:dyDescent="0.25">
      <c r="A216" s="81">
        <f t="shared" si="22"/>
        <v>7.3999999999999986</v>
      </c>
      <c r="B216" s="120" t="s">
        <v>117</v>
      </c>
      <c r="C216" s="120" t="s">
        <v>7</v>
      </c>
      <c r="D216" s="202">
        <v>2.0499999999999998</v>
      </c>
      <c r="E216" s="209">
        <f>D216*E212</f>
        <v>51.249999999999993</v>
      </c>
      <c r="F216" s="230"/>
      <c r="G216" s="230"/>
      <c r="H216" s="230"/>
      <c r="I216" s="230"/>
      <c r="J216" s="230"/>
      <c r="K216" s="230"/>
      <c r="L216" s="230"/>
    </row>
    <row r="217" spans="1:18" s="82" customFormat="1" x14ac:dyDescent="0.25">
      <c r="A217" s="81">
        <f t="shared" si="22"/>
        <v>7.4999999999999982</v>
      </c>
      <c r="B217" s="120" t="s">
        <v>118</v>
      </c>
      <c r="C217" s="120" t="s">
        <v>47</v>
      </c>
      <c r="D217" s="202">
        <v>0.03</v>
      </c>
      <c r="E217" s="209">
        <f>D217*E212</f>
        <v>0.75</v>
      </c>
      <c r="F217" s="230"/>
      <c r="G217" s="230"/>
      <c r="H217" s="230"/>
      <c r="I217" s="230"/>
      <c r="J217" s="230"/>
      <c r="K217" s="230"/>
      <c r="L217" s="230"/>
    </row>
    <row r="218" spans="1:18" s="115" customFormat="1" ht="30" x14ac:dyDescent="0.25">
      <c r="A218" s="81">
        <f>A220+0.1</f>
        <v>7.6999999999999975</v>
      </c>
      <c r="B218" s="120" t="s">
        <v>227</v>
      </c>
      <c r="C218" s="120" t="s">
        <v>103</v>
      </c>
      <c r="D218" s="202" t="s">
        <v>84</v>
      </c>
      <c r="E218" s="202">
        <v>675</v>
      </c>
      <c r="F218" s="242"/>
      <c r="G218" s="230"/>
      <c r="H218" s="230"/>
      <c r="I218" s="230"/>
      <c r="J218" s="230"/>
      <c r="K218" s="230"/>
      <c r="L218" s="230"/>
    </row>
    <row r="219" spans="1:18" s="117" customFormat="1" ht="30" x14ac:dyDescent="0.25">
      <c r="A219" s="81">
        <f t="shared" si="22"/>
        <v>7.7999999999999972</v>
      </c>
      <c r="B219" s="120" t="s">
        <v>228</v>
      </c>
      <c r="C219" s="120" t="s">
        <v>103</v>
      </c>
      <c r="D219" s="202" t="s">
        <v>84</v>
      </c>
      <c r="E219" s="202">
        <v>1445</v>
      </c>
      <c r="F219" s="242"/>
      <c r="G219" s="230"/>
      <c r="H219" s="230"/>
      <c r="I219" s="230"/>
      <c r="J219" s="230"/>
      <c r="K219" s="230"/>
      <c r="L219" s="230"/>
      <c r="M219" s="82"/>
      <c r="N219" s="82"/>
      <c r="O219" s="82"/>
    </row>
    <row r="220" spans="1:18" s="82" customFormat="1" x14ac:dyDescent="0.25">
      <c r="A220" s="81">
        <f>A217+0.1</f>
        <v>7.5999999999999979</v>
      </c>
      <c r="B220" s="120" t="s">
        <v>119</v>
      </c>
      <c r="C220" s="120" t="s">
        <v>96</v>
      </c>
      <c r="D220" s="202">
        <v>1.7</v>
      </c>
      <c r="E220" s="209">
        <f>D220*E212</f>
        <v>42.5</v>
      </c>
      <c r="F220" s="230"/>
      <c r="G220" s="230"/>
      <c r="H220" s="230"/>
      <c r="I220" s="230"/>
      <c r="J220" s="230"/>
      <c r="K220" s="230"/>
      <c r="L220" s="230"/>
    </row>
    <row r="221" spans="1:18" s="82" customFormat="1" x14ac:dyDescent="0.25">
      <c r="A221" s="81">
        <f>A219+0.1</f>
        <v>7.8999999999999968</v>
      </c>
      <c r="B221" s="5" t="s">
        <v>68</v>
      </c>
      <c r="C221" s="5" t="s">
        <v>4</v>
      </c>
      <c r="D221" s="202">
        <v>0.7</v>
      </c>
      <c r="E221" s="209">
        <f>D221*E212</f>
        <v>17.5</v>
      </c>
      <c r="F221" s="230"/>
      <c r="G221" s="230"/>
      <c r="H221" s="230"/>
      <c r="I221" s="230"/>
      <c r="J221" s="230"/>
      <c r="K221" s="230"/>
      <c r="L221" s="230"/>
    </row>
    <row r="222" spans="1:18" s="82" customFormat="1" ht="30" x14ac:dyDescent="0.25">
      <c r="A222" s="111">
        <f>A212+1</f>
        <v>8</v>
      </c>
      <c r="B222" s="7" t="s">
        <v>120</v>
      </c>
      <c r="C222" s="137" t="s">
        <v>43</v>
      </c>
      <c r="D222" s="199"/>
      <c r="E222" s="199">
        <v>80</v>
      </c>
      <c r="F222" s="227"/>
      <c r="G222" s="188"/>
      <c r="H222" s="188"/>
      <c r="I222" s="188"/>
      <c r="J222" s="188"/>
      <c r="K222" s="188"/>
      <c r="L222" s="227"/>
    </row>
    <row r="223" spans="1:18" s="108" customFormat="1" x14ac:dyDescent="0.25">
      <c r="A223" s="113">
        <f>A222+0.1</f>
        <v>8.1</v>
      </c>
      <c r="B223" s="10" t="s">
        <v>40</v>
      </c>
      <c r="C223" s="114" t="s">
        <v>24</v>
      </c>
      <c r="D223" s="200">
        <v>0.93</v>
      </c>
      <c r="E223" s="200">
        <f>D223*E222</f>
        <v>74.400000000000006</v>
      </c>
      <c r="F223" s="243"/>
      <c r="G223" s="243"/>
      <c r="H223" s="228"/>
      <c r="I223" s="228"/>
      <c r="J223" s="243"/>
      <c r="K223" s="243"/>
      <c r="L223" s="228"/>
    </row>
    <row r="224" spans="1:18" s="109" customFormat="1" x14ac:dyDescent="0.25">
      <c r="A224" s="118">
        <f>A223+0.1</f>
        <v>8.1999999999999993</v>
      </c>
      <c r="B224" s="119" t="s">
        <v>121</v>
      </c>
      <c r="C224" s="119" t="s">
        <v>16</v>
      </c>
      <c r="D224" s="275">
        <v>2.4E-2</v>
      </c>
      <c r="E224" s="201">
        <f>D224*E222</f>
        <v>1.92</v>
      </c>
      <c r="F224" s="244"/>
      <c r="G224" s="244"/>
      <c r="H224" s="244"/>
      <c r="I224" s="244"/>
      <c r="J224" s="229"/>
      <c r="K224" s="229"/>
      <c r="L224" s="244"/>
    </row>
    <row r="225" spans="1:21" s="109" customFormat="1" x14ac:dyDescent="0.25">
      <c r="A225" s="118">
        <f>A224+0.1</f>
        <v>8.2999999999999989</v>
      </c>
      <c r="B225" s="11" t="s">
        <v>75</v>
      </c>
      <c r="C225" s="119" t="s">
        <v>4</v>
      </c>
      <c r="D225" s="275">
        <v>2.5999999999999999E-2</v>
      </c>
      <c r="E225" s="201">
        <f>D225*E222</f>
        <v>2.08</v>
      </c>
      <c r="F225" s="244"/>
      <c r="G225" s="244"/>
      <c r="H225" s="244"/>
      <c r="I225" s="244"/>
      <c r="J225" s="229"/>
      <c r="K225" s="229"/>
      <c r="L225" s="244"/>
    </row>
    <row r="226" spans="1:21" s="82" customFormat="1" x14ac:dyDescent="0.25">
      <c r="A226" s="81">
        <f>A225+0.1</f>
        <v>8.3999999999999986</v>
      </c>
      <c r="B226" s="120" t="s">
        <v>122</v>
      </c>
      <c r="C226" s="120" t="s">
        <v>47</v>
      </c>
      <c r="D226" s="276">
        <v>2.5600000000000001E-2</v>
      </c>
      <c r="E226" s="202">
        <f>D226*E222</f>
        <v>2.048</v>
      </c>
      <c r="F226" s="230"/>
      <c r="G226" s="230"/>
      <c r="H226" s="188"/>
      <c r="I226" s="188"/>
      <c r="J226" s="188"/>
      <c r="K226" s="188"/>
      <c r="L226" s="188"/>
    </row>
    <row r="227" spans="1:21" s="82" customFormat="1" ht="45" x14ac:dyDescent="0.25">
      <c r="A227" s="111">
        <f>A222+1</f>
        <v>9</v>
      </c>
      <c r="B227" s="7" t="s">
        <v>123</v>
      </c>
      <c r="C227" s="137" t="s">
        <v>43</v>
      </c>
      <c r="D227" s="199"/>
      <c r="E227" s="199">
        <f>E222</f>
        <v>80</v>
      </c>
      <c r="F227" s="227"/>
      <c r="G227" s="188"/>
      <c r="H227" s="188"/>
      <c r="I227" s="188"/>
      <c r="J227" s="188"/>
      <c r="K227" s="188"/>
      <c r="L227" s="227"/>
    </row>
    <row r="228" spans="1:21" s="108" customFormat="1" x14ac:dyDescent="0.25">
      <c r="A228" s="113">
        <f>A227+0.1</f>
        <v>9.1</v>
      </c>
      <c r="B228" s="114" t="s">
        <v>124</v>
      </c>
      <c r="C228" s="114" t="s">
        <v>24</v>
      </c>
      <c r="D228" s="277">
        <v>0.65800000000000003</v>
      </c>
      <c r="E228" s="200">
        <f>D228*E227</f>
        <v>52.64</v>
      </c>
      <c r="F228" s="243"/>
      <c r="G228" s="243"/>
      <c r="H228" s="228"/>
      <c r="I228" s="228"/>
      <c r="J228" s="243"/>
      <c r="K228" s="243"/>
      <c r="L228" s="228"/>
    </row>
    <row r="229" spans="1:21" s="109" customFormat="1" x14ac:dyDescent="0.25">
      <c r="A229" s="118">
        <f>A228+0.1</f>
        <v>9.1999999999999993</v>
      </c>
      <c r="B229" s="119" t="s">
        <v>125</v>
      </c>
      <c r="C229" s="119" t="s">
        <v>4</v>
      </c>
      <c r="D229" s="201">
        <v>0.01</v>
      </c>
      <c r="E229" s="201">
        <f>D229*E227</f>
        <v>0.8</v>
      </c>
      <c r="F229" s="244"/>
      <c r="G229" s="244"/>
      <c r="H229" s="244"/>
      <c r="I229" s="244"/>
      <c r="J229" s="229"/>
      <c r="K229" s="229"/>
      <c r="L229" s="244"/>
    </row>
    <row r="230" spans="1:21" s="82" customFormat="1" x14ac:dyDescent="0.25">
      <c r="A230" s="81">
        <f>A229+0.1</f>
        <v>9.2999999999999989</v>
      </c>
      <c r="B230" s="120" t="s">
        <v>126</v>
      </c>
      <c r="C230" s="120" t="s">
        <v>96</v>
      </c>
      <c r="D230" s="278">
        <v>0.63</v>
      </c>
      <c r="E230" s="202">
        <f>D230*E227</f>
        <v>50.4</v>
      </c>
      <c r="F230" s="230"/>
      <c r="G230" s="230"/>
      <c r="H230" s="188"/>
      <c r="I230" s="188"/>
      <c r="J230" s="188"/>
      <c r="K230" s="188"/>
      <c r="L230" s="188"/>
    </row>
    <row r="231" spans="1:21" s="82" customFormat="1" x14ac:dyDescent="0.25">
      <c r="A231" s="81">
        <f>A230+0.1</f>
        <v>9.3999999999999986</v>
      </c>
      <c r="B231" s="120" t="s">
        <v>127</v>
      </c>
      <c r="C231" s="120" t="s">
        <v>96</v>
      </c>
      <c r="D231" s="202">
        <v>0.79</v>
      </c>
      <c r="E231" s="202">
        <f>D231*E227</f>
        <v>63.2</v>
      </c>
      <c r="F231" s="230"/>
      <c r="G231" s="230"/>
      <c r="H231" s="188"/>
      <c r="I231" s="188"/>
      <c r="J231" s="188"/>
      <c r="K231" s="188"/>
      <c r="L231" s="188"/>
    </row>
    <row r="232" spans="1:21" s="82" customFormat="1" x14ac:dyDescent="0.25">
      <c r="A232" s="81">
        <f>A231+0.1</f>
        <v>9.4999999999999982</v>
      </c>
      <c r="B232" s="120" t="s">
        <v>128</v>
      </c>
      <c r="C232" s="120" t="s">
        <v>4</v>
      </c>
      <c r="D232" s="278">
        <v>1.6E-2</v>
      </c>
      <c r="E232" s="202">
        <f>D232*E227</f>
        <v>1.28</v>
      </c>
      <c r="F232" s="230"/>
      <c r="G232" s="230"/>
      <c r="H232" s="188"/>
      <c r="I232" s="188"/>
      <c r="J232" s="188"/>
      <c r="K232" s="188"/>
      <c r="L232" s="188"/>
    </row>
    <row r="233" spans="1:21" s="122" customFormat="1" ht="36.75" customHeight="1" x14ac:dyDescent="0.2">
      <c r="A233" s="195">
        <v>10</v>
      </c>
      <c r="B233" s="45" t="s">
        <v>248</v>
      </c>
      <c r="C233" s="45" t="s">
        <v>7</v>
      </c>
      <c r="D233" s="207"/>
      <c r="E233" s="207">
        <v>195</v>
      </c>
      <c r="F233" s="237"/>
      <c r="G233" s="238"/>
      <c r="H233" s="238"/>
      <c r="I233" s="238"/>
      <c r="J233" s="238"/>
      <c r="K233" s="238"/>
      <c r="L233" s="237"/>
      <c r="M233" s="121"/>
      <c r="N233" s="121"/>
      <c r="O233" s="121"/>
      <c r="P233" s="121"/>
      <c r="Q233" s="121"/>
      <c r="R233" s="121"/>
      <c r="S233" s="121"/>
      <c r="T233" s="121"/>
      <c r="U233" s="121"/>
    </row>
    <row r="234" spans="1:21" s="122" customFormat="1" ht="15.75" customHeight="1" x14ac:dyDescent="0.2">
      <c r="A234" s="110">
        <f t="shared" ref="A234:A240" si="23">A233+0.1</f>
        <v>10.1</v>
      </c>
      <c r="B234" s="33" t="s">
        <v>249</v>
      </c>
      <c r="C234" s="33" t="s">
        <v>24</v>
      </c>
      <c r="D234" s="208">
        <v>2.19</v>
      </c>
      <c r="E234" s="208">
        <f>D234*E233</f>
        <v>427.05</v>
      </c>
      <c r="F234" s="238"/>
      <c r="G234" s="238"/>
      <c r="H234" s="239"/>
      <c r="I234" s="239"/>
      <c r="J234" s="238"/>
      <c r="K234" s="238"/>
      <c r="L234" s="239"/>
      <c r="M234" s="121"/>
      <c r="N234" s="121"/>
      <c r="O234" s="121"/>
      <c r="P234" s="121"/>
      <c r="Q234" s="121"/>
      <c r="R234" s="121"/>
      <c r="S234" s="121"/>
      <c r="T234" s="121"/>
      <c r="U234" s="121"/>
    </row>
    <row r="235" spans="1:21" s="122" customFormat="1" ht="15.75" customHeight="1" x14ac:dyDescent="0.2">
      <c r="A235" s="110">
        <f t="shared" si="23"/>
        <v>10.199999999999999</v>
      </c>
      <c r="B235" s="33" t="s">
        <v>250</v>
      </c>
      <c r="C235" s="33" t="s">
        <v>4</v>
      </c>
      <c r="D235" s="208">
        <v>0.02</v>
      </c>
      <c r="E235" s="208">
        <f>D235*E233</f>
        <v>3.9</v>
      </c>
      <c r="F235" s="238"/>
      <c r="G235" s="238"/>
      <c r="H235" s="238"/>
      <c r="I235" s="238"/>
      <c r="J235" s="239"/>
      <c r="K235" s="239"/>
      <c r="L235" s="238"/>
      <c r="M235" s="121"/>
      <c r="N235" s="121"/>
      <c r="O235" s="121"/>
      <c r="P235" s="121"/>
      <c r="Q235" s="121"/>
      <c r="R235" s="121"/>
      <c r="S235" s="121"/>
      <c r="T235" s="121"/>
      <c r="U235" s="121"/>
    </row>
    <row r="236" spans="1:21" s="122" customFormat="1" ht="15.75" customHeight="1" x14ac:dyDescent="0.2">
      <c r="A236" s="110">
        <f t="shared" si="23"/>
        <v>10.299999999999999</v>
      </c>
      <c r="B236" s="33" t="s">
        <v>251</v>
      </c>
      <c r="C236" s="33" t="s">
        <v>47</v>
      </c>
      <c r="D236" s="208">
        <v>1.4999999999999999E-2</v>
      </c>
      <c r="E236" s="208">
        <f>D236*E233</f>
        <v>2.9249999999999998</v>
      </c>
      <c r="F236" s="239"/>
      <c r="G236" s="239"/>
      <c r="H236" s="238"/>
      <c r="I236" s="238"/>
      <c r="J236" s="238"/>
      <c r="K236" s="238"/>
      <c r="L236" s="238"/>
      <c r="M236" s="121"/>
      <c r="N236" s="121"/>
      <c r="O236" s="121"/>
      <c r="P236" s="121"/>
      <c r="Q236" s="121"/>
      <c r="R236" s="121"/>
      <c r="S236" s="121"/>
      <c r="T236" s="121"/>
      <c r="U236" s="121"/>
    </row>
    <row r="237" spans="1:21" s="122" customFormat="1" ht="15.75" customHeight="1" x14ac:dyDescent="0.2">
      <c r="A237" s="110">
        <f t="shared" si="23"/>
        <v>10.399999999999999</v>
      </c>
      <c r="B237" s="33" t="s">
        <v>252</v>
      </c>
      <c r="C237" s="33" t="s">
        <v>103</v>
      </c>
      <c r="D237" s="208" t="s">
        <v>84</v>
      </c>
      <c r="E237" s="208">
        <f>E233*10*1.1*0.222</f>
        <v>476.19</v>
      </c>
      <c r="F237" s="239"/>
      <c r="G237" s="239"/>
      <c r="H237" s="238"/>
      <c r="I237" s="238"/>
      <c r="J237" s="238"/>
      <c r="K237" s="238"/>
      <c r="L237" s="238"/>
      <c r="M237" s="121"/>
      <c r="N237" s="121"/>
      <c r="O237" s="121"/>
      <c r="P237" s="121"/>
      <c r="Q237" s="121"/>
      <c r="R237" s="121"/>
      <c r="S237" s="121"/>
      <c r="T237" s="121"/>
      <c r="U237" s="121"/>
    </row>
    <row r="238" spans="1:21" s="122" customFormat="1" ht="15.75" customHeight="1" x14ac:dyDescent="0.2">
      <c r="A238" s="110">
        <f t="shared" si="23"/>
        <v>10.499999999999998</v>
      </c>
      <c r="B238" s="33" t="s">
        <v>253</v>
      </c>
      <c r="C238" s="33" t="s">
        <v>26</v>
      </c>
      <c r="D238" s="208" t="s">
        <v>84</v>
      </c>
      <c r="E238" s="208">
        <f>E233*8</f>
        <v>1560</v>
      </c>
      <c r="F238" s="239"/>
      <c r="G238" s="239"/>
      <c r="H238" s="238"/>
      <c r="I238" s="238"/>
      <c r="J238" s="238"/>
      <c r="K238" s="238"/>
      <c r="L238" s="238"/>
      <c r="M238" s="121"/>
      <c r="N238" s="121"/>
      <c r="O238" s="121"/>
      <c r="P238" s="121"/>
      <c r="Q238" s="121"/>
      <c r="R238" s="121"/>
      <c r="S238" s="121"/>
      <c r="T238" s="121"/>
      <c r="U238" s="121"/>
    </row>
    <row r="239" spans="1:21" s="122" customFormat="1" ht="15.75" customHeight="1" x14ac:dyDescent="0.2">
      <c r="A239" s="110">
        <f t="shared" si="23"/>
        <v>10.599999999999998</v>
      </c>
      <c r="B239" s="33" t="s">
        <v>254</v>
      </c>
      <c r="C239" s="33" t="s">
        <v>103</v>
      </c>
      <c r="D239" s="208" t="s">
        <v>84</v>
      </c>
      <c r="E239" s="208">
        <f>E233*0.3</f>
        <v>58.5</v>
      </c>
      <c r="F239" s="239"/>
      <c r="G239" s="239"/>
      <c r="H239" s="238"/>
      <c r="I239" s="238"/>
      <c r="J239" s="238"/>
      <c r="K239" s="238"/>
      <c r="L239" s="238"/>
      <c r="M239" s="121"/>
      <c r="N239" s="121"/>
      <c r="O239" s="121"/>
      <c r="P239" s="121"/>
      <c r="Q239" s="121"/>
      <c r="R239" s="121"/>
      <c r="S239" s="121"/>
      <c r="T239" s="121"/>
      <c r="U239" s="121"/>
    </row>
    <row r="240" spans="1:21" s="122" customFormat="1" ht="31.5" customHeight="1" x14ac:dyDescent="0.2">
      <c r="A240" s="110">
        <f t="shared" si="23"/>
        <v>10.699999999999998</v>
      </c>
      <c r="B240" s="33" t="s">
        <v>255</v>
      </c>
      <c r="C240" s="33" t="s">
        <v>7</v>
      </c>
      <c r="D240" s="208">
        <v>1.02</v>
      </c>
      <c r="E240" s="208">
        <f>D240*E233</f>
        <v>198.9</v>
      </c>
      <c r="F240" s="239"/>
      <c r="G240" s="239"/>
      <c r="H240" s="238"/>
      <c r="I240" s="238"/>
      <c r="J240" s="238"/>
      <c r="K240" s="238"/>
      <c r="L240" s="238"/>
      <c r="M240" s="121"/>
      <c r="N240" s="121"/>
      <c r="O240" s="121"/>
      <c r="P240" s="121"/>
      <c r="Q240" s="121"/>
      <c r="R240" s="121"/>
      <c r="S240" s="121"/>
      <c r="T240" s="121"/>
      <c r="U240" s="121"/>
    </row>
    <row r="241" spans="1:21" s="122" customFormat="1" ht="15.75" customHeight="1" x14ac:dyDescent="0.2">
      <c r="A241" s="110">
        <f>A240+0.1</f>
        <v>10.799999999999997</v>
      </c>
      <c r="B241" s="33" t="s">
        <v>256</v>
      </c>
      <c r="C241" s="33" t="s">
        <v>4</v>
      </c>
      <c r="D241" s="208">
        <v>7.0000000000000001E-3</v>
      </c>
      <c r="E241" s="208">
        <f>D241*E233</f>
        <v>1.365</v>
      </c>
      <c r="F241" s="239"/>
      <c r="G241" s="239"/>
      <c r="H241" s="238"/>
      <c r="I241" s="238"/>
      <c r="J241" s="238"/>
      <c r="K241" s="238"/>
      <c r="L241" s="238"/>
      <c r="M241" s="121"/>
      <c r="N241" s="121"/>
      <c r="O241" s="121"/>
      <c r="P241" s="121"/>
      <c r="Q241" s="121"/>
      <c r="R241" s="121"/>
      <c r="S241" s="121"/>
      <c r="T241" s="121"/>
      <c r="U241" s="121"/>
    </row>
    <row r="242" spans="1:21" ht="15" customHeight="1" x14ac:dyDescent="0.25">
      <c r="A242" s="83"/>
      <c r="B242" s="189" t="s">
        <v>133</v>
      </c>
      <c r="C242" s="189"/>
      <c r="D242" s="171"/>
      <c r="E242" s="171"/>
      <c r="F242" s="182"/>
      <c r="G242" s="182"/>
      <c r="H242" s="182"/>
      <c r="I242" s="182"/>
      <c r="J242" s="182"/>
      <c r="K242" s="182"/>
      <c r="L242" s="180"/>
    </row>
    <row r="243" spans="1:21" x14ac:dyDescent="0.25">
      <c r="A243" s="65">
        <v>1</v>
      </c>
      <c r="B243" s="123" t="s">
        <v>134</v>
      </c>
      <c r="C243" s="123" t="s">
        <v>89</v>
      </c>
      <c r="D243" s="210"/>
      <c r="E243" s="273">
        <v>0.59599999999999997</v>
      </c>
      <c r="F243" s="245"/>
      <c r="G243" s="185"/>
      <c r="H243" s="185"/>
      <c r="I243" s="185"/>
      <c r="J243" s="185"/>
      <c r="K243" s="185"/>
      <c r="L243" s="245"/>
    </row>
    <row r="244" spans="1:21" x14ac:dyDescent="0.25">
      <c r="A244" s="124">
        <f t="shared" ref="A244:A257" si="24">A243+0.1</f>
        <v>1.1000000000000001</v>
      </c>
      <c r="B244" s="10" t="s">
        <v>40</v>
      </c>
      <c r="C244" s="125" t="s">
        <v>24</v>
      </c>
      <c r="D244" s="279">
        <v>22.6</v>
      </c>
      <c r="E244" s="279">
        <f>D244*E243</f>
        <v>13.4696</v>
      </c>
      <c r="F244" s="243"/>
      <c r="G244" s="243"/>
      <c r="H244" s="228"/>
      <c r="I244" s="228"/>
      <c r="J244" s="243"/>
      <c r="K244" s="243"/>
      <c r="L244" s="228"/>
    </row>
    <row r="245" spans="1:21" x14ac:dyDescent="0.25">
      <c r="A245" s="126">
        <f t="shared" si="24"/>
        <v>1.2000000000000002</v>
      </c>
      <c r="B245" s="11" t="s">
        <v>75</v>
      </c>
      <c r="C245" s="11" t="s">
        <v>4</v>
      </c>
      <c r="D245" s="211">
        <v>1.33</v>
      </c>
      <c r="E245" s="280">
        <f>D245*E243</f>
        <v>0.79268000000000005</v>
      </c>
      <c r="F245" s="179"/>
      <c r="G245" s="179"/>
      <c r="H245" s="178"/>
      <c r="I245" s="178"/>
      <c r="J245" s="246"/>
      <c r="K245" s="246"/>
      <c r="L245" s="235"/>
    </row>
    <row r="246" spans="1:21" x14ac:dyDescent="0.25">
      <c r="A246" s="118">
        <f t="shared" si="24"/>
        <v>1.3000000000000003</v>
      </c>
      <c r="B246" s="127" t="s">
        <v>135</v>
      </c>
      <c r="C246" s="11" t="s">
        <v>16</v>
      </c>
      <c r="D246" s="211">
        <v>5.45</v>
      </c>
      <c r="E246" s="211">
        <f>D246*E243</f>
        <v>3.2481999999999998</v>
      </c>
      <c r="F246" s="235"/>
      <c r="G246" s="235"/>
      <c r="H246" s="235"/>
      <c r="I246" s="235"/>
      <c r="J246" s="246"/>
      <c r="K246" s="246"/>
      <c r="L246" s="235"/>
    </row>
    <row r="247" spans="1:21" s="130" customFormat="1" ht="30" x14ac:dyDescent="0.25">
      <c r="A247" s="128">
        <f>A246+1</f>
        <v>2.3000000000000003</v>
      </c>
      <c r="B247" s="99" t="s">
        <v>129</v>
      </c>
      <c r="C247" s="99" t="s">
        <v>130</v>
      </c>
      <c r="D247" s="170" t="s">
        <v>84</v>
      </c>
      <c r="E247" s="175">
        <v>130</v>
      </c>
      <c r="F247" s="187"/>
      <c r="G247" s="247"/>
      <c r="H247" s="248"/>
      <c r="I247" s="248"/>
      <c r="J247" s="248"/>
      <c r="K247" s="248"/>
      <c r="L247" s="239"/>
      <c r="M247" s="129"/>
      <c r="N247" s="129"/>
    </row>
    <row r="248" spans="1:21" s="130" customFormat="1" ht="30" x14ac:dyDescent="0.25">
      <c r="A248" s="128">
        <f t="shared" ref="A248:A251" si="25">A247+1</f>
        <v>3.3000000000000003</v>
      </c>
      <c r="B248" s="99" t="s">
        <v>141</v>
      </c>
      <c r="C248" s="5" t="s">
        <v>5</v>
      </c>
      <c r="D248" s="170" t="s">
        <v>84</v>
      </c>
      <c r="E248" s="175">
        <v>4.05</v>
      </c>
      <c r="F248" s="247"/>
      <c r="G248" s="247"/>
      <c r="H248" s="248"/>
      <c r="I248" s="248"/>
      <c r="J248" s="248"/>
      <c r="K248" s="248"/>
      <c r="L248" s="239"/>
      <c r="M248" s="129"/>
      <c r="N248" s="129"/>
    </row>
    <row r="249" spans="1:21" s="131" customFormat="1" ht="30" x14ac:dyDescent="0.25">
      <c r="A249" s="128">
        <f t="shared" si="25"/>
        <v>4.3000000000000007</v>
      </c>
      <c r="B249" s="99" t="s">
        <v>257</v>
      </c>
      <c r="C249" s="5" t="s">
        <v>5</v>
      </c>
      <c r="D249" s="170" t="s">
        <v>84</v>
      </c>
      <c r="E249" s="175">
        <v>220</v>
      </c>
      <c r="F249" s="247"/>
      <c r="G249" s="247"/>
      <c r="H249" s="248"/>
      <c r="I249" s="248"/>
      <c r="J249" s="248"/>
      <c r="K249" s="248"/>
      <c r="L249" s="239"/>
      <c r="M249" s="129"/>
      <c r="N249" s="129"/>
    </row>
    <row r="250" spans="1:21" x14ac:dyDescent="0.25">
      <c r="A250" s="128">
        <f t="shared" si="25"/>
        <v>5.3000000000000007</v>
      </c>
      <c r="B250" s="99" t="s">
        <v>119</v>
      </c>
      <c r="C250" s="99" t="s">
        <v>96</v>
      </c>
      <c r="D250" s="212">
        <v>4.8</v>
      </c>
      <c r="E250" s="212">
        <f>D250*E243</f>
        <v>2.8607999999999998</v>
      </c>
      <c r="F250" s="230"/>
      <c r="G250" s="247"/>
      <c r="H250" s="185"/>
      <c r="I250" s="185"/>
      <c r="J250" s="185"/>
      <c r="K250" s="185"/>
      <c r="L250" s="185"/>
      <c r="M250" s="43"/>
    </row>
    <row r="251" spans="1:21" x14ac:dyDescent="0.25">
      <c r="A251" s="128">
        <f t="shared" si="25"/>
        <v>6.3000000000000007</v>
      </c>
      <c r="B251" s="5" t="s">
        <v>68</v>
      </c>
      <c r="C251" s="5" t="s">
        <v>4</v>
      </c>
      <c r="D251" s="212">
        <v>5.4</v>
      </c>
      <c r="E251" s="212">
        <f>D251*E243</f>
        <v>3.2183999999999999</v>
      </c>
      <c r="F251" s="247"/>
      <c r="G251" s="247"/>
      <c r="H251" s="185"/>
      <c r="I251" s="185"/>
      <c r="J251" s="185"/>
      <c r="K251" s="185"/>
      <c r="L251" s="185"/>
      <c r="M251" s="43"/>
    </row>
    <row r="252" spans="1:21" s="43" customFormat="1" x14ac:dyDescent="0.25">
      <c r="A252" s="65">
        <f>A243+1</f>
        <v>2</v>
      </c>
      <c r="B252" s="3" t="s">
        <v>143</v>
      </c>
      <c r="C252" s="3" t="s">
        <v>43</v>
      </c>
      <c r="D252" s="171"/>
      <c r="E252" s="161">
        <v>26.09</v>
      </c>
      <c r="F252" s="176"/>
      <c r="G252" s="176"/>
      <c r="H252" s="176"/>
      <c r="I252" s="176"/>
      <c r="J252" s="176"/>
      <c r="K252" s="176"/>
      <c r="L252" s="176"/>
    </row>
    <row r="253" spans="1:21" s="43" customFormat="1" x14ac:dyDescent="0.25">
      <c r="A253" s="124">
        <f t="shared" si="24"/>
        <v>2.1</v>
      </c>
      <c r="B253" s="10" t="s">
        <v>40</v>
      </c>
      <c r="C253" s="10" t="s">
        <v>24</v>
      </c>
      <c r="D253" s="163">
        <v>0.68</v>
      </c>
      <c r="E253" s="165">
        <f>D253*E252</f>
        <v>17.741200000000003</v>
      </c>
      <c r="F253" s="185"/>
      <c r="G253" s="185"/>
      <c r="H253" s="228"/>
      <c r="I253" s="231"/>
      <c r="J253" s="185"/>
      <c r="K253" s="185"/>
      <c r="L253" s="231"/>
    </row>
    <row r="254" spans="1:21" s="43" customFormat="1" x14ac:dyDescent="0.25">
      <c r="A254" s="126">
        <f t="shared" si="24"/>
        <v>2.2000000000000002</v>
      </c>
      <c r="B254" s="11" t="s">
        <v>75</v>
      </c>
      <c r="C254" s="11" t="s">
        <v>4</v>
      </c>
      <c r="D254" s="211">
        <v>0</v>
      </c>
      <c r="E254" s="211">
        <f>D254*E252</f>
        <v>0</v>
      </c>
      <c r="F254" s="235"/>
      <c r="G254" s="235"/>
      <c r="H254" s="235"/>
      <c r="I254" s="235"/>
      <c r="J254" s="246"/>
      <c r="K254" s="246"/>
      <c r="L254" s="235"/>
      <c r="M254" s="14"/>
    </row>
    <row r="255" spans="1:21" s="43" customFormat="1" x14ac:dyDescent="0.25">
      <c r="A255" s="81">
        <f t="shared" si="24"/>
        <v>2.3000000000000003</v>
      </c>
      <c r="B255" s="5" t="s">
        <v>131</v>
      </c>
      <c r="C255" s="5" t="s">
        <v>96</v>
      </c>
      <c r="D255" s="172">
        <v>0.5</v>
      </c>
      <c r="E255" s="170">
        <f>D255*E252</f>
        <v>13.045</v>
      </c>
      <c r="F255" s="184"/>
      <c r="G255" s="184"/>
      <c r="H255" s="184"/>
      <c r="I255" s="184"/>
      <c r="J255" s="184"/>
      <c r="K255" s="184"/>
      <c r="L255" s="184"/>
    </row>
    <row r="256" spans="1:21" s="43" customFormat="1" x14ac:dyDescent="0.25">
      <c r="A256" s="81">
        <f t="shared" si="24"/>
        <v>2.4000000000000004</v>
      </c>
      <c r="B256" s="5" t="s">
        <v>132</v>
      </c>
      <c r="C256" s="5" t="s">
        <v>96</v>
      </c>
      <c r="D256" s="172">
        <v>2.7E-2</v>
      </c>
      <c r="E256" s="170">
        <f>D256*E252</f>
        <v>0.70443</v>
      </c>
      <c r="F256" s="184"/>
      <c r="G256" s="184"/>
      <c r="H256" s="184"/>
      <c r="I256" s="184"/>
      <c r="J256" s="184"/>
      <c r="K256" s="184"/>
      <c r="L256" s="184"/>
    </row>
    <row r="257" spans="1:12" s="43" customFormat="1" x14ac:dyDescent="0.25">
      <c r="A257" s="81">
        <f t="shared" si="24"/>
        <v>2.5000000000000004</v>
      </c>
      <c r="B257" s="5" t="s">
        <v>68</v>
      </c>
      <c r="C257" s="5" t="s">
        <v>4</v>
      </c>
      <c r="D257" s="172">
        <v>1.9E-3</v>
      </c>
      <c r="E257" s="170">
        <f>D257*E252</f>
        <v>4.9570999999999997E-2</v>
      </c>
      <c r="F257" s="184"/>
      <c r="G257" s="184"/>
      <c r="H257" s="184"/>
      <c r="I257" s="184"/>
      <c r="J257" s="184"/>
      <c r="K257" s="184"/>
      <c r="L257" s="184"/>
    </row>
    <row r="258" spans="1:12" ht="15" customHeight="1" x14ac:dyDescent="0.25">
      <c r="A258" s="83"/>
      <c r="B258" s="189" t="s">
        <v>149</v>
      </c>
      <c r="C258" s="190"/>
      <c r="D258" s="192"/>
      <c r="E258" s="171"/>
      <c r="F258" s="182"/>
      <c r="G258" s="182"/>
      <c r="H258" s="182"/>
      <c r="I258" s="182"/>
      <c r="J258" s="182"/>
      <c r="K258" s="182"/>
      <c r="L258" s="180"/>
    </row>
    <row r="259" spans="1:12" ht="30" x14ac:dyDescent="0.25">
      <c r="A259" s="65">
        <v>1</v>
      </c>
      <c r="B259" s="3" t="s">
        <v>70</v>
      </c>
      <c r="C259" s="3" t="s">
        <v>47</v>
      </c>
      <c r="D259" s="161"/>
      <c r="E259" s="161">
        <f>E270+E265</f>
        <v>2.31</v>
      </c>
      <c r="F259" s="176"/>
      <c r="G259" s="176"/>
      <c r="H259" s="176"/>
      <c r="I259" s="176"/>
      <c r="J259" s="176"/>
      <c r="K259" s="176"/>
      <c r="L259" s="176"/>
    </row>
    <row r="260" spans="1:12" x14ac:dyDescent="0.25">
      <c r="A260" s="10">
        <f>A259+0.1</f>
        <v>1.1000000000000001</v>
      </c>
      <c r="B260" s="10" t="s">
        <v>40</v>
      </c>
      <c r="C260" s="10" t="s">
        <v>24</v>
      </c>
      <c r="D260" s="165">
        <v>2.06</v>
      </c>
      <c r="E260" s="165">
        <f>E259*D260</f>
        <v>4.7586000000000004</v>
      </c>
      <c r="F260" s="178"/>
      <c r="G260" s="178"/>
      <c r="H260" s="178"/>
      <c r="I260" s="178"/>
      <c r="J260" s="178"/>
      <c r="K260" s="178"/>
      <c r="L260" s="178"/>
    </row>
    <row r="261" spans="1:12" ht="30" x14ac:dyDescent="0.25">
      <c r="A261" s="65">
        <f>A259+1</f>
        <v>2</v>
      </c>
      <c r="B261" s="3" t="s">
        <v>56</v>
      </c>
      <c r="C261" s="3" t="s">
        <v>57</v>
      </c>
      <c r="D261" s="161"/>
      <c r="E261" s="161">
        <f>E259</f>
        <v>2.31</v>
      </c>
      <c r="F261" s="176"/>
      <c r="G261" s="184"/>
      <c r="H261" s="184"/>
      <c r="I261" s="184"/>
      <c r="J261" s="184"/>
      <c r="K261" s="184"/>
      <c r="L261" s="176"/>
    </row>
    <row r="262" spans="1:12" x14ac:dyDescent="0.25">
      <c r="A262" s="10">
        <f>A261+0.1</f>
        <v>2.1</v>
      </c>
      <c r="B262" s="10" t="s">
        <v>40</v>
      </c>
      <c r="C262" s="4" t="s">
        <v>24</v>
      </c>
      <c r="D262" s="166">
        <v>0.87</v>
      </c>
      <c r="E262" s="165">
        <f>E261*D262</f>
        <v>2.0097</v>
      </c>
      <c r="F262" s="180"/>
      <c r="G262" s="180"/>
      <c r="H262" s="178"/>
      <c r="I262" s="178"/>
      <c r="J262" s="178"/>
      <c r="K262" s="178"/>
      <c r="L262" s="178"/>
    </row>
    <row r="263" spans="1:12" x14ac:dyDescent="0.25">
      <c r="A263" s="65">
        <f>A261+1</f>
        <v>3</v>
      </c>
      <c r="B263" s="3" t="s">
        <v>58</v>
      </c>
      <c r="C263" s="3" t="s">
        <v>48</v>
      </c>
      <c r="D263" s="161"/>
      <c r="E263" s="161">
        <f>E261*1.85</f>
        <v>4.2735000000000003</v>
      </c>
      <c r="F263" s="176"/>
      <c r="G263" s="184"/>
      <c r="H263" s="184"/>
      <c r="I263" s="184"/>
      <c r="J263" s="184"/>
      <c r="K263" s="184"/>
      <c r="L263" s="176"/>
    </row>
    <row r="264" spans="1:12" x14ac:dyDescent="0.25">
      <c r="A264" s="67">
        <f>A263+0.1</f>
        <v>3.1</v>
      </c>
      <c r="B264" s="11" t="s">
        <v>59</v>
      </c>
      <c r="C264" s="11" t="s">
        <v>48</v>
      </c>
      <c r="D264" s="169">
        <v>1</v>
      </c>
      <c r="E264" s="167">
        <f>E263*D264</f>
        <v>4.2735000000000003</v>
      </c>
      <c r="F264" s="178"/>
      <c r="G264" s="178"/>
      <c r="H264" s="180"/>
      <c r="I264" s="180"/>
      <c r="J264" s="180"/>
      <c r="K264" s="180"/>
      <c r="L264" s="180"/>
    </row>
    <row r="265" spans="1:12" ht="60" x14ac:dyDescent="0.25">
      <c r="A265" s="65">
        <f>A263+1</f>
        <v>4</v>
      </c>
      <c r="B265" s="3" t="s">
        <v>144</v>
      </c>
      <c r="C265" s="3" t="s">
        <v>47</v>
      </c>
      <c r="D265" s="161"/>
      <c r="E265" s="273">
        <f>E270*0.1</f>
        <v>0.21000000000000002</v>
      </c>
      <c r="F265" s="249"/>
      <c r="G265" s="250"/>
      <c r="H265" s="250"/>
      <c r="I265" s="250"/>
      <c r="J265" s="250"/>
      <c r="K265" s="250"/>
      <c r="L265" s="176"/>
    </row>
    <row r="266" spans="1:12" x14ac:dyDescent="0.25">
      <c r="A266" s="10">
        <f>A265+0.1</f>
        <v>4.0999999999999996</v>
      </c>
      <c r="B266" s="10" t="s">
        <v>40</v>
      </c>
      <c r="C266" s="4" t="s">
        <v>24</v>
      </c>
      <c r="D266" s="165">
        <v>0.89</v>
      </c>
      <c r="E266" s="165">
        <f>D266*E265</f>
        <v>0.18690000000000001</v>
      </c>
      <c r="F266" s="251"/>
      <c r="G266" s="251"/>
      <c r="H266" s="252"/>
      <c r="I266" s="252"/>
      <c r="J266" s="250"/>
      <c r="K266" s="250"/>
      <c r="L266" s="251"/>
    </row>
    <row r="267" spans="1:12" x14ac:dyDescent="0.25">
      <c r="A267" s="67">
        <f>A266+0.1</f>
        <v>4.1999999999999993</v>
      </c>
      <c r="B267" s="11" t="s">
        <v>75</v>
      </c>
      <c r="C267" s="11" t="s">
        <v>10</v>
      </c>
      <c r="D267" s="167">
        <v>0.37</v>
      </c>
      <c r="E267" s="167">
        <f>D267*E265</f>
        <v>7.7700000000000005E-2</v>
      </c>
      <c r="F267" s="235"/>
      <c r="G267" s="235"/>
      <c r="H267" s="235"/>
      <c r="I267" s="235"/>
      <c r="J267" s="180"/>
      <c r="K267" s="180"/>
      <c r="L267" s="235"/>
    </row>
    <row r="268" spans="1:12" s="133" customFormat="1" x14ac:dyDescent="0.25">
      <c r="A268" s="22">
        <f t="shared" ref="A268:A269" si="26">A267+0.1</f>
        <v>4.2999999999999989</v>
      </c>
      <c r="B268" s="20" t="s">
        <v>62</v>
      </c>
      <c r="C268" s="20" t="s">
        <v>47</v>
      </c>
      <c r="D268" s="154">
        <v>1.1499999999999999</v>
      </c>
      <c r="E268" s="154">
        <f>D268*E265</f>
        <v>0.24149999999999999</v>
      </c>
      <c r="F268" s="230"/>
      <c r="G268" s="157"/>
      <c r="H268" s="158"/>
      <c r="I268" s="158"/>
      <c r="J268" s="158"/>
      <c r="K268" s="158"/>
      <c r="L268" s="158"/>
    </row>
    <row r="269" spans="1:12" x14ac:dyDescent="0.25">
      <c r="A269" s="22">
        <f t="shared" si="26"/>
        <v>4.3999999999999986</v>
      </c>
      <c r="B269" s="5" t="s">
        <v>68</v>
      </c>
      <c r="C269" s="5" t="s">
        <v>4</v>
      </c>
      <c r="D269" s="170">
        <v>0.02</v>
      </c>
      <c r="E269" s="170">
        <f>D269*E265</f>
        <v>4.2000000000000006E-3</v>
      </c>
      <c r="F269" s="184"/>
      <c r="G269" s="184"/>
      <c r="H269" s="184"/>
      <c r="I269" s="184"/>
      <c r="J269" s="184"/>
      <c r="K269" s="184"/>
      <c r="L269" s="184"/>
    </row>
    <row r="270" spans="1:12" ht="30" x14ac:dyDescent="0.25">
      <c r="A270" s="65">
        <f>A265+1</f>
        <v>5</v>
      </c>
      <c r="B270" s="3" t="s">
        <v>146</v>
      </c>
      <c r="C270" s="3" t="s">
        <v>147</v>
      </c>
      <c r="D270" s="171"/>
      <c r="E270" s="161">
        <f>(E281+E277)*0.15</f>
        <v>2.1</v>
      </c>
      <c r="F270" s="176"/>
      <c r="G270" s="176"/>
      <c r="H270" s="176"/>
      <c r="I270" s="176"/>
      <c r="J270" s="176"/>
      <c r="K270" s="176"/>
      <c r="L270" s="176"/>
    </row>
    <row r="271" spans="1:12" x14ac:dyDescent="0.25">
      <c r="A271" s="10">
        <f t="shared" ref="A271:A276" si="27">A270+0.1</f>
        <v>5.0999999999999996</v>
      </c>
      <c r="B271" s="10" t="s">
        <v>40</v>
      </c>
      <c r="C271" s="10" t="s">
        <v>24</v>
      </c>
      <c r="D271" s="165">
        <v>4.5</v>
      </c>
      <c r="E271" s="165">
        <f>D271*E270</f>
        <v>9.4500000000000011</v>
      </c>
      <c r="F271" s="179"/>
      <c r="G271" s="179"/>
      <c r="H271" s="178"/>
      <c r="I271" s="178"/>
      <c r="J271" s="179"/>
      <c r="K271" s="179"/>
      <c r="L271" s="178"/>
    </row>
    <row r="272" spans="1:12" x14ac:dyDescent="0.25">
      <c r="A272" s="67">
        <f t="shared" si="27"/>
        <v>5.1999999999999993</v>
      </c>
      <c r="B272" s="11" t="s">
        <v>75</v>
      </c>
      <c r="C272" s="11" t="s">
        <v>4</v>
      </c>
      <c r="D272" s="167">
        <v>0.37</v>
      </c>
      <c r="E272" s="167">
        <f>D272*E270</f>
        <v>0.77700000000000002</v>
      </c>
      <c r="F272" s="235"/>
      <c r="G272" s="235"/>
      <c r="H272" s="235"/>
      <c r="I272" s="235"/>
      <c r="J272" s="180"/>
      <c r="K272" s="180"/>
      <c r="L272" s="235"/>
    </row>
    <row r="273" spans="1:13" x14ac:dyDescent="0.25">
      <c r="A273" s="5">
        <f t="shared" si="27"/>
        <v>5.2999999999999989</v>
      </c>
      <c r="B273" s="5" t="s">
        <v>116</v>
      </c>
      <c r="C273" s="5" t="s">
        <v>47</v>
      </c>
      <c r="D273" s="170">
        <v>1.02</v>
      </c>
      <c r="E273" s="170">
        <f>D273*E270</f>
        <v>2.1420000000000003</v>
      </c>
      <c r="F273" s="184"/>
      <c r="G273" s="184"/>
      <c r="H273" s="185"/>
      <c r="I273" s="185"/>
      <c r="J273" s="185"/>
      <c r="K273" s="185"/>
      <c r="L273" s="185"/>
    </row>
    <row r="274" spans="1:13" x14ac:dyDescent="0.25">
      <c r="A274" s="5">
        <f t="shared" si="27"/>
        <v>5.3999999999999986</v>
      </c>
      <c r="B274" s="120" t="s">
        <v>117</v>
      </c>
      <c r="C274" s="5" t="s">
        <v>7</v>
      </c>
      <c r="D274" s="170">
        <v>1.61</v>
      </c>
      <c r="E274" s="170">
        <f>E270*D274</f>
        <v>3.3810000000000002</v>
      </c>
      <c r="F274" s="230"/>
      <c r="G274" s="184"/>
      <c r="H274" s="185"/>
      <c r="I274" s="185"/>
      <c r="J274" s="185"/>
      <c r="K274" s="185"/>
      <c r="L274" s="185"/>
    </row>
    <row r="275" spans="1:13" x14ac:dyDescent="0.25">
      <c r="A275" s="5">
        <f t="shared" si="27"/>
        <v>5.4999999999999982</v>
      </c>
      <c r="B275" s="5" t="s">
        <v>148</v>
      </c>
      <c r="C275" s="5" t="s">
        <v>47</v>
      </c>
      <c r="D275" s="170">
        <v>0.02</v>
      </c>
      <c r="E275" s="170">
        <f>E270*D275</f>
        <v>4.2000000000000003E-2</v>
      </c>
      <c r="F275" s="184"/>
      <c r="G275" s="184"/>
      <c r="H275" s="185"/>
      <c r="I275" s="185"/>
      <c r="J275" s="185"/>
      <c r="K275" s="185"/>
      <c r="L275" s="185"/>
    </row>
    <row r="276" spans="1:13" x14ac:dyDescent="0.25">
      <c r="A276" s="5">
        <f t="shared" si="27"/>
        <v>5.5999999999999979</v>
      </c>
      <c r="B276" s="5" t="s">
        <v>68</v>
      </c>
      <c r="C276" s="5" t="s">
        <v>4</v>
      </c>
      <c r="D276" s="170">
        <v>0.28000000000000003</v>
      </c>
      <c r="E276" s="170">
        <f>D276*E270</f>
        <v>0.58800000000000008</v>
      </c>
      <c r="F276" s="184"/>
      <c r="G276" s="184"/>
      <c r="H276" s="185"/>
      <c r="I276" s="185"/>
      <c r="J276" s="185"/>
      <c r="K276" s="185"/>
      <c r="L276" s="185"/>
    </row>
    <row r="277" spans="1:13" x14ac:dyDescent="0.25">
      <c r="A277" s="65">
        <f>A270+1</f>
        <v>6</v>
      </c>
      <c r="B277" s="3" t="s">
        <v>150</v>
      </c>
      <c r="C277" s="3" t="s">
        <v>151</v>
      </c>
      <c r="D277" s="171"/>
      <c r="E277" s="161">
        <f>SUM(E278:E280)</f>
        <v>10</v>
      </c>
      <c r="F277" s="176"/>
      <c r="G277" s="176"/>
      <c r="H277" s="176"/>
      <c r="I277" s="176"/>
      <c r="J277" s="176"/>
      <c r="K277" s="176"/>
      <c r="L277" s="176"/>
    </row>
    <row r="278" spans="1:13" ht="45" x14ac:dyDescent="0.25">
      <c r="A278" s="5">
        <f>A277+0.1</f>
        <v>6.1</v>
      </c>
      <c r="B278" s="5" t="s">
        <v>152</v>
      </c>
      <c r="C278" s="5" t="s">
        <v>26</v>
      </c>
      <c r="D278" s="172" t="s">
        <v>84</v>
      </c>
      <c r="E278" s="170">
        <v>4</v>
      </c>
      <c r="F278" s="184"/>
      <c r="G278" s="184"/>
      <c r="H278" s="184"/>
      <c r="I278" s="184"/>
      <c r="J278" s="184"/>
      <c r="K278" s="184"/>
      <c r="L278" s="184"/>
    </row>
    <row r="279" spans="1:13" ht="45" x14ac:dyDescent="0.25">
      <c r="A279" s="5">
        <f t="shared" ref="A279:A280" si="28">A278+0.1</f>
        <v>6.1999999999999993</v>
      </c>
      <c r="B279" s="5" t="s">
        <v>258</v>
      </c>
      <c r="C279" s="5" t="s">
        <v>26</v>
      </c>
      <c r="D279" s="172" t="s">
        <v>17</v>
      </c>
      <c r="E279" s="170">
        <v>2</v>
      </c>
      <c r="F279" s="184"/>
      <c r="G279" s="184"/>
      <c r="H279" s="184"/>
      <c r="I279" s="184"/>
      <c r="J279" s="184"/>
      <c r="K279" s="184"/>
      <c r="L279" s="184"/>
      <c r="M279" s="43"/>
    </row>
    <row r="280" spans="1:13" ht="45" x14ac:dyDescent="0.25">
      <c r="A280" s="5">
        <f t="shared" si="28"/>
        <v>6.2999999999999989</v>
      </c>
      <c r="B280" s="5" t="s">
        <v>259</v>
      </c>
      <c r="C280" s="5" t="s">
        <v>26</v>
      </c>
      <c r="D280" s="172" t="s">
        <v>17</v>
      </c>
      <c r="E280" s="170">
        <v>4</v>
      </c>
      <c r="F280" s="184"/>
      <c r="G280" s="184"/>
      <c r="H280" s="184"/>
      <c r="I280" s="184"/>
      <c r="J280" s="184"/>
      <c r="K280" s="184"/>
      <c r="L280" s="184"/>
      <c r="M280" s="43"/>
    </row>
    <row r="281" spans="1:13" x14ac:dyDescent="0.25">
      <c r="A281" s="65">
        <f>A277+1</f>
        <v>7</v>
      </c>
      <c r="B281" s="3" t="s">
        <v>153</v>
      </c>
      <c r="C281" s="3" t="s">
        <v>151</v>
      </c>
      <c r="D281" s="171"/>
      <c r="E281" s="161">
        <f>E282</f>
        <v>4</v>
      </c>
      <c r="F281" s="176"/>
      <c r="G281" s="176"/>
      <c r="H281" s="176"/>
      <c r="I281" s="176"/>
      <c r="J281" s="176"/>
      <c r="K281" s="176"/>
      <c r="L281" s="184"/>
    </row>
    <row r="282" spans="1:13" ht="45" x14ac:dyDescent="0.25">
      <c r="A282" s="88">
        <f>A281+0.1</f>
        <v>7.1</v>
      </c>
      <c r="B282" s="5" t="s">
        <v>154</v>
      </c>
      <c r="C282" s="5" t="s">
        <v>26</v>
      </c>
      <c r="D282" s="172" t="s">
        <v>17</v>
      </c>
      <c r="E282" s="170">
        <v>4</v>
      </c>
      <c r="F282" s="184"/>
      <c r="G282" s="184"/>
      <c r="H282" s="184"/>
      <c r="I282" s="184"/>
      <c r="J282" s="184"/>
      <c r="K282" s="184"/>
      <c r="L282" s="184"/>
    </row>
    <row r="283" spans="1:13" ht="15" customHeight="1" x14ac:dyDescent="0.25">
      <c r="A283" s="83"/>
      <c r="B283" s="189" t="s">
        <v>155</v>
      </c>
      <c r="C283" s="190"/>
      <c r="D283" s="192"/>
      <c r="E283" s="171"/>
      <c r="F283" s="182"/>
      <c r="G283" s="182"/>
      <c r="H283" s="182"/>
      <c r="I283" s="182"/>
      <c r="J283" s="182"/>
      <c r="K283" s="182"/>
      <c r="L283" s="180"/>
    </row>
    <row r="284" spans="1:13" ht="30" x14ac:dyDescent="0.25">
      <c r="A284" s="65">
        <v>1</v>
      </c>
      <c r="B284" s="3" t="s">
        <v>70</v>
      </c>
      <c r="C284" s="3" t="s">
        <v>47</v>
      </c>
      <c r="D284" s="161"/>
      <c r="E284" s="161">
        <f>E295+E290</f>
        <v>8.8000000000000007</v>
      </c>
      <c r="F284" s="176"/>
      <c r="G284" s="176"/>
      <c r="H284" s="176"/>
      <c r="I284" s="176"/>
      <c r="J284" s="176"/>
      <c r="K284" s="176"/>
      <c r="L284" s="176"/>
    </row>
    <row r="285" spans="1:13" x14ac:dyDescent="0.25">
      <c r="A285" s="10">
        <f>A284+0.1</f>
        <v>1.1000000000000001</v>
      </c>
      <c r="B285" s="10" t="s">
        <v>40</v>
      </c>
      <c r="C285" s="10" t="s">
        <v>24</v>
      </c>
      <c r="D285" s="165">
        <v>2.06</v>
      </c>
      <c r="E285" s="165">
        <f>E284*D285</f>
        <v>18.128000000000004</v>
      </c>
      <c r="F285" s="178"/>
      <c r="G285" s="178"/>
      <c r="H285" s="178"/>
      <c r="I285" s="178"/>
      <c r="J285" s="178"/>
      <c r="K285" s="178"/>
      <c r="L285" s="178"/>
    </row>
    <row r="286" spans="1:13" ht="30" x14ac:dyDescent="0.25">
      <c r="A286" s="65">
        <f>A284+1</f>
        <v>2</v>
      </c>
      <c r="B286" s="3" t="s">
        <v>56</v>
      </c>
      <c r="C286" s="3" t="s">
        <v>57</v>
      </c>
      <c r="D286" s="161"/>
      <c r="E286" s="161">
        <f>E284</f>
        <v>8.8000000000000007</v>
      </c>
      <c r="F286" s="176"/>
      <c r="G286" s="184"/>
      <c r="H286" s="184"/>
      <c r="I286" s="184"/>
      <c r="J286" s="184"/>
      <c r="K286" s="184"/>
      <c r="L286" s="176"/>
    </row>
    <row r="287" spans="1:13" x14ac:dyDescent="0.25">
      <c r="A287" s="10">
        <f>A286+0.1</f>
        <v>2.1</v>
      </c>
      <c r="B287" s="10" t="s">
        <v>40</v>
      </c>
      <c r="C287" s="4" t="s">
        <v>24</v>
      </c>
      <c r="D287" s="166">
        <v>0.87</v>
      </c>
      <c r="E287" s="165">
        <f>E286*D287</f>
        <v>7.6560000000000006</v>
      </c>
      <c r="F287" s="180"/>
      <c r="G287" s="180"/>
      <c r="H287" s="178"/>
      <c r="I287" s="178"/>
      <c r="J287" s="178"/>
      <c r="K287" s="178"/>
      <c r="L287" s="178"/>
    </row>
    <row r="288" spans="1:13" x14ac:dyDescent="0.25">
      <c r="A288" s="65">
        <f>A286+1</f>
        <v>3</v>
      </c>
      <c r="B288" s="3" t="s">
        <v>58</v>
      </c>
      <c r="C288" s="3" t="s">
        <v>48</v>
      </c>
      <c r="D288" s="161"/>
      <c r="E288" s="161">
        <f>E286*1.85</f>
        <v>16.28</v>
      </c>
      <c r="F288" s="176"/>
      <c r="G288" s="184"/>
      <c r="H288" s="184"/>
      <c r="I288" s="184"/>
      <c r="J288" s="184"/>
      <c r="K288" s="184"/>
      <c r="L288" s="176"/>
    </row>
    <row r="289" spans="1:12" x14ac:dyDescent="0.25">
      <c r="A289" s="67">
        <f>A288+0.1</f>
        <v>3.1</v>
      </c>
      <c r="B289" s="11" t="s">
        <v>59</v>
      </c>
      <c r="C289" s="11" t="s">
        <v>48</v>
      </c>
      <c r="D289" s="169">
        <v>1</v>
      </c>
      <c r="E289" s="167">
        <f>E288*D289</f>
        <v>16.28</v>
      </c>
      <c r="F289" s="178"/>
      <c r="G289" s="178"/>
      <c r="H289" s="180"/>
      <c r="I289" s="180"/>
      <c r="J289" s="180"/>
      <c r="K289" s="180"/>
      <c r="L289" s="180"/>
    </row>
    <row r="290" spans="1:12" ht="60" x14ac:dyDescent="0.25">
      <c r="A290" s="65">
        <f>A288+1</f>
        <v>4</v>
      </c>
      <c r="B290" s="3" t="s">
        <v>144</v>
      </c>
      <c r="C290" s="3" t="s">
        <v>47</v>
      </c>
      <c r="D290" s="161"/>
      <c r="E290" s="273">
        <f>E295*0.1</f>
        <v>0.8</v>
      </c>
      <c r="F290" s="249"/>
      <c r="G290" s="250"/>
      <c r="H290" s="250"/>
      <c r="I290" s="250"/>
      <c r="J290" s="250"/>
      <c r="K290" s="250"/>
      <c r="L290" s="176"/>
    </row>
    <row r="291" spans="1:12" x14ac:dyDescent="0.25">
      <c r="A291" s="10">
        <f>A290+0.1</f>
        <v>4.0999999999999996</v>
      </c>
      <c r="B291" s="10" t="s">
        <v>40</v>
      </c>
      <c r="C291" s="4" t="s">
        <v>24</v>
      </c>
      <c r="D291" s="165">
        <v>0.89</v>
      </c>
      <c r="E291" s="165">
        <f>D291*E290</f>
        <v>0.71200000000000008</v>
      </c>
      <c r="F291" s="251"/>
      <c r="G291" s="251"/>
      <c r="H291" s="252"/>
      <c r="I291" s="252"/>
      <c r="J291" s="250"/>
      <c r="K291" s="250"/>
      <c r="L291" s="251"/>
    </row>
    <row r="292" spans="1:12" x14ac:dyDescent="0.25">
      <c r="A292" s="67">
        <f>A291+0.1</f>
        <v>4.1999999999999993</v>
      </c>
      <c r="B292" s="11" t="s">
        <v>75</v>
      </c>
      <c r="C292" s="11" t="s">
        <v>10</v>
      </c>
      <c r="D292" s="167">
        <v>0.37</v>
      </c>
      <c r="E292" s="167">
        <f>D292*E290</f>
        <v>0.29599999999999999</v>
      </c>
      <c r="F292" s="235"/>
      <c r="G292" s="235"/>
      <c r="H292" s="235"/>
      <c r="I292" s="235"/>
      <c r="J292" s="180"/>
      <c r="K292" s="180"/>
      <c r="L292" s="235"/>
    </row>
    <row r="293" spans="1:12" ht="30" x14ac:dyDescent="0.25">
      <c r="A293" s="5">
        <f>A292+0.1</f>
        <v>4.2999999999999989</v>
      </c>
      <c r="B293" s="5" t="s">
        <v>79</v>
      </c>
      <c r="C293" s="5" t="s">
        <v>47</v>
      </c>
      <c r="D293" s="170" t="s">
        <v>84</v>
      </c>
      <c r="E293" s="170">
        <f>E290</f>
        <v>0.8</v>
      </c>
      <c r="F293" s="184"/>
      <c r="G293" s="184"/>
      <c r="H293" s="185"/>
      <c r="I293" s="185"/>
      <c r="J293" s="185"/>
      <c r="K293" s="185"/>
      <c r="L293" s="185"/>
    </row>
    <row r="294" spans="1:12" x14ac:dyDescent="0.25">
      <c r="A294" s="5">
        <f>A293+0.1</f>
        <v>4.3999999999999986</v>
      </c>
      <c r="B294" s="5" t="s">
        <v>68</v>
      </c>
      <c r="C294" s="5" t="s">
        <v>4</v>
      </c>
      <c r="D294" s="170">
        <v>0.02</v>
      </c>
      <c r="E294" s="170">
        <f>D294*E290</f>
        <v>1.6E-2</v>
      </c>
      <c r="F294" s="184"/>
      <c r="G294" s="184"/>
      <c r="H294" s="184"/>
      <c r="I294" s="184"/>
      <c r="J294" s="184"/>
      <c r="K294" s="184"/>
      <c r="L294" s="184"/>
    </row>
    <row r="295" spans="1:12" ht="30" x14ac:dyDescent="0.25">
      <c r="A295" s="65">
        <f>A290+1</f>
        <v>5</v>
      </c>
      <c r="B295" s="3" t="s">
        <v>146</v>
      </c>
      <c r="C295" s="3" t="s">
        <v>147</v>
      </c>
      <c r="D295" s="171"/>
      <c r="E295" s="161">
        <f>E302*0.5</f>
        <v>8</v>
      </c>
      <c r="F295" s="176"/>
      <c r="G295" s="176"/>
      <c r="H295" s="176"/>
      <c r="I295" s="176"/>
      <c r="J295" s="176"/>
      <c r="K295" s="176"/>
      <c r="L295" s="176"/>
    </row>
    <row r="296" spans="1:12" x14ac:dyDescent="0.25">
      <c r="A296" s="10">
        <f t="shared" ref="A296:A301" si="29">A295+0.1</f>
        <v>5.0999999999999996</v>
      </c>
      <c r="B296" s="10" t="s">
        <v>40</v>
      </c>
      <c r="C296" s="10" t="s">
        <v>24</v>
      </c>
      <c r="D296" s="165">
        <v>4.5</v>
      </c>
      <c r="E296" s="165">
        <f>D296*E295</f>
        <v>36</v>
      </c>
      <c r="F296" s="179"/>
      <c r="G296" s="179"/>
      <c r="H296" s="178"/>
      <c r="I296" s="178"/>
      <c r="J296" s="179"/>
      <c r="K296" s="179"/>
      <c r="L296" s="178"/>
    </row>
    <row r="297" spans="1:12" x14ac:dyDescent="0.25">
      <c r="A297" s="67">
        <f t="shared" si="29"/>
        <v>5.1999999999999993</v>
      </c>
      <c r="B297" s="11" t="s">
        <v>75</v>
      </c>
      <c r="C297" s="11" t="s">
        <v>4</v>
      </c>
      <c r="D297" s="167">
        <v>0.37</v>
      </c>
      <c r="E297" s="167">
        <f>D297*E295</f>
        <v>2.96</v>
      </c>
      <c r="F297" s="235"/>
      <c r="G297" s="235"/>
      <c r="H297" s="235"/>
      <c r="I297" s="235"/>
      <c r="J297" s="180"/>
      <c r="K297" s="180"/>
      <c r="L297" s="235"/>
    </row>
    <row r="298" spans="1:12" x14ac:dyDescent="0.25">
      <c r="A298" s="5">
        <f t="shared" si="29"/>
        <v>5.2999999999999989</v>
      </c>
      <c r="B298" s="5" t="s">
        <v>116</v>
      </c>
      <c r="C298" s="5" t="s">
        <v>47</v>
      </c>
      <c r="D298" s="170">
        <v>1.02</v>
      </c>
      <c r="E298" s="170">
        <f>D298*E295</f>
        <v>8.16</v>
      </c>
      <c r="F298" s="184"/>
      <c r="G298" s="184"/>
      <c r="H298" s="185"/>
      <c r="I298" s="185"/>
      <c r="J298" s="185"/>
      <c r="K298" s="185"/>
      <c r="L298" s="185"/>
    </row>
    <row r="299" spans="1:12" x14ac:dyDescent="0.25">
      <c r="A299" s="5">
        <f t="shared" si="29"/>
        <v>5.3999999999999986</v>
      </c>
      <c r="B299" s="120" t="s">
        <v>117</v>
      </c>
      <c r="C299" s="5" t="s">
        <v>7</v>
      </c>
      <c r="D299" s="170">
        <v>1.61</v>
      </c>
      <c r="E299" s="170">
        <f>E295*D299</f>
        <v>12.88</v>
      </c>
      <c r="F299" s="230"/>
      <c r="G299" s="184"/>
      <c r="H299" s="185"/>
      <c r="I299" s="185"/>
      <c r="J299" s="185"/>
      <c r="K299" s="185"/>
      <c r="L299" s="185"/>
    </row>
    <row r="300" spans="1:12" x14ac:dyDescent="0.25">
      <c r="A300" s="5">
        <f t="shared" si="29"/>
        <v>5.4999999999999982</v>
      </c>
      <c r="B300" s="5" t="s">
        <v>148</v>
      </c>
      <c r="C300" s="5" t="s">
        <v>47</v>
      </c>
      <c r="D300" s="170">
        <v>0.02</v>
      </c>
      <c r="E300" s="170">
        <f>E295*D300</f>
        <v>0.16</v>
      </c>
      <c r="F300" s="184"/>
      <c r="G300" s="184"/>
      <c r="H300" s="185"/>
      <c r="I300" s="185"/>
      <c r="J300" s="185"/>
      <c r="K300" s="185"/>
      <c r="L300" s="185"/>
    </row>
    <row r="301" spans="1:12" x14ac:dyDescent="0.25">
      <c r="A301" s="5">
        <f t="shared" si="29"/>
        <v>5.5999999999999979</v>
      </c>
      <c r="B301" s="5" t="s">
        <v>68</v>
      </c>
      <c r="C301" s="5" t="s">
        <v>4</v>
      </c>
      <c r="D301" s="170">
        <v>0.28000000000000003</v>
      </c>
      <c r="E301" s="170">
        <f>D301*E295</f>
        <v>2.2400000000000002</v>
      </c>
      <c r="F301" s="184"/>
      <c r="G301" s="184"/>
      <c r="H301" s="185"/>
      <c r="I301" s="185"/>
      <c r="J301" s="185"/>
      <c r="K301" s="185"/>
      <c r="L301" s="185"/>
    </row>
    <row r="302" spans="1:12" ht="21" customHeight="1" x14ac:dyDescent="0.25">
      <c r="A302" s="65">
        <f>A295+1</f>
        <v>6</v>
      </c>
      <c r="B302" s="3" t="s">
        <v>156</v>
      </c>
      <c r="C302" s="3" t="s">
        <v>151</v>
      </c>
      <c r="D302" s="171"/>
      <c r="E302" s="161">
        <f>SUM(E303:E316)</f>
        <v>16</v>
      </c>
      <c r="F302" s="176"/>
      <c r="G302" s="176"/>
      <c r="H302" s="176"/>
      <c r="I302" s="176"/>
      <c r="J302" s="176"/>
      <c r="K302" s="176"/>
      <c r="L302" s="184"/>
    </row>
    <row r="303" spans="1:12" ht="60" x14ac:dyDescent="0.25">
      <c r="A303" s="5">
        <f t="shared" ref="A303:A311" si="30">A302+0.1</f>
        <v>6.1</v>
      </c>
      <c r="B303" s="5" t="s">
        <v>157</v>
      </c>
      <c r="C303" s="5" t="s">
        <v>26</v>
      </c>
      <c r="D303" s="218" t="s">
        <v>17</v>
      </c>
      <c r="E303" s="170">
        <v>2</v>
      </c>
      <c r="F303" s="184"/>
      <c r="G303" s="184"/>
      <c r="H303" s="184"/>
      <c r="I303" s="184"/>
      <c r="J303" s="184"/>
      <c r="K303" s="184"/>
      <c r="L303" s="184"/>
    </row>
    <row r="304" spans="1:12" ht="60" x14ac:dyDescent="0.25">
      <c r="A304" s="5">
        <f t="shared" si="30"/>
        <v>6.1999999999999993</v>
      </c>
      <c r="B304" s="5" t="s">
        <v>157</v>
      </c>
      <c r="C304" s="5" t="s">
        <v>26</v>
      </c>
      <c r="D304" s="218" t="s">
        <v>17</v>
      </c>
      <c r="E304" s="170">
        <v>1</v>
      </c>
      <c r="F304" s="184"/>
      <c r="G304" s="184"/>
      <c r="H304" s="184"/>
      <c r="I304" s="184"/>
      <c r="J304" s="184"/>
      <c r="K304" s="184"/>
      <c r="L304" s="184"/>
    </row>
    <row r="305" spans="1:13" ht="60" x14ac:dyDescent="0.25">
      <c r="A305" s="5">
        <f t="shared" si="30"/>
        <v>6.2999999999999989</v>
      </c>
      <c r="B305" s="5" t="s">
        <v>265</v>
      </c>
      <c r="C305" s="5" t="s">
        <v>26</v>
      </c>
      <c r="D305" s="218" t="s">
        <v>17</v>
      </c>
      <c r="E305" s="170">
        <v>1</v>
      </c>
      <c r="F305" s="184"/>
      <c r="G305" s="184"/>
      <c r="H305" s="184"/>
      <c r="I305" s="184"/>
      <c r="J305" s="184"/>
      <c r="K305" s="184"/>
      <c r="L305" s="184"/>
    </row>
    <row r="306" spans="1:13" ht="45" x14ac:dyDescent="0.25">
      <c r="A306" s="5">
        <f t="shared" si="30"/>
        <v>6.3999999999999986</v>
      </c>
      <c r="B306" s="5" t="s">
        <v>158</v>
      </c>
      <c r="C306" s="5" t="s">
        <v>26</v>
      </c>
      <c r="D306" s="218" t="s">
        <v>17</v>
      </c>
      <c r="E306" s="170">
        <v>1</v>
      </c>
      <c r="F306" s="184"/>
      <c r="G306" s="184"/>
      <c r="H306" s="184"/>
      <c r="I306" s="184"/>
      <c r="J306" s="184"/>
      <c r="K306" s="184"/>
      <c r="L306" s="184"/>
    </row>
    <row r="307" spans="1:13" ht="60" x14ac:dyDescent="0.25">
      <c r="A307" s="5">
        <f t="shared" si="30"/>
        <v>6.4999999999999982</v>
      </c>
      <c r="B307" s="5" t="s">
        <v>260</v>
      </c>
      <c r="C307" s="5" t="s">
        <v>26</v>
      </c>
      <c r="D307" s="218" t="s">
        <v>17</v>
      </c>
      <c r="E307" s="170">
        <v>1</v>
      </c>
      <c r="F307" s="184"/>
      <c r="G307" s="184"/>
      <c r="H307" s="184"/>
      <c r="I307" s="184"/>
      <c r="J307" s="184"/>
      <c r="K307" s="184"/>
      <c r="L307" s="184"/>
    </row>
    <row r="308" spans="1:13" ht="60" x14ac:dyDescent="0.25">
      <c r="A308" s="5">
        <f t="shared" si="30"/>
        <v>6.5999999999999979</v>
      </c>
      <c r="B308" s="5" t="s">
        <v>261</v>
      </c>
      <c r="C308" s="5" t="s">
        <v>26</v>
      </c>
      <c r="D308" s="218" t="s">
        <v>17</v>
      </c>
      <c r="E308" s="170">
        <v>1</v>
      </c>
      <c r="F308" s="184"/>
      <c r="G308" s="184"/>
      <c r="H308" s="184"/>
      <c r="I308" s="184"/>
      <c r="J308" s="184"/>
      <c r="K308" s="184"/>
      <c r="L308" s="184"/>
    </row>
    <row r="309" spans="1:13" ht="60" x14ac:dyDescent="0.25">
      <c r="A309" s="5">
        <f t="shared" si="30"/>
        <v>6.6999999999999975</v>
      </c>
      <c r="B309" s="5" t="s">
        <v>159</v>
      </c>
      <c r="C309" s="5" t="s">
        <v>26</v>
      </c>
      <c r="D309" s="218" t="s">
        <v>17</v>
      </c>
      <c r="E309" s="170">
        <v>1</v>
      </c>
      <c r="F309" s="184"/>
      <c r="G309" s="184"/>
      <c r="H309" s="184"/>
      <c r="I309" s="184"/>
      <c r="J309" s="184"/>
      <c r="K309" s="184"/>
      <c r="L309" s="184"/>
    </row>
    <row r="310" spans="1:13" ht="60" x14ac:dyDescent="0.25">
      <c r="A310" s="5">
        <f t="shared" si="30"/>
        <v>6.7999999999999972</v>
      </c>
      <c r="B310" s="5" t="s">
        <v>262</v>
      </c>
      <c r="C310" s="5" t="s">
        <v>26</v>
      </c>
      <c r="D310" s="218" t="s">
        <v>17</v>
      </c>
      <c r="E310" s="170">
        <v>1</v>
      </c>
      <c r="F310" s="184"/>
      <c r="G310" s="184"/>
      <c r="H310" s="184"/>
      <c r="I310" s="184"/>
      <c r="J310" s="184"/>
      <c r="K310" s="184"/>
      <c r="L310" s="184"/>
    </row>
    <row r="311" spans="1:13" ht="60" x14ac:dyDescent="0.25">
      <c r="A311" s="5">
        <f t="shared" si="30"/>
        <v>6.8999999999999968</v>
      </c>
      <c r="B311" s="5" t="s">
        <v>263</v>
      </c>
      <c r="C311" s="5" t="s">
        <v>26</v>
      </c>
      <c r="D311" s="218" t="s">
        <v>17</v>
      </c>
      <c r="E311" s="170">
        <v>1</v>
      </c>
      <c r="F311" s="184"/>
      <c r="G311" s="184"/>
      <c r="H311" s="184"/>
      <c r="I311" s="184"/>
      <c r="J311" s="184"/>
      <c r="K311" s="184"/>
      <c r="L311" s="184"/>
    </row>
    <row r="312" spans="1:13" ht="60" x14ac:dyDescent="0.25">
      <c r="A312" s="2">
        <v>6.1</v>
      </c>
      <c r="B312" s="5" t="s">
        <v>264</v>
      </c>
      <c r="C312" s="5" t="s">
        <v>26</v>
      </c>
      <c r="D312" s="218" t="s">
        <v>17</v>
      </c>
      <c r="E312" s="170">
        <v>1</v>
      </c>
      <c r="F312" s="184"/>
      <c r="G312" s="184"/>
      <c r="H312" s="184"/>
      <c r="I312" s="184"/>
      <c r="J312" s="184"/>
      <c r="K312" s="184"/>
      <c r="L312" s="184"/>
      <c r="M312" s="43"/>
    </row>
    <row r="313" spans="1:13" ht="45" x14ac:dyDescent="0.25">
      <c r="A313" s="2">
        <f>A312+0.01</f>
        <v>6.1099999999999994</v>
      </c>
      <c r="B313" s="5" t="s">
        <v>266</v>
      </c>
      <c r="C313" s="5" t="s">
        <v>26</v>
      </c>
      <c r="D313" s="218" t="s">
        <v>17</v>
      </c>
      <c r="E313" s="170">
        <v>1</v>
      </c>
      <c r="F313" s="184"/>
      <c r="G313" s="184"/>
      <c r="H313" s="184"/>
      <c r="I313" s="184"/>
      <c r="J313" s="184"/>
      <c r="K313" s="184"/>
      <c r="L313" s="184"/>
      <c r="M313" s="43"/>
    </row>
    <row r="314" spans="1:13" ht="45" x14ac:dyDescent="0.25">
      <c r="A314" s="2">
        <f t="shared" ref="A314:A316" si="31">A313+0.01</f>
        <v>6.1199999999999992</v>
      </c>
      <c r="B314" s="5" t="s">
        <v>267</v>
      </c>
      <c r="C314" s="5" t="s">
        <v>26</v>
      </c>
      <c r="D314" s="218" t="s">
        <v>17</v>
      </c>
      <c r="E314" s="170">
        <v>1</v>
      </c>
      <c r="F314" s="184"/>
      <c r="G314" s="184"/>
      <c r="H314" s="184"/>
      <c r="I314" s="184"/>
      <c r="J314" s="184"/>
      <c r="K314" s="184"/>
      <c r="L314" s="184"/>
      <c r="M314" s="43"/>
    </row>
    <row r="315" spans="1:13" ht="45" x14ac:dyDescent="0.25">
      <c r="A315" s="2">
        <f t="shared" si="31"/>
        <v>6.129999999999999</v>
      </c>
      <c r="B315" s="5" t="s">
        <v>268</v>
      </c>
      <c r="C315" s="5" t="s">
        <v>26</v>
      </c>
      <c r="D315" s="218" t="s">
        <v>17</v>
      </c>
      <c r="E315" s="170">
        <v>1</v>
      </c>
      <c r="F315" s="184"/>
      <c r="G315" s="184"/>
      <c r="H315" s="184"/>
      <c r="I315" s="184"/>
      <c r="J315" s="184"/>
      <c r="K315" s="184"/>
      <c r="L315" s="184"/>
      <c r="M315" s="43"/>
    </row>
    <row r="316" spans="1:13" ht="33.6" customHeight="1" x14ac:dyDescent="0.25">
      <c r="A316" s="2">
        <f t="shared" si="31"/>
        <v>6.1399999999999988</v>
      </c>
      <c r="B316" s="5" t="s">
        <v>269</v>
      </c>
      <c r="C316" s="5" t="s">
        <v>26</v>
      </c>
      <c r="D316" s="218" t="s">
        <v>17</v>
      </c>
      <c r="E316" s="170">
        <v>2</v>
      </c>
      <c r="F316" s="184"/>
      <c r="G316" s="184"/>
      <c r="H316" s="184"/>
      <c r="I316" s="184"/>
      <c r="J316" s="184"/>
      <c r="K316" s="184"/>
      <c r="L316" s="184"/>
      <c r="M316" s="43"/>
    </row>
    <row r="317" spans="1:13" ht="60" x14ac:dyDescent="0.25">
      <c r="A317" s="65">
        <v>7</v>
      </c>
      <c r="B317" s="95" t="s">
        <v>409</v>
      </c>
      <c r="C317" s="3" t="s">
        <v>10</v>
      </c>
      <c r="D317" s="171" t="s">
        <v>84</v>
      </c>
      <c r="E317" s="161">
        <v>90</v>
      </c>
      <c r="F317" s="253"/>
      <c r="G317" s="253"/>
      <c r="H317" s="253"/>
      <c r="I317" s="253"/>
      <c r="J317" s="253"/>
      <c r="K317" s="253"/>
      <c r="L317" s="253"/>
      <c r="M317" s="43"/>
    </row>
    <row r="318" spans="1:13" ht="21.75" customHeight="1" x14ac:dyDescent="0.25">
      <c r="A318" s="83"/>
      <c r="B318" s="189" t="s">
        <v>167</v>
      </c>
      <c r="C318" s="190"/>
      <c r="D318" s="192"/>
      <c r="E318" s="171"/>
      <c r="F318" s="182"/>
      <c r="G318" s="182"/>
      <c r="H318" s="182"/>
      <c r="I318" s="182"/>
      <c r="J318" s="182"/>
      <c r="K318" s="182"/>
      <c r="L318" s="180"/>
    </row>
    <row r="319" spans="1:13" ht="30" x14ac:dyDescent="0.25">
      <c r="A319" s="65">
        <v>1</v>
      </c>
      <c r="B319" s="3" t="s">
        <v>70</v>
      </c>
      <c r="C319" s="3" t="s">
        <v>168</v>
      </c>
      <c r="D319" s="161"/>
      <c r="E319" s="161">
        <f>E336*0.5*0.8/100</f>
        <v>2.74</v>
      </c>
      <c r="F319" s="176"/>
      <c r="G319" s="176"/>
      <c r="H319" s="176"/>
      <c r="I319" s="176"/>
      <c r="J319" s="176"/>
      <c r="K319" s="176"/>
      <c r="L319" s="176"/>
    </row>
    <row r="320" spans="1:13" s="87" customFormat="1" x14ac:dyDescent="0.25">
      <c r="A320" s="10">
        <f>A319+0.1</f>
        <v>1.1000000000000001</v>
      </c>
      <c r="B320" s="10" t="s">
        <v>40</v>
      </c>
      <c r="C320" s="10" t="s">
        <v>24</v>
      </c>
      <c r="D320" s="165">
        <v>154</v>
      </c>
      <c r="E320" s="165">
        <f>E319*D320</f>
        <v>421.96000000000004</v>
      </c>
      <c r="F320" s="178"/>
      <c r="G320" s="178"/>
      <c r="H320" s="178"/>
      <c r="I320" s="178"/>
      <c r="J320" s="178"/>
      <c r="K320" s="178"/>
      <c r="L320" s="178"/>
    </row>
    <row r="321" spans="1:12" x14ac:dyDescent="0.25">
      <c r="A321" s="135">
        <v>2</v>
      </c>
      <c r="B321" s="135" t="s">
        <v>162</v>
      </c>
      <c r="C321" s="135" t="s">
        <v>26</v>
      </c>
      <c r="D321" s="206"/>
      <c r="E321" s="213">
        <f>SUM(E323:E324)</f>
        <v>9</v>
      </c>
      <c r="F321" s="236"/>
      <c r="G321" s="184"/>
      <c r="H321" s="184"/>
      <c r="I321" s="184"/>
      <c r="J321" s="184"/>
      <c r="K321" s="184"/>
      <c r="L321" s="254"/>
    </row>
    <row r="322" spans="1:12" s="87" customFormat="1" x14ac:dyDescent="0.25">
      <c r="A322" s="136">
        <f>A321+0.1</f>
        <v>2.1</v>
      </c>
      <c r="B322" s="10" t="s">
        <v>40</v>
      </c>
      <c r="C322" s="136" t="s">
        <v>4</v>
      </c>
      <c r="D322" s="214">
        <v>1</v>
      </c>
      <c r="E322" s="214">
        <f>D322*E321</f>
        <v>9</v>
      </c>
      <c r="F322" s="178"/>
      <c r="G322" s="178"/>
      <c r="H322" s="255"/>
      <c r="I322" s="178"/>
      <c r="J322" s="178"/>
      <c r="K322" s="178"/>
      <c r="L322" s="178"/>
    </row>
    <row r="323" spans="1:12" ht="60" x14ac:dyDescent="0.25">
      <c r="A323" s="12">
        <f>A322+0.1</f>
        <v>2.2000000000000002</v>
      </c>
      <c r="B323" s="5" t="s">
        <v>163</v>
      </c>
      <c r="C323" s="5" t="s">
        <v>151</v>
      </c>
      <c r="D323" s="172" t="s">
        <v>84</v>
      </c>
      <c r="E323" s="170">
        <v>1</v>
      </c>
      <c r="F323" s="184"/>
      <c r="G323" s="184"/>
      <c r="H323" s="184"/>
      <c r="I323" s="184"/>
      <c r="J323" s="184"/>
      <c r="K323" s="184"/>
      <c r="L323" s="184"/>
    </row>
    <row r="324" spans="1:12" ht="45" x14ac:dyDescent="0.25">
      <c r="A324" s="12">
        <f>A323+0.1</f>
        <v>2.3000000000000003</v>
      </c>
      <c r="B324" s="5" t="s">
        <v>169</v>
      </c>
      <c r="C324" s="5" t="s">
        <v>151</v>
      </c>
      <c r="D324" s="172" t="s">
        <v>84</v>
      </c>
      <c r="E324" s="170">
        <v>8</v>
      </c>
      <c r="F324" s="184"/>
      <c r="G324" s="184"/>
      <c r="H324" s="184"/>
      <c r="I324" s="184"/>
      <c r="J324" s="184"/>
      <c r="K324" s="184"/>
      <c r="L324" s="184"/>
    </row>
    <row r="325" spans="1:12" ht="30" x14ac:dyDescent="0.25">
      <c r="A325" s="66" t="s">
        <v>1</v>
      </c>
      <c r="B325" s="3" t="s">
        <v>160</v>
      </c>
      <c r="C325" s="3" t="s">
        <v>47</v>
      </c>
      <c r="D325" s="161"/>
      <c r="E325" s="161">
        <f>E336*0.5*0.3</f>
        <v>102.75</v>
      </c>
      <c r="F325" s="176"/>
      <c r="G325" s="184"/>
      <c r="H325" s="184"/>
      <c r="I325" s="184"/>
      <c r="J325" s="184"/>
      <c r="K325" s="184"/>
      <c r="L325" s="176"/>
    </row>
    <row r="326" spans="1:12" s="87" customFormat="1" x14ac:dyDescent="0.25">
      <c r="A326" s="10">
        <f>A325+0.1</f>
        <v>3.1</v>
      </c>
      <c r="B326" s="10" t="s">
        <v>40</v>
      </c>
      <c r="C326" s="10" t="s">
        <v>24</v>
      </c>
      <c r="D326" s="165">
        <v>0.89</v>
      </c>
      <c r="E326" s="165">
        <f>D326*E325</f>
        <v>91.447500000000005</v>
      </c>
      <c r="F326" s="178"/>
      <c r="G326" s="178"/>
      <c r="H326" s="178"/>
      <c r="I326" s="178"/>
      <c r="J326" s="178"/>
      <c r="K326" s="178"/>
      <c r="L326" s="178"/>
    </row>
    <row r="327" spans="1:12" s="132" customFormat="1" x14ac:dyDescent="0.25">
      <c r="A327" s="67">
        <f>A326+0.1</f>
        <v>3.2</v>
      </c>
      <c r="B327" s="11" t="s">
        <v>75</v>
      </c>
      <c r="C327" s="67" t="s">
        <v>4</v>
      </c>
      <c r="D327" s="204">
        <v>0.32</v>
      </c>
      <c r="E327" s="204">
        <f>D327*E325</f>
        <v>32.880000000000003</v>
      </c>
      <c r="F327" s="233"/>
      <c r="G327" s="233"/>
      <c r="H327" s="233"/>
      <c r="I327" s="233"/>
      <c r="J327" s="233"/>
      <c r="K327" s="233"/>
      <c r="L327" s="233"/>
    </row>
    <row r="328" spans="1:12" x14ac:dyDescent="0.25">
      <c r="A328" s="5">
        <f>A327+0.1</f>
        <v>3.3000000000000003</v>
      </c>
      <c r="B328" s="5" t="s">
        <v>161</v>
      </c>
      <c r="C328" s="5" t="s">
        <v>47</v>
      </c>
      <c r="D328" s="170">
        <v>1.1499999999999999</v>
      </c>
      <c r="E328" s="170">
        <f>D328*E325</f>
        <v>118.16249999999999</v>
      </c>
      <c r="F328" s="184"/>
      <c r="G328" s="184"/>
      <c r="H328" s="184"/>
      <c r="I328" s="184"/>
      <c r="J328" s="184"/>
      <c r="K328" s="184"/>
      <c r="L328" s="184"/>
    </row>
    <row r="329" spans="1:12" x14ac:dyDescent="0.25">
      <c r="A329" s="5">
        <f>A328+0.1</f>
        <v>3.4000000000000004</v>
      </c>
      <c r="B329" s="5" t="s">
        <v>68</v>
      </c>
      <c r="C329" s="5" t="s">
        <v>4</v>
      </c>
      <c r="D329" s="270">
        <v>0.02</v>
      </c>
      <c r="E329" s="170">
        <f>E325*D329</f>
        <v>2.0550000000000002</v>
      </c>
      <c r="F329" s="184"/>
      <c r="G329" s="184"/>
      <c r="H329" s="184"/>
      <c r="I329" s="184"/>
      <c r="J329" s="184"/>
      <c r="K329" s="184"/>
      <c r="L329" s="184"/>
    </row>
    <row r="330" spans="1:12" ht="30" x14ac:dyDescent="0.25">
      <c r="A330" s="66" t="s">
        <v>3</v>
      </c>
      <c r="B330" s="3" t="s">
        <v>170</v>
      </c>
      <c r="C330" s="3" t="s">
        <v>171</v>
      </c>
      <c r="D330" s="161"/>
      <c r="E330" s="161">
        <f>E334/100</f>
        <v>0.1</v>
      </c>
      <c r="F330" s="176"/>
      <c r="G330" s="184"/>
      <c r="H330" s="184"/>
      <c r="I330" s="184"/>
      <c r="J330" s="184"/>
      <c r="K330" s="184"/>
      <c r="L330" s="176"/>
    </row>
    <row r="331" spans="1:12" s="87" customFormat="1" x14ac:dyDescent="0.25">
      <c r="A331" s="10">
        <f>A330+0.1</f>
        <v>4.0999999999999996</v>
      </c>
      <c r="B331" s="10" t="s">
        <v>40</v>
      </c>
      <c r="C331" s="10" t="s">
        <v>24</v>
      </c>
      <c r="D331" s="165">
        <v>68.3</v>
      </c>
      <c r="E331" s="165">
        <f>E330*D331</f>
        <v>6.83</v>
      </c>
      <c r="F331" s="178"/>
      <c r="G331" s="178"/>
      <c r="H331" s="178"/>
      <c r="I331" s="178"/>
      <c r="J331" s="178"/>
      <c r="K331" s="178"/>
      <c r="L331" s="178"/>
    </row>
    <row r="332" spans="1:12" s="132" customFormat="1" x14ac:dyDescent="0.25">
      <c r="A332" s="67">
        <f>A331+0.1</f>
        <v>4.1999999999999993</v>
      </c>
      <c r="B332" s="11" t="s">
        <v>75</v>
      </c>
      <c r="C332" s="67" t="s">
        <v>4</v>
      </c>
      <c r="D332" s="204">
        <v>30.6</v>
      </c>
      <c r="E332" s="204">
        <f>E330*D332</f>
        <v>3.0600000000000005</v>
      </c>
      <c r="F332" s="233"/>
      <c r="G332" s="233"/>
      <c r="H332" s="233"/>
      <c r="I332" s="233"/>
      <c r="J332" s="233"/>
      <c r="K332" s="233"/>
      <c r="L332" s="233"/>
    </row>
    <row r="333" spans="1:12" s="132" customFormat="1" x14ac:dyDescent="0.25">
      <c r="A333" s="67">
        <f>A332+0.1</f>
        <v>4.2999999999999989</v>
      </c>
      <c r="B333" s="67" t="s">
        <v>172</v>
      </c>
      <c r="C333" s="67" t="s">
        <v>16</v>
      </c>
      <c r="D333" s="215">
        <v>42.1</v>
      </c>
      <c r="E333" s="204">
        <f>E330*D333</f>
        <v>4.21</v>
      </c>
      <c r="F333" s="233"/>
      <c r="G333" s="233"/>
      <c r="H333" s="233"/>
      <c r="I333" s="233"/>
      <c r="J333" s="256"/>
      <c r="K333" s="233"/>
      <c r="L333" s="233"/>
    </row>
    <row r="334" spans="1:12" ht="60" x14ac:dyDescent="0.25">
      <c r="A334" s="5">
        <f t="shared" ref="A334:A335" si="32">A333+0.1</f>
        <v>4.3999999999999986</v>
      </c>
      <c r="B334" s="5" t="s">
        <v>203</v>
      </c>
      <c r="C334" s="5" t="s">
        <v>15</v>
      </c>
      <c r="D334" s="172" t="s">
        <v>84</v>
      </c>
      <c r="E334" s="170">
        <v>10</v>
      </c>
      <c r="F334" s="184"/>
      <c r="G334" s="184"/>
      <c r="H334" s="184"/>
      <c r="I334" s="184"/>
      <c r="J334" s="184"/>
      <c r="K334" s="184"/>
      <c r="L334" s="184"/>
    </row>
    <row r="335" spans="1:12" x14ac:dyDescent="0.25">
      <c r="A335" s="5">
        <f t="shared" si="32"/>
        <v>4.4999999999999982</v>
      </c>
      <c r="B335" s="5" t="s">
        <v>68</v>
      </c>
      <c r="C335" s="5" t="s">
        <v>4</v>
      </c>
      <c r="D335" s="172">
        <v>28.2</v>
      </c>
      <c r="E335" s="170">
        <f>D335*E330</f>
        <v>2.8200000000000003</v>
      </c>
      <c r="F335" s="184"/>
      <c r="G335" s="184"/>
      <c r="H335" s="257"/>
      <c r="I335" s="184"/>
      <c r="J335" s="184"/>
      <c r="K335" s="184"/>
      <c r="L335" s="184"/>
    </row>
    <row r="336" spans="1:12" x14ac:dyDescent="0.25">
      <c r="A336" s="66" t="s">
        <v>2</v>
      </c>
      <c r="B336" s="3" t="s">
        <v>173</v>
      </c>
      <c r="C336" s="3" t="s">
        <v>15</v>
      </c>
      <c r="D336" s="161"/>
      <c r="E336" s="161">
        <f>SUM(E339:E343)</f>
        <v>685</v>
      </c>
      <c r="F336" s="176"/>
      <c r="G336" s="184"/>
      <c r="H336" s="184"/>
      <c r="I336" s="184"/>
      <c r="J336" s="184"/>
      <c r="K336" s="184"/>
      <c r="L336" s="176"/>
    </row>
    <row r="337" spans="1:16" s="87" customFormat="1" x14ac:dyDescent="0.25">
      <c r="A337" s="10">
        <f>A336+0.1</f>
        <v>5.0999999999999996</v>
      </c>
      <c r="B337" s="10" t="s">
        <v>40</v>
      </c>
      <c r="C337" s="10" t="s">
        <v>24</v>
      </c>
      <c r="D337" s="165">
        <v>0.1</v>
      </c>
      <c r="E337" s="165">
        <f>D337*E336</f>
        <v>68.5</v>
      </c>
      <c r="F337" s="178"/>
      <c r="G337" s="178"/>
      <c r="H337" s="178"/>
      <c r="I337" s="178"/>
      <c r="J337" s="178"/>
      <c r="K337" s="178"/>
      <c r="L337" s="178"/>
    </row>
    <row r="338" spans="1:16" s="132" customFormat="1" x14ac:dyDescent="0.25">
      <c r="A338" s="67">
        <f>A337+0.1</f>
        <v>5.1999999999999993</v>
      </c>
      <c r="B338" s="11" t="s">
        <v>75</v>
      </c>
      <c r="C338" s="67" t="s">
        <v>4</v>
      </c>
      <c r="D338" s="204">
        <v>0.05</v>
      </c>
      <c r="E338" s="204">
        <f>D338*E336</f>
        <v>34.25</v>
      </c>
      <c r="F338" s="233"/>
      <c r="G338" s="233"/>
      <c r="H338" s="233"/>
      <c r="I338" s="233"/>
      <c r="J338" s="233"/>
      <c r="K338" s="233"/>
      <c r="L338" s="233"/>
    </row>
    <row r="339" spans="1:16" s="132" customFormat="1" ht="45" x14ac:dyDescent="0.25">
      <c r="A339" s="5">
        <f>A338+0.1</f>
        <v>5.2999999999999989</v>
      </c>
      <c r="B339" s="5" t="s">
        <v>174</v>
      </c>
      <c r="C339" s="5" t="s">
        <v>15</v>
      </c>
      <c r="D339" s="172" t="s">
        <v>84</v>
      </c>
      <c r="E339" s="170">
        <v>210</v>
      </c>
      <c r="F339" s="184"/>
      <c r="G339" s="184"/>
      <c r="H339" s="184"/>
      <c r="I339" s="184"/>
      <c r="J339" s="184"/>
      <c r="K339" s="184"/>
      <c r="L339" s="184"/>
    </row>
    <row r="340" spans="1:16" ht="45" x14ac:dyDescent="0.25">
      <c r="A340" s="5">
        <f t="shared" ref="A340:A344" si="33">A339+0.1</f>
        <v>5.3999999999999986</v>
      </c>
      <c r="B340" s="5" t="s">
        <v>423</v>
      </c>
      <c r="C340" s="5" t="s">
        <v>15</v>
      </c>
      <c r="D340" s="172" t="s">
        <v>84</v>
      </c>
      <c r="E340" s="170">
        <v>115</v>
      </c>
      <c r="F340" s="184"/>
      <c r="G340" s="184"/>
      <c r="H340" s="184"/>
      <c r="I340" s="184"/>
      <c r="J340" s="184"/>
      <c r="K340" s="184"/>
      <c r="L340" s="184"/>
    </row>
    <row r="341" spans="1:16" ht="45" x14ac:dyDescent="0.25">
      <c r="A341" s="5">
        <f t="shared" si="33"/>
        <v>5.4999999999999982</v>
      </c>
      <c r="B341" s="5" t="s">
        <v>424</v>
      </c>
      <c r="C341" s="5" t="s">
        <v>15</v>
      </c>
      <c r="D341" s="172" t="s">
        <v>84</v>
      </c>
      <c r="E341" s="170">
        <v>200</v>
      </c>
      <c r="F341" s="184"/>
      <c r="G341" s="184"/>
      <c r="H341" s="184"/>
      <c r="I341" s="184"/>
      <c r="J341" s="184"/>
      <c r="K341" s="184"/>
      <c r="L341" s="184"/>
    </row>
    <row r="342" spans="1:16" ht="45" x14ac:dyDescent="0.25">
      <c r="A342" s="5">
        <f t="shared" si="33"/>
        <v>5.5999999999999979</v>
      </c>
      <c r="B342" s="5" t="s">
        <v>175</v>
      </c>
      <c r="C342" s="5" t="s">
        <v>15</v>
      </c>
      <c r="D342" s="172" t="s">
        <v>84</v>
      </c>
      <c r="E342" s="170">
        <v>120</v>
      </c>
      <c r="F342" s="184"/>
      <c r="G342" s="184"/>
      <c r="H342" s="184"/>
      <c r="I342" s="184"/>
      <c r="J342" s="184"/>
      <c r="K342" s="184"/>
      <c r="L342" s="184"/>
    </row>
    <row r="343" spans="1:16" ht="45" x14ac:dyDescent="0.25">
      <c r="A343" s="5">
        <f t="shared" si="33"/>
        <v>5.6999999999999975</v>
      </c>
      <c r="B343" s="5" t="s">
        <v>176</v>
      </c>
      <c r="C343" s="5" t="s">
        <v>15</v>
      </c>
      <c r="D343" s="172" t="s">
        <v>84</v>
      </c>
      <c r="E343" s="170">
        <v>40</v>
      </c>
      <c r="F343" s="184"/>
      <c r="G343" s="184"/>
      <c r="H343" s="184"/>
      <c r="I343" s="184"/>
      <c r="J343" s="184"/>
      <c r="K343" s="184"/>
      <c r="L343" s="184"/>
      <c r="N343" s="105"/>
      <c r="P343" s="105"/>
    </row>
    <row r="344" spans="1:16" x14ac:dyDescent="0.25">
      <c r="A344" s="5">
        <f t="shared" si="33"/>
        <v>5.7999999999999972</v>
      </c>
      <c r="B344" s="5" t="s">
        <v>68</v>
      </c>
      <c r="C344" s="5" t="s">
        <v>4</v>
      </c>
      <c r="D344" s="216">
        <v>5.9999999999999995E-4</v>
      </c>
      <c r="E344" s="170">
        <f>D344*E336</f>
        <v>0.41099999999999998</v>
      </c>
      <c r="F344" s="184"/>
      <c r="G344" s="184"/>
      <c r="H344" s="184"/>
      <c r="I344" s="184"/>
      <c r="J344" s="184"/>
      <c r="K344" s="184"/>
      <c r="L344" s="184"/>
    </row>
    <row r="345" spans="1:16" ht="30" x14ac:dyDescent="0.25">
      <c r="A345" s="66">
        <f>A336+1</f>
        <v>6</v>
      </c>
      <c r="B345" s="137" t="s">
        <v>177</v>
      </c>
      <c r="C345" s="137" t="s">
        <v>26</v>
      </c>
      <c r="D345" s="161"/>
      <c r="E345" s="161">
        <f>SUM(E348:E350)</f>
        <v>24</v>
      </c>
      <c r="F345" s="176"/>
      <c r="G345" s="184"/>
      <c r="H345" s="184"/>
      <c r="I345" s="184"/>
      <c r="J345" s="184"/>
      <c r="K345" s="184"/>
      <c r="L345" s="176"/>
    </row>
    <row r="346" spans="1:16" x14ac:dyDescent="0.25">
      <c r="A346" s="90">
        <f t="shared" ref="A346:A347" si="34">A345+0.1</f>
        <v>6.1</v>
      </c>
      <c r="B346" s="10" t="s">
        <v>40</v>
      </c>
      <c r="C346" s="196" t="s">
        <v>24</v>
      </c>
      <c r="D346" s="164">
        <v>1.51</v>
      </c>
      <c r="E346" s="164">
        <f>D346*E345</f>
        <v>36.24</v>
      </c>
      <c r="F346" s="184"/>
      <c r="G346" s="184"/>
      <c r="H346" s="178"/>
      <c r="I346" s="179"/>
      <c r="J346" s="184"/>
      <c r="K346" s="184"/>
      <c r="L346" s="231"/>
    </row>
    <row r="347" spans="1:16" x14ac:dyDescent="0.25">
      <c r="A347" s="67">
        <f t="shared" si="34"/>
        <v>6.1999999999999993</v>
      </c>
      <c r="B347" s="11" t="s">
        <v>75</v>
      </c>
      <c r="C347" s="197" t="s">
        <v>4</v>
      </c>
      <c r="D347" s="205">
        <v>0.13</v>
      </c>
      <c r="E347" s="205">
        <f>D347*E345</f>
        <v>3.12</v>
      </c>
      <c r="F347" s="235"/>
      <c r="G347" s="235"/>
      <c r="H347" s="235"/>
      <c r="I347" s="235"/>
      <c r="J347" s="235"/>
      <c r="K347" s="235"/>
      <c r="L347" s="235"/>
    </row>
    <row r="348" spans="1:16" x14ac:dyDescent="0.25">
      <c r="A348" s="88">
        <f>A347+0.1</f>
        <v>6.2999999999999989</v>
      </c>
      <c r="B348" s="94" t="s">
        <v>178</v>
      </c>
      <c r="C348" s="94" t="s">
        <v>166</v>
      </c>
      <c r="D348" s="192" t="s">
        <v>17</v>
      </c>
      <c r="E348" s="174">
        <v>2</v>
      </c>
      <c r="F348" s="185"/>
      <c r="G348" s="185"/>
      <c r="H348" s="184"/>
      <c r="I348" s="184"/>
      <c r="J348" s="184"/>
      <c r="K348" s="184"/>
      <c r="L348" s="184"/>
    </row>
    <row r="349" spans="1:16" x14ac:dyDescent="0.25">
      <c r="A349" s="88">
        <f t="shared" ref="A349:A351" si="35">A348+0.1</f>
        <v>6.3999999999999986</v>
      </c>
      <c r="B349" s="94" t="s">
        <v>425</v>
      </c>
      <c r="C349" s="94" t="s">
        <v>166</v>
      </c>
      <c r="D349" s="192" t="s">
        <v>17</v>
      </c>
      <c r="E349" s="174">
        <v>14</v>
      </c>
      <c r="F349" s="185"/>
      <c r="G349" s="185"/>
      <c r="H349" s="184"/>
      <c r="I349" s="184"/>
      <c r="J349" s="184"/>
      <c r="K349" s="184"/>
      <c r="L349" s="184"/>
    </row>
    <row r="350" spans="1:16" x14ac:dyDescent="0.25">
      <c r="A350" s="88">
        <f t="shared" si="35"/>
        <v>6.4999999999999982</v>
      </c>
      <c r="B350" s="94" t="s">
        <v>426</v>
      </c>
      <c r="C350" s="94" t="s">
        <v>166</v>
      </c>
      <c r="D350" s="192" t="s">
        <v>17</v>
      </c>
      <c r="E350" s="174">
        <v>8</v>
      </c>
      <c r="F350" s="185"/>
      <c r="G350" s="185"/>
      <c r="H350" s="184"/>
      <c r="I350" s="184"/>
      <c r="J350" s="184"/>
      <c r="K350" s="184"/>
      <c r="L350" s="184"/>
    </row>
    <row r="351" spans="1:16" x14ac:dyDescent="0.25">
      <c r="A351" s="88">
        <f t="shared" si="35"/>
        <v>6.5999999999999979</v>
      </c>
      <c r="B351" s="5" t="s">
        <v>68</v>
      </c>
      <c r="C351" s="5" t="s">
        <v>4</v>
      </c>
      <c r="D351" s="174">
        <v>2</v>
      </c>
      <c r="E351" s="174">
        <f>D351*E345</f>
        <v>48</v>
      </c>
      <c r="F351" s="185"/>
      <c r="G351" s="185"/>
      <c r="H351" s="184"/>
      <c r="I351" s="184"/>
      <c r="J351" s="184"/>
      <c r="K351" s="184"/>
      <c r="L351" s="184"/>
    </row>
    <row r="352" spans="1:16" x14ac:dyDescent="0.25">
      <c r="A352" s="65">
        <f>A345+1</f>
        <v>7</v>
      </c>
      <c r="B352" s="139" t="s">
        <v>427</v>
      </c>
      <c r="C352" s="139" t="s">
        <v>26</v>
      </c>
      <c r="D352" s="161"/>
      <c r="E352" s="161">
        <f>E355+E356</f>
        <v>43</v>
      </c>
      <c r="F352" s="176"/>
      <c r="G352" s="184"/>
      <c r="H352" s="184"/>
      <c r="I352" s="184"/>
      <c r="J352" s="184"/>
      <c r="K352" s="184"/>
      <c r="L352" s="176"/>
    </row>
    <row r="353" spans="1:12" x14ac:dyDescent="0.25">
      <c r="A353" s="134">
        <v>6.1</v>
      </c>
      <c r="B353" s="10" t="s">
        <v>40</v>
      </c>
      <c r="C353" s="196" t="s">
        <v>24</v>
      </c>
      <c r="D353" s="164">
        <v>1.38</v>
      </c>
      <c r="E353" s="164">
        <f>D353*E352</f>
        <v>59.339999999999996</v>
      </c>
      <c r="F353" s="178"/>
      <c r="G353" s="178"/>
      <c r="H353" s="178"/>
      <c r="I353" s="179"/>
      <c r="J353" s="178"/>
      <c r="K353" s="178"/>
      <c r="L353" s="178"/>
    </row>
    <row r="354" spans="1:12" s="132" customFormat="1" x14ac:dyDescent="0.25">
      <c r="A354" s="138">
        <v>6.1999999999999993</v>
      </c>
      <c r="B354" s="11" t="s">
        <v>75</v>
      </c>
      <c r="C354" s="198" t="s">
        <v>4</v>
      </c>
      <c r="D354" s="217">
        <v>0.06</v>
      </c>
      <c r="E354" s="217">
        <f>D354*E352</f>
        <v>2.58</v>
      </c>
      <c r="F354" s="258"/>
      <c r="G354" s="258"/>
      <c r="H354" s="258"/>
      <c r="I354" s="258"/>
      <c r="J354" s="258"/>
      <c r="K354" s="258"/>
      <c r="L354" s="258"/>
    </row>
    <row r="355" spans="1:12" ht="30" x14ac:dyDescent="0.25">
      <c r="A355" s="88">
        <v>6.2999999999999989</v>
      </c>
      <c r="B355" s="5" t="s">
        <v>428</v>
      </c>
      <c r="C355" s="5" t="s">
        <v>151</v>
      </c>
      <c r="D355" s="172" t="s">
        <v>84</v>
      </c>
      <c r="E355" s="172">
        <v>25</v>
      </c>
      <c r="F355" s="184"/>
      <c r="G355" s="184"/>
      <c r="H355" s="184"/>
      <c r="I355" s="176"/>
      <c r="J355" s="184"/>
      <c r="K355" s="176"/>
      <c r="L355" s="184"/>
    </row>
    <row r="356" spans="1:12" ht="30" x14ac:dyDescent="0.25">
      <c r="A356" s="88">
        <v>6.3999999999999986</v>
      </c>
      <c r="B356" s="5" t="s">
        <v>429</v>
      </c>
      <c r="C356" s="5" t="s">
        <v>151</v>
      </c>
      <c r="D356" s="172" t="s">
        <v>84</v>
      </c>
      <c r="E356" s="172">
        <v>18</v>
      </c>
      <c r="F356" s="184"/>
      <c r="G356" s="184"/>
      <c r="H356" s="184"/>
      <c r="I356" s="176"/>
      <c r="J356" s="184"/>
      <c r="K356" s="176"/>
      <c r="L356" s="184"/>
    </row>
    <row r="357" spans="1:12" x14ac:dyDescent="0.25">
      <c r="A357" s="88">
        <v>6.4999999999999982</v>
      </c>
      <c r="B357" s="5" t="s">
        <v>68</v>
      </c>
      <c r="C357" s="5" t="s">
        <v>4</v>
      </c>
      <c r="D357" s="174">
        <v>0.38</v>
      </c>
      <c r="E357" s="174">
        <f>D357*E352</f>
        <v>16.34</v>
      </c>
      <c r="F357" s="185"/>
      <c r="G357" s="185"/>
      <c r="H357" s="184"/>
      <c r="I357" s="184"/>
      <c r="J357" s="184"/>
      <c r="K357" s="184"/>
      <c r="L357" s="184"/>
    </row>
    <row r="358" spans="1:12" ht="30" x14ac:dyDescent="0.25">
      <c r="A358" s="65">
        <f>A352+1</f>
        <v>8</v>
      </c>
      <c r="B358" s="139" t="s">
        <v>179</v>
      </c>
      <c r="C358" s="139" t="s">
        <v>26</v>
      </c>
      <c r="D358" s="161"/>
      <c r="E358" s="161">
        <v>10</v>
      </c>
      <c r="F358" s="176"/>
      <c r="G358" s="184"/>
      <c r="H358" s="184"/>
      <c r="I358" s="184"/>
      <c r="J358" s="184"/>
      <c r="K358" s="184"/>
      <c r="L358" s="176"/>
    </row>
    <row r="359" spans="1:12" x14ac:dyDescent="0.25">
      <c r="A359" s="134">
        <f>A358+0.1</f>
        <v>8.1</v>
      </c>
      <c r="B359" s="10" t="s">
        <v>40</v>
      </c>
      <c r="C359" s="196" t="s">
        <v>24</v>
      </c>
      <c r="D359" s="164">
        <v>1.38</v>
      </c>
      <c r="E359" s="164">
        <f>D359*E358</f>
        <v>13.799999999999999</v>
      </c>
      <c r="F359" s="178"/>
      <c r="G359" s="178"/>
      <c r="H359" s="178"/>
      <c r="I359" s="179"/>
      <c r="J359" s="178"/>
      <c r="K359" s="178"/>
      <c r="L359" s="178"/>
    </row>
    <row r="360" spans="1:12" s="132" customFormat="1" x14ac:dyDescent="0.25">
      <c r="A360" s="138">
        <f>A359+0.1</f>
        <v>8.1999999999999993</v>
      </c>
      <c r="B360" s="11" t="s">
        <v>75</v>
      </c>
      <c r="C360" s="198" t="s">
        <v>4</v>
      </c>
      <c r="D360" s="217">
        <v>0.06</v>
      </c>
      <c r="E360" s="217">
        <f>D360*E358</f>
        <v>0.6</v>
      </c>
      <c r="F360" s="258"/>
      <c r="G360" s="258"/>
      <c r="H360" s="258"/>
      <c r="I360" s="258"/>
      <c r="J360" s="258"/>
      <c r="K360" s="258"/>
      <c r="L360" s="258"/>
    </row>
    <row r="361" spans="1:12" ht="30" x14ac:dyDescent="0.25">
      <c r="A361" s="88">
        <f>A360+0.1</f>
        <v>8.2999999999999989</v>
      </c>
      <c r="B361" s="5" t="s">
        <v>180</v>
      </c>
      <c r="C361" s="5" t="s">
        <v>151</v>
      </c>
      <c r="D361" s="172" t="s">
        <v>84</v>
      </c>
      <c r="E361" s="170">
        <f>E358</f>
        <v>10</v>
      </c>
      <c r="F361" s="184"/>
      <c r="G361" s="184"/>
      <c r="H361" s="184"/>
      <c r="I361" s="184"/>
      <c r="J361" s="184"/>
      <c r="K361" s="184"/>
      <c r="L361" s="184"/>
    </row>
    <row r="362" spans="1:12" ht="30" x14ac:dyDescent="0.25">
      <c r="A362" s="88">
        <f>A361+0.1</f>
        <v>8.3999999999999986</v>
      </c>
      <c r="B362" s="5" t="s">
        <v>181</v>
      </c>
      <c r="C362" s="5" t="s">
        <v>151</v>
      </c>
      <c r="D362" s="172" t="s">
        <v>84</v>
      </c>
      <c r="E362" s="170">
        <f>E358</f>
        <v>10</v>
      </c>
      <c r="F362" s="184"/>
      <c r="G362" s="184"/>
      <c r="H362" s="184"/>
      <c r="I362" s="184"/>
      <c r="J362" s="184"/>
      <c r="K362" s="184"/>
      <c r="L362" s="184"/>
    </row>
    <row r="363" spans="1:12" ht="30" x14ac:dyDescent="0.25">
      <c r="A363" s="88">
        <f t="shared" ref="A363:A364" si="36">A362+0.1</f>
        <v>8.4999999999999982</v>
      </c>
      <c r="B363" s="5" t="s">
        <v>182</v>
      </c>
      <c r="C363" s="5" t="s">
        <v>151</v>
      </c>
      <c r="D363" s="172" t="s">
        <v>84</v>
      </c>
      <c r="E363" s="170">
        <f>E358</f>
        <v>10</v>
      </c>
      <c r="F363" s="184"/>
      <c r="G363" s="184"/>
      <c r="H363" s="184"/>
      <c r="I363" s="184"/>
      <c r="J363" s="184"/>
      <c r="K363" s="184"/>
      <c r="L363" s="184"/>
    </row>
    <row r="364" spans="1:12" x14ac:dyDescent="0.25">
      <c r="A364" s="88">
        <f t="shared" si="36"/>
        <v>8.5999999999999979</v>
      </c>
      <c r="B364" s="5" t="s">
        <v>68</v>
      </c>
      <c r="C364" s="5" t="s">
        <v>4</v>
      </c>
      <c r="D364" s="174">
        <v>0.38</v>
      </c>
      <c r="E364" s="174">
        <f>D364*E358</f>
        <v>3.8</v>
      </c>
      <c r="F364" s="185"/>
      <c r="G364" s="185"/>
      <c r="H364" s="184"/>
      <c r="I364" s="184"/>
      <c r="J364" s="184"/>
      <c r="K364" s="184"/>
      <c r="L364" s="184"/>
    </row>
    <row r="365" spans="1:12" x14ac:dyDescent="0.25">
      <c r="A365" s="65">
        <f>A358+1</f>
        <v>9</v>
      </c>
      <c r="B365" s="139" t="s">
        <v>164</v>
      </c>
      <c r="C365" s="139" t="s">
        <v>26</v>
      </c>
      <c r="D365" s="161"/>
      <c r="E365" s="161">
        <f>E368</f>
        <v>1</v>
      </c>
      <c r="F365" s="176"/>
      <c r="G365" s="184"/>
      <c r="H365" s="184"/>
      <c r="I365" s="184"/>
      <c r="J365" s="184"/>
      <c r="K365" s="184"/>
      <c r="L365" s="176"/>
    </row>
    <row r="366" spans="1:12" s="132" customFormat="1" x14ac:dyDescent="0.25">
      <c r="A366" s="134">
        <f>A365+0.1</f>
        <v>9.1</v>
      </c>
      <c r="B366" s="10" t="s">
        <v>40</v>
      </c>
      <c r="C366" s="196" t="s">
        <v>24</v>
      </c>
      <c r="D366" s="164">
        <v>1.06</v>
      </c>
      <c r="E366" s="164">
        <f>D366*E365</f>
        <v>1.06</v>
      </c>
      <c r="F366" s="178"/>
      <c r="G366" s="178"/>
      <c r="H366" s="178"/>
      <c r="I366" s="179"/>
      <c r="J366" s="178"/>
      <c r="K366" s="178"/>
      <c r="L366" s="178"/>
    </row>
    <row r="367" spans="1:12" x14ac:dyDescent="0.25">
      <c r="A367" s="138">
        <f>A366+0.1</f>
        <v>9.1999999999999993</v>
      </c>
      <c r="B367" s="11" t="s">
        <v>75</v>
      </c>
      <c r="C367" s="198" t="s">
        <v>4</v>
      </c>
      <c r="D367" s="217">
        <v>0.16</v>
      </c>
      <c r="E367" s="217">
        <f>D367*E365</f>
        <v>0.16</v>
      </c>
      <c r="F367" s="258"/>
      <c r="G367" s="258"/>
      <c r="H367" s="258"/>
      <c r="I367" s="258"/>
      <c r="J367" s="258"/>
      <c r="K367" s="258"/>
      <c r="L367" s="258"/>
    </row>
    <row r="368" spans="1:12" x14ac:dyDescent="0.25">
      <c r="A368" s="88">
        <f>A367+0.1</f>
        <v>9.2999999999999989</v>
      </c>
      <c r="B368" s="5" t="s">
        <v>165</v>
      </c>
      <c r="C368" s="5" t="s">
        <v>151</v>
      </c>
      <c r="D368" s="172" t="s">
        <v>17</v>
      </c>
      <c r="E368" s="172">
        <v>1</v>
      </c>
      <c r="F368" s="184"/>
      <c r="G368" s="184"/>
      <c r="H368" s="184"/>
      <c r="I368" s="184"/>
      <c r="J368" s="184"/>
      <c r="K368" s="184"/>
      <c r="L368" s="184"/>
    </row>
    <row r="369" spans="1:12" x14ac:dyDescent="0.25">
      <c r="A369" s="88">
        <f>A368+0.1</f>
        <v>9.3999999999999986</v>
      </c>
      <c r="B369" s="5" t="s">
        <v>68</v>
      </c>
      <c r="C369" s="5" t="s">
        <v>4</v>
      </c>
      <c r="D369" s="174">
        <v>0.02</v>
      </c>
      <c r="E369" s="174">
        <f>D369*E365</f>
        <v>0.02</v>
      </c>
      <c r="F369" s="185"/>
      <c r="G369" s="185"/>
      <c r="H369" s="184"/>
      <c r="I369" s="184"/>
      <c r="J369" s="184"/>
      <c r="K369" s="184"/>
      <c r="L369" s="184"/>
    </row>
    <row r="370" spans="1:12" ht="30" x14ac:dyDescent="0.25">
      <c r="A370" s="65">
        <f>A365+1</f>
        <v>10</v>
      </c>
      <c r="B370" s="139" t="s">
        <v>183</v>
      </c>
      <c r="C370" s="139" t="s">
        <v>184</v>
      </c>
      <c r="D370" s="161"/>
      <c r="E370" s="161">
        <v>1</v>
      </c>
      <c r="F370" s="176"/>
      <c r="G370" s="176"/>
      <c r="H370" s="176"/>
      <c r="I370" s="176"/>
      <c r="J370" s="176"/>
      <c r="K370" s="176"/>
      <c r="L370" s="176"/>
    </row>
    <row r="371" spans="1:12" s="132" customFormat="1" x14ac:dyDescent="0.25">
      <c r="A371" s="134">
        <f>A370+0.1</f>
        <v>10.1</v>
      </c>
      <c r="B371" s="10" t="s">
        <v>40</v>
      </c>
      <c r="C371" s="196" t="s">
        <v>24</v>
      </c>
      <c r="D371" s="164">
        <v>3.15</v>
      </c>
      <c r="E371" s="164">
        <f>D371*E370</f>
        <v>3.15</v>
      </c>
      <c r="F371" s="178"/>
      <c r="G371" s="178"/>
      <c r="H371" s="178"/>
      <c r="I371" s="179"/>
      <c r="J371" s="178"/>
      <c r="K371" s="178"/>
      <c r="L371" s="178"/>
    </row>
    <row r="372" spans="1:12" x14ac:dyDescent="0.25">
      <c r="A372" s="138">
        <f>A371+0.1</f>
        <v>10.199999999999999</v>
      </c>
      <c r="B372" s="11" t="s">
        <v>75</v>
      </c>
      <c r="C372" s="67" t="s">
        <v>4</v>
      </c>
      <c r="D372" s="204">
        <v>0.84</v>
      </c>
      <c r="E372" s="204">
        <f>E370*D372</f>
        <v>0.84</v>
      </c>
      <c r="F372" s="233"/>
      <c r="G372" s="233"/>
      <c r="H372" s="233"/>
      <c r="I372" s="233"/>
      <c r="J372" s="233"/>
      <c r="K372" s="233"/>
      <c r="L372" s="233"/>
    </row>
    <row r="373" spans="1:12" x14ac:dyDescent="0.25">
      <c r="A373" s="88">
        <f>A372+0.1</f>
        <v>10.299999999999999</v>
      </c>
      <c r="B373" s="5" t="s">
        <v>185</v>
      </c>
      <c r="C373" s="5" t="s">
        <v>96</v>
      </c>
      <c r="D373" s="172">
        <v>20</v>
      </c>
      <c r="E373" s="172">
        <f>D373*E370</f>
        <v>20</v>
      </c>
      <c r="F373" s="184"/>
      <c r="G373" s="184"/>
      <c r="H373" s="184"/>
      <c r="I373" s="184"/>
      <c r="J373" s="184"/>
      <c r="K373" s="184"/>
      <c r="L373" s="184"/>
    </row>
    <row r="374" spans="1:12" x14ac:dyDescent="0.25">
      <c r="A374" s="88">
        <f>A373+0.1</f>
        <v>10.399999999999999</v>
      </c>
      <c r="B374" s="5" t="s">
        <v>68</v>
      </c>
      <c r="C374" s="5" t="s">
        <v>4</v>
      </c>
      <c r="D374" s="172">
        <v>0.47</v>
      </c>
      <c r="E374" s="172">
        <f>D374*E370</f>
        <v>0.47</v>
      </c>
      <c r="F374" s="184"/>
      <c r="G374" s="184"/>
      <c r="H374" s="184"/>
      <c r="I374" s="184"/>
      <c r="J374" s="184"/>
      <c r="K374" s="184"/>
      <c r="L374" s="184"/>
    </row>
    <row r="375" spans="1:12" ht="30" x14ac:dyDescent="0.25">
      <c r="A375" s="65">
        <f>A370+1</f>
        <v>11</v>
      </c>
      <c r="B375" s="3" t="s">
        <v>186</v>
      </c>
      <c r="C375" s="3" t="s">
        <v>187</v>
      </c>
      <c r="D375" s="161"/>
      <c r="E375" s="161">
        <f>E336/100</f>
        <v>6.85</v>
      </c>
      <c r="F375" s="176"/>
      <c r="G375" s="184"/>
      <c r="H375" s="184"/>
      <c r="I375" s="184"/>
      <c r="J375" s="184"/>
      <c r="K375" s="184"/>
      <c r="L375" s="176"/>
    </row>
    <row r="376" spans="1:12" x14ac:dyDescent="0.25">
      <c r="A376" s="10">
        <f>A375+0.1</f>
        <v>11.1</v>
      </c>
      <c r="B376" s="10" t="s">
        <v>40</v>
      </c>
      <c r="C376" s="10" t="s">
        <v>24</v>
      </c>
      <c r="D376" s="165">
        <v>5.16</v>
      </c>
      <c r="E376" s="165">
        <f>E375*D376</f>
        <v>35.345999999999997</v>
      </c>
      <c r="F376" s="178"/>
      <c r="G376" s="178"/>
      <c r="H376" s="178"/>
      <c r="I376" s="178"/>
      <c r="J376" s="178"/>
      <c r="K376" s="178"/>
      <c r="L376" s="178"/>
    </row>
    <row r="377" spans="1:12" x14ac:dyDescent="0.25">
      <c r="A377" s="5">
        <f>A376+0.1</f>
        <v>11.2</v>
      </c>
      <c r="B377" s="5" t="s">
        <v>188</v>
      </c>
      <c r="C377" s="5" t="s">
        <v>145</v>
      </c>
      <c r="D377" s="170">
        <v>1</v>
      </c>
      <c r="E377" s="170">
        <f>D377*E375</f>
        <v>6.85</v>
      </c>
      <c r="F377" s="184"/>
      <c r="G377" s="184"/>
      <c r="H377" s="184"/>
      <c r="I377" s="184"/>
      <c r="J377" s="184"/>
      <c r="K377" s="184"/>
      <c r="L377" s="184"/>
    </row>
    <row r="378" spans="1:12" x14ac:dyDescent="0.25">
      <c r="A378" s="5">
        <f>A377+0.1</f>
        <v>11.299999999999999</v>
      </c>
      <c r="B378" s="5" t="s">
        <v>68</v>
      </c>
      <c r="C378" s="5" t="s">
        <v>4</v>
      </c>
      <c r="D378" s="170">
        <v>0.11</v>
      </c>
      <c r="E378" s="170">
        <f>E375*D378</f>
        <v>0.75349999999999995</v>
      </c>
      <c r="F378" s="184"/>
      <c r="G378" s="184"/>
      <c r="H378" s="184"/>
      <c r="I378" s="184"/>
      <c r="J378" s="184"/>
      <c r="K378" s="184"/>
      <c r="L378" s="184"/>
    </row>
    <row r="379" spans="1:12" x14ac:dyDescent="0.25">
      <c r="A379" s="65">
        <f>A375+1</f>
        <v>12</v>
      </c>
      <c r="B379" s="95" t="s">
        <v>113</v>
      </c>
      <c r="C379" s="3" t="s">
        <v>57</v>
      </c>
      <c r="D379" s="218"/>
      <c r="E379" s="161">
        <f>E319/2*100</f>
        <v>137</v>
      </c>
      <c r="F379" s="218"/>
      <c r="G379" s="218"/>
      <c r="H379" s="218"/>
      <c r="I379" s="219"/>
      <c r="J379" s="219"/>
      <c r="K379" s="219"/>
      <c r="L379" s="176"/>
    </row>
    <row r="380" spans="1:12" x14ac:dyDescent="0.25">
      <c r="A380" s="10">
        <f>A379+0.1</f>
        <v>12.1</v>
      </c>
      <c r="B380" s="10" t="s">
        <v>40</v>
      </c>
      <c r="C380" s="10" t="s">
        <v>4</v>
      </c>
      <c r="D380" s="165">
        <v>1.21</v>
      </c>
      <c r="E380" s="165">
        <f>D380*E379</f>
        <v>165.76999999999998</v>
      </c>
      <c r="F380" s="178"/>
      <c r="G380" s="178"/>
      <c r="H380" s="178"/>
      <c r="I380" s="178"/>
      <c r="J380" s="178"/>
      <c r="K380" s="178"/>
      <c r="L380" s="178"/>
    </row>
    <row r="381" spans="1:12" ht="30" x14ac:dyDescent="0.25">
      <c r="A381" s="65">
        <f>A379+1</f>
        <v>13</v>
      </c>
      <c r="B381" s="3" t="s">
        <v>56</v>
      </c>
      <c r="C381" s="3" t="s">
        <v>57</v>
      </c>
      <c r="D381" s="161"/>
      <c r="E381" s="161">
        <f>E379</f>
        <v>137</v>
      </c>
      <c r="F381" s="176"/>
      <c r="G381" s="184"/>
      <c r="H381" s="184"/>
      <c r="I381" s="184"/>
      <c r="J381" s="184"/>
      <c r="K381" s="184"/>
      <c r="L381" s="176"/>
    </row>
    <row r="382" spans="1:12" x14ac:dyDescent="0.25">
      <c r="A382" s="10">
        <f>A381+0.1</f>
        <v>13.1</v>
      </c>
      <c r="B382" s="10" t="s">
        <v>40</v>
      </c>
      <c r="C382" s="4" t="s">
        <v>24</v>
      </c>
      <c r="D382" s="166">
        <v>0.87</v>
      </c>
      <c r="E382" s="165">
        <f>E381*D382</f>
        <v>119.19</v>
      </c>
      <c r="F382" s="178"/>
      <c r="G382" s="178"/>
      <c r="H382" s="178"/>
      <c r="I382" s="178"/>
      <c r="J382" s="178"/>
      <c r="K382" s="178"/>
      <c r="L382" s="178"/>
    </row>
    <row r="383" spans="1:12" x14ac:dyDescent="0.25">
      <c r="A383" s="65">
        <f>A381+1</f>
        <v>14</v>
      </c>
      <c r="B383" s="3" t="s">
        <v>58</v>
      </c>
      <c r="C383" s="3" t="s">
        <v>48</v>
      </c>
      <c r="D383" s="161"/>
      <c r="E383" s="161">
        <f>E381*1.85</f>
        <v>253.45000000000002</v>
      </c>
      <c r="F383" s="176"/>
      <c r="G383" s="184"/>
      <c r="H383" s="184"/>
      <c r="I383" s="184"/>
      <c r="J383" s="184"/>
      <c r="K383" s="184"/>
      <c r="L383" s="176"/>
    </row>
    <row r="384" spans="1:12" s="132" customFormat="1" x14ac:dyDescent="0.25">
      <c r="A384" s="67">
        <f>A383+0.1</f>
        <v>14.1</v>
      </c>
      <c r="B384" s="67" t="s">
        <v>59</v>
      </c>
      <c r="C384" s="67" t="s">
        <v>48</v>
      </c>
      <c r="D384" s="215">
        <v>1</v>
      </c>
      <c r="E384" s="204">
        <f>E383*D384</f>
        <v>253.45000000000002</v>
      </c>
      <c r="F384" s="233"/>
      <c r="G384" s="233"/>
      <c r="H384" s="233"/>
      <c r="I384" s="233"/>
      <c r="J384" s="180"/>
      <c r="K384" s="233"/>
      <c r="L384" s="233"/>
    </row>
    <row r="385" spans="1:13" ht="15" customHeight="1" x14ac:dyDescent="0.25">
      <c r="A385" s="83"/>
      <c r="B385" s="189" t="s">
        <v>189</v>
      </c>
      <c r="C385" s="190"/>
      <c r="D385" s="192"/>
      <c r="E385" s="171"/>
      <c r="F385" s="182"/>
      <c r="G385" s="182"/>
      <c r="H385" s="182"/>
      <c r="I385" s="182"/>
      <c r="J385" s="182"/>
      <c r="K385" s="182"/>
      <c r="L385" s="180"/>
    </row>
    <row r="386" spans="1:13" ht="45" x14ac:dyDescent="0.25">
      <c r="A386" s="3">
        <v>1</v>
      </c>
      <c r="B386" s="3" t="s">
        <v>190</v>
      </c>
      <c r="C386" s="3" t="s">
        <v>270</v>
      </c>
      <c r="D386" s="171"/>
      <c r="E386" s="161">
        <f>E388</f>
        <v>1100</v>
      </c>
      <c r="F386" s="176"/>
      <c r="G386" s="176"/>
      <c r="H386" s="176"/>
      <c r="I386" s="176"/>
      <c r="J386" s="176"/>
      <c r="K386" s="176"/>
      <c r="L386" s="176"/>
      <c r="M386" s="43"/>
    </row>
    <row r="387" spans="1:13" x14ac:dyDescent="0.25">
      <c r="A387" s="10">
        <f>A386+0.1</f>
        <v>1.1000000000000001</v>
      </c>
      <c r="B387" s="10" t="s">
        <v>40</v>
      </c>
      <c r="C387" s="10" t="s">
        <v>24</v>
      </c>
      <c r="D387" s="271">
        <v>1.5599999999999999E-2</v>
      </c>
      <c r="E387" s="165">
        <f>D387*E386</f>
        <v>17.16</v>
      </c>
      <c r="F387" s="178"/>
      <c r="G387" s="178"/>
      <c r="H387" s="178"/>
      <c r="I387" s="178"/>
      <c r="J387" s="178"/>
      <c r="K387" s="178"/>
      <c r="L387" s="178"/>
      <c r="M387" s="43"/>
    </row>
    <row r="388" spans="1:13" ht="30" x14ac:dyDescent="0.25">
      <c r="A388" s="3">
        <f>A386+1</f>
        <v>2</v>
      </c>
      <c r="B388" s="3" t="s">
        <v>191</v>
      </c>
      <c r="C388" s="3" t="s">
        <v>270</v>
      </c>
      <c r="D388" s="173"/>
      <c r="E388" s="173">
        <v>1100</v>
      </c>
      <c r="F388" s="181"/>
      <c r="G388" s="259"/>
      <c r="H388" s="259"/>
      <c r="I388" s="259"/>
      <c r="J388" s="259"/>
      <c r="K388" s="259"/>
      <c r="L388" s="181"/>
      <c r="M388" s="87"/>
    </row>
    <row r="389" spans="1:13" x14ac:dyDescent="0.25">
      <c r="A389" s="10">
        <f>A388+0.1</f>
        <v>2.1</v>
      </c>
      <c r="B389" s="10" t="s">
        <v>40</v>
      </c>
      <c r="C389" s="10" t="s">
        <v>24</v>
      </c>
      <c r="D389" s="166">
        <v>0.38300000000000001</v>
      </c>
      <c r="E389" s="165">
        <f>D389*E388</f>
        <v>421.3</v>
      </c>
      <c r="F389" s="178"/>
      <c r="G389" s="178"/>
      <c r="H389" s="178"/>
      <c r="I389" s="178"/>
      <c r="J389" s="178"/>
      <c r="K389" s="178"/>
      <c r="L389" s="178"/>
    </row>
    <row r="390" spans="1:13" ht="60" x14ac:dyDescent="0.25">
      <c r="A390" s="5">
        <f>A389+0.1</f>
        <v>2.2000000000000002</v>
      </c>
      <c r="B390" s="5" t="s">
        <v>231</v>
      </c>
      <c r="C390" s="44" t="s">
        <v>6</v>
      </c>
      <c r="D390" s="162">
        <v>0.15</v>
      </c>
      <c r="E390" s="162">
        <f>D390*E388</f>
        <v>165</v>
      </c>
      <c r="F390" s="177"/>
      <c r="G390" s="184"/>
      <c r="H390" s="178"/>
      <c r="I390" s="178"/>
      <c r="J390" s="178"/>
      <c r="K390" s="178"/>
      <c r="L390" s="177"/>
    </row>
    <row r="391" spans="1:13" ht="15" customHeight="1" x14ac:dyDescent="0.25">
      <c r="A391" s="83"/>
      <c r="B391" s="189" t="s">
        <v>192</v>
      </c>
      <c r="C391" s="190"/>
      <c r="D391" s="192"/>
      <c r="E391" s="171"/>
      <c r="F391" s="182"/>
      <c r="G391" s="182"/>
      <c r="H391" s="182"/>
      <c r="I391" s="182"/>
      <c r="J391" s="182"/>
      <c r="K391" s="182"/>
      <c r="L391" s="180"/>
    </row>
    <row r="392" spans="1:13" ht="30" x14ac:dyDescent="0.25">
      <c r="A392" s="65">
        <v>1</v>
      </c>
      <c r="B392" s="3" t="s">
        <v>55</v>
      </c>
      <c r="C392" s="3" t="s">
        <v>47</v>
      </c>
      <c r="D392" s="161"/>
      <c r="E392" s="161">
        <v>116</v>
      </c>
      <c r="F392" s="176"/>
      <c r="G392" s="176"/>
      <c r="H392" s="176"/>
      <c r="I392" s="176"/>
      <c r="J392" s="176"/>
      <c r="K392" s="176"/>
      <c r="L392" s="176"/>
    </row>
    <row r="393" spans="1:13" x14ac:dyDescent="0.25">
      <c r="A393" s="10">
        <f>A392+0.1</f>
        <v>1.1000000000000001</v>
      </c>
      <c r="B393" s="10" t="s">
        <v>40</v>
      </c>
      <c r="C393" s="10" t="s">
        <v>24</v>
      </c>
      <c r="D393" s="165">
        <v>2.06</v>
      </c>
      <c r="E393" s="165">
        <f>E392*D393</f>
        <v>238.96</v>
      </c>
      <c r="F393" s="178"/>
      <c r="G393" s="178"/>
      <c r="H393" s="178"/>
      <c r="I393" s="178"/>
      <c r="J393" s="178"/>
      <c r="K393" s="178"/>
      <c r="L393" s="178"/>
    </row>
    <row r="394" spans="1:13" ht="60" x14ac:dyDescent="0.25">
      <c r="A394" s="65">
        <f>A392+1</f>
        <v>2</v>
      </c>
      <c r="B394" s="3" t="s">
        <v>144</v>
      </c>
      <c r="C394" s="3" t="s">
        <v>47</v>
      </c>
      <c r="D394" s="161"/>
      <c r="E394" s="273">
        <f>E399/5</f>
        <v>0.1</v>
      </c>
      <c r="F394" s="249"/>
      <c r="G394" s="250"/>
      <c r="H394" s="250"/>
      <c r="I394" s="250"/>
      <c r="J394" s="250"/>
      <c r="K394" s="250"/>
      <c r="L394" s="176"/>
    </row>
    <row r="395" spans="1:13" x14ac:dyDescent="0.25">
      <c r="A395" s="10">
        <f>A394+0.1</f>
        <v>2.1</v>
      </c>
      <c r="B395" s="10" t="s">
        <v>40</v>
      </c>
      <c r="C395" s="4" t="s">
        <v>24</v>
      </c>
      <c r="D395" s="165">
        <v>0.89</v>
      </c>
      <c r="E395" s="165">
        <f>D395*E394</f>
        <v>8.900000000000001E-2</v>
      </c>
      <c r="F395" s="251"/>
      <c r="G395" s="251"/>
      <c r="H395" s="252"/>
      <c r="I395" s="252"/>
      <c r="J395" s="250"/>
      <c r="K395" s="250"/>
      <c r="L395" s="251"/>
    </row>
    <row r="396" spans="1:13" x14ac:dyDescent="0.25">
      <c r="A396" s="5">
        <f t="shared" ref="A396:A398" si="37">A395+0.1</f>
        <v>2.2000000000000002</v>
      </c>
      <c r="B396" s="11" t="s">
        <v>75</v>
      </c>
      <c r="C396" s="11" t="s">
        <v>10</v>
      </c>
      <c r="D396" s="167">
        <v>0.37</v>
      </c>
      <c r="E396" s="167">
        <f>D396*E394</f>
        <v>3.6999999999999998E-2</v>
      </c>
      <c r="F396" s="235"/>
      <c r="G396" s="235"/>
      <c r="H396" s="235"/>
      <c r="I396" s="235"/>
      <c r="J396" s="180"/>
      <c r="K396" s="180"/>
      <c r="L396" s="235"/>
    </row>
    <row r="397" spans="1:13" x14ac:dyDescent="0.25">
      <c r="A397" s="5">
        <f t="shared" si="37"/>
        <v>2.3000000000000003</v>
      </c>
      <c r="B397" s="5" t="s">
        <v>79</v>
      </c>
      <c r="C397" s="5" t="s">
        <v>47</v>
      </c>
      <c r="D397" s="170">
        <v>1.1499999999999999</v>
      </c>
      <c r="E397" s="170">
        <f>D397*E394</f>
        <v>0.11499999999999999</v>
      </c>
      <c r="F397" s="184"/>
      <c r="G397" s="184"/>
      <c r="H397" s="185"/>
      <c r="I397" s="185"/>
      <c r="J397" s="185"/>
      <c r="K397" s="185"/>
      <c r="L397" s="185"/>
    </row>
    <row r="398" spans="1:13" x14ac:dyDescent="0.25">
      <c r="A398" s="5">
        <f t="shared" si="37"/>
        <v>2.4000000000000004</v>
      </c>
      <c r="B398" s="5" t="s">
        <v>68</v>
      </c>
      <c r="C398" s="5" t="s">
        <v>4</v>
      </c>
      <c r="D398" s="170">
        <v>0.02</v>
      </c>
      <c r="E398" s="170">
        <f>D398*E394</f>
        <v>2E-3</v>
      </c>
      <c r="F398" s="184"/>
      <c r="G398" s="184"/>
      <c r="H398" s="184"/>
      <c r="I398" s="184"/>
      <c r="J398" s="184"/>
      <c r="K398" s="184"/>
      <c r="L398" s="184"/>
    </row>
    <row r="399" spans="1:13" ht="30" x14ac:dyDescent="0.25">
      <c r="A399" s="65">
        <f>A394+1</f>
        <v>3</v>
      </c>
      <c r="B399" s="3" t="s">
        <v>146</v>
      </c>
      <c r="C399" s="3" t="s">
        <v>147</v>
      </c>
      <c r="D399" s="171"/>
      <c r="E399" s="171">
        <f>E406*0.5*0.5*0.5</f>
        <v>0.5</v>
      </c>
      <c r="F399" s="176"/>
      <c r="G399" s="176"/>
      <c r="H399" s="176"/>
      <c r="I399" s="176"/>
      <c r="J399" s="176"/>
      <c r="K399" s="176"/>
      <c r="L399" s="176"/>
    </row>
    <row r="400" spans="1:13" x14ac:dyDescent="0.25">
      <c r="A400" s="10">
        <f>A399+0.1</f>
        <v>3.1</v>
      </c>
      <c r="B400" s="10" t="s">
        <v>40</v>
      </c>
      <c r="C400" s="10" t="s">
        <v>24</v>
      </c>
      <c r="D400" s="165">
        <v>4.5</v>
      </c>
      <c r="E400" s="165">
        <f>D400*E399</f>
        <v>2.25</v>
      </c>
      <c r="F400" s="179"/>
      <c r="G400" s="179"/>
      <c r="H400" s="178"/>
      <c r="I400" s="178"/>
      <c r="J400" s="179"/>
      <c r="K400" s="179"/>
      <c r="L400" s="178"/>
    </row>
    <row r="401" spans="1:14" x14ac:dyDescent="0.25">
      <c r="A401" s="5">
        <f>A400+0.1</f>
        <v>3.2</v>
      </c>
      <c r="B401" s="11" t="s">
        <v>75</v>
      </c>
      <c r="C401" s="11" t="s">
        <v>4</v>
      </c>
      <c r="D401" s="167">
        <v>0.37</v>
      </c>
      <c r="E401" s="167">
        <f>D401*E399</f>
        <v>0.185</v>
      </c>
      <c r="F401" s="235"/>
      <c r="G401" s="235"/>
      <c r="H401" s="235"/>
      <c r="I401" s="235"/>
      <c r="J401" s="180"/>
      <c r="K401" s="180"/>
      <c r="L401" s="235"/>
    </row>
    <row r="402" spans="1:14" x14ac:dyDescent="0.25">
      <c r="A402" s="5">
        <f>A401+0.1</f>
        <v>3.3000000000000003</v>
      </c>
      <c r="B402" s="5" t="s">
        <v>229</v>
      </c>
      <c r="C402" s="5" t="s">
        <v>47</v>
      </c>
      <c r="D402" s="170">
        <v>1.02</v>
      </c>
      <c r="E402" s="170">
        <f>D402*E399</f>
        <v>0.51</v>
      </c>
      <c r="F402" s="184"/>
      <c r="G402" s="184"/>
      <c r="H402" s="185"/>
      <c r="I402" s="185"/>
      <c r="J402" s="185"/>
      <c r="K402" s="185"/>
      <c r="L402" s="185"/>
    </row>
    <row r="403" spans="1:14" x14ac:dyDescent="0.25">
      <c r="A403" s="5">
        <f t="shared" ref="A403:A405" si="38">A402+0.1</f>
        <v>3.4000000000000004</v>
      </c>
      <c r="B403" s="120" t="s">
        <v>117</v>
      </c>
      <c r="C403" s="5" t="s">
        <v>7</v>
      </c>
      <c r="D403" s="170">
        <v>1.61</v>
      </c>
      <c r="E403" s="170">
        <f>E399*D403</f>
        <v>0.80500000000000005</v>
      </c>
      <c r="F403" s="230"/>
      <c r="G403" s="184"/>
      <c r="H403" s="185"/>
      <c r="I403" s="185"/>
      <c r="J403" s="185"/>
      <c r="K403" s="185"/>
      <c r="L403" s="185"/>
    </row>
    <row r="404" spans="1:14" x14ac:dyDescent="0.25">
      <c r="A404" s="5">
        <f t="shared" si="38"/>
        <v>3.5000000000000004</v>
      </c>
      <c r="B404" s="5" t="s">
        <v>148</v>
      </c>
      <c r="C404" s="5" t="s">
        <v>6</v>
      </c>
      <c r="D404" s="170">
        <v>0.02</v>
      </c>
      <c r="E404" s="170">
        <f>E399*D404</f>
        <v>0.01</v>
      </c>
      <c r="F404" s="184"/>
      <c r="G404" s="184"/>
      <c r="H404" s="185"/>
      <c r="I404" s="185"/>
      <c r="J404" s="185"/>
      <c r="K404" s="185"/>
      <c r="L404" s="185"/>
    </row>
    <row r="405" spans="1:14" x14ac:dyDescent="0.25">
      <c r="A405" s="5">
        <f t="shared" si="38"/>
        <v>3.6000000000000005</v>
      </c>
      <c r="B405" s="5" t="s">
        <v>68</v>
      </c>
      <c r="C405" s="5" t="s">
        <v>4</v>
      </c>
      <c r="D405" s="170">
        <v>0.28000000000000003</v>
      </c>
      <c r="E405" s="170">
        <f>D405*E399</f>
        <v>0.14000000000000001</v>
      </c>
      <c r="F405" s="184"/>
      <c r="G405" s="184"/>
      <c r="H405" s="185"/>
      <c r="I405" s="185"/>
      <c r="J405" s="185"/>
      <c r="K405" s="185"/>
      <c r="L405" s="185"/>
    </row>
    <row r="406" spans="1:14" x14ac:dyDescent="0.25">
      <c r="A406" s="65">
        <f>A399+1</f>
        <v>4</v>
      </c>
      <c r="B406" s="3" t="s">
        <v>193</v>
      </c>
      <c r="C406" s="3" t="s">
        <v>26</v>
      </c>
      <c r="D406" s="161"/>
      <c r="E406" s="161">
        <v>4</v>
      </c>
      <c r="F406" s="231"/>
      <c r="G406" s="185"/>
      <c r="H406" s="186"/>
      <c r="I406" s="186"/>
      <c r="J406" s="186"/>
      <c r="K406" s="186"/>
      <c r="L406" s="176"/>
    </row>
    <row r="407" spans="1:14" x14ac:dyDescent="0.25">
      <c r="A407" s="10">
        <f t="shared" ref="A407:A413" si="39">A406+0.1</f>
        <v>4.0999999999999996</v>
      </c>
      <c r="B407" s="10" t="s">
        <v>40</v>
      </c>
      <c r="C407" s="10" t="s">
        <v>24</v>
      </c>
      <c r="D407" s="163">
        <v>5.4</v>
      </c>
      <c r="E407" s="163">
        <f>D407*E406</f>
        <v>21.6</v>
      </c>
      <c r="F407" s="185"/>
      <c r="G407" s="185"/>
      <c r="H407" s="260"/>
      <c r="I407" s="231"/>
      <c r="J407" s="185"/>
      <c r="K407" s="185"/>
      <c r="L407" s="231"/>
    </row>
    <row r="408" spans="1:14" x14ac:dyDescent="0.25">
      <c r="A408" s="5">
        <f t="shared" si="39"/>
        <v>4.1999999999999993</v>
      </c>
      <c r="B408" s="11" t="s">
        <v>194</v>
      </c>
      <c r="C408" s="11" t="s">
        <v>16</v>
      </c>
      <c r="D408" s="167">
        <v>1.25</v>
      </c>
      <c r="E408" s="167">
        <f>D408*E406</f>
        <v>5</v>
      </c>
      <c r="F408" s="180"/>
      <c r="G408" s="180"/>
      <c r="H408" s="180"/>
      <c r="I408" s="180"/>
      <c r="J408" s="180"/>
      <c r="K408" s="180"/>
      <c r="L408" s="180"/>
    </row>
    <row r="409" spans="1:14" x14ac:dyDescent="0.25">
      <c r="A409" s="5">
        <f>A408+0.1</f>
        <v>4.2999999999999989</v>
      </c>
      <c r="B409" s="5" t="s">
        <v>277</v>
      </c>
      <c r="C409" s="5" t="s">
        <v>15</v>
      </c>
      <c r="D409" s="170" t="s">
        <v>17</v>
      </c>
      <c r="E409" s="208">
        <v>52.8</v>
      </c>
      <c r="F409" s="184"/>
      <c r="G409" s="184"/>
      <c r="H409" s="184"/>
      <c r="I409" s="184"/>
      <c r="J409" s="261"/>
      <c r="K409" s="261"/>
      <c r="L409" s="184"/>
    </row>
    <row r="410" spans="1:14" ht="30" x14ac:dyDescent="0.25">
      <c r="A410" s="5">
        <f t="shared" si="39"/>
        <v>4.3999999999999986</v>
      </c>
      <c r="B410" s="99" t="s">
        <v>139</v>
      </c>
      <c r="C410" s="99" t="s">
        <v>130</v>
      </c>
      <c r="D410" s="170" t="s">
        <v>84</v>
      </c>
      <c r="E410" s="279">
        <v>74</v>
      </c>
      <c r="F410" s="247"/>
      <c r="G410" s="247"/>
      <c r="H410" s="262"/>
      <c r="I410" s="262"/>
      <c r="J410" s="262"/>
      <c r="K410" s="262"/>
      <c r="L410" s="263"/>
    </row>
    <row r="411" spans="1:14" ht="30" x14ac:dyDescent="0.25">
      <c r="A411" s="5"/>
      <c r="B411" s="99" t="s">
        <v>141</v>
      </c>
      <c r="C411" s="5" t="s">
        <v>5</v>
      </c>
      <c r="D411" s="170" t="s">
        <v>84</v>
      </c>
      <c r="E411" s="212">
        <v>0.2</v>
      </c>
      <c r="F411" s="247"/>
      <c r="G411" s="247"/>
      <c r="H411" s="262"/>
      <c r="I411" s="262"/>
      <c r="J411" s="262"/>
      <c r="K411" s="262"/>
      <c r="L411" s="263"/>
    </row>
    <row r="412" spans="1:14" ht="30" x14ac:dyDescent="0.25">
      <c r="A412" s="5">
        <f t="shared" si="39"/>
        <v>0.1</v>
      </c>
      <c r="B412" s="99" t="s">
        <v>142</v>
      </c>
      <c r="C412" s="5" t="s">
        <v>5</v>
      </c>
      <c r="D412" s="170" t="s">
        <v>84</v>
      </c>
      <c r="E412" s="212">
        <v>0.64</v>
      </c>
      <c r="F412" s="247"/>
      <c r="G412" s="247"/>
      <c r="H412" s="262"/>
      <c r="I412" s="262"/>
      <c r="J412" s="262"/>
      <c r="K412" s="262"/>
      <c r="L412" s="263"/>
    </row>
    <row r="413" spans="1:14" s="130" customFormat="1" x14ac:dyDescent="0.25">
      <c r="A413" s="128">
        <f t="shared" si="39"/>
        <v>0.2</v>
      </c>
      <c r="B413" s="99" t="s">
        <v>271</v>
      </c>
      <c r="C413" s="99" t="s">
        <v>130</v>
      </c>
      <c r="D413" s="212" t="s">
        <v>17</v>
      </c>
      <c r="E413" s="212">
        <v>48</v>
      </c>
      <c r="F413" s="247"/>
      <c r="G413" s="247"/>
      <c r="H413" s="185"/>
      <c r="I413" s="185"/>
      <c r="J413" s="185"/>
      <c r="K413" s="185"/>
      <c r="L413" s="185"/>
      <c r="M413" s="129"/>
      <c r="N413" s="129"/>
    </row>
    <row r="414" spans="1:14" x14ac:dyDescent="0.25">
      <c r="A414" s="5">
        <f>A412+0.1</f>
        <v>0.2</v>
      </c>
      <c r="B414" s="5" t="s">
        <v>68</v>
      </c>
      <c r="C414" s="5" t="s">
        <v>4</v>
      </c>
      <c r="D414" s="170">
        <v>1.5</v>
      </c>
      <c r="E414" s="170">
        <v>6</v>
      </c>
      <c r="F414" s="184"/>
      <c r="G414" s="184"/>
      <c r="H414" s="184"/>
      <c r="I414" s="184"/>
      <c r="J414" s="184"/>
      <c r="K414" s="184"/>
      <c r="L414" s="184"/>
    </row>
    <row r="415" spans="1:14" x14ac:dyDescent="0.25">
      <c r="A415" s="65">
        <f>A406+1</f>
        <v>5</v>
      </c>
      <c r="B415" s="3" t="s">
        <v>196</v>
      </c>
      <c r="C415" s="3" t="s">
        <v>151</v>
      </c>
      <c r="D415" s="161"/>
      <c r="E415" s="161">
        <v>31</v>
      </c>
      <c r="F415" s="176"/>
      <c r="G415" s="184"/>
      <c r="H415" s="184"/>
      <c r="I415" s="184"/>
      <c r="J415" s="184"/>
      <c r="K415" s="184"/>
      <c r="L415" s="176"/>
    </row>
    <row r="416" spans="1:14" x14ac:dyDescent="0.25">
      <c r="A416" s="10">
        <f t="shared" ref="A416:A421" si="40">A415+0.1</f>
        <v>5.0999999999999996</v>
      </c>
      <c r="B416" s="10" t="s">
        <v>40</v>
      </c>
      <c r="C416" s="10" t="s">
        <v>24</v>
      </c>
      <c r="D416" s="165">
        <v>0.9</v>
      </c>
      <c r="E416" s="165">
        <f>E415*D416</f>
        <v>27.900000000000002</v>
      </c>
      <c r="F416" s="178"/>
      <c r="G416" s="178"/>
      <c r="H416" s="178"/>
      <c r="I416" s="178"/>
      <c r="J416" s="178"/>
      <c r="K416" s="178"/>
      <c r="L416" s="178"/>
    </row>
    <row r="417" spans="1:12" x14ac:dyDescent="0.25">
      <c r="A417" s="5">
        <f t="shared" si="40"/>
        <v>5.1999999999999993</v>
      </c>
      <c r="B417" s="11" t="s">
        <v>75</v>
      </c>
      <c r="C417" s="11" t="s">
        <v>4</v>
      </c>
      <c r="D417" s="167">
        <v>0.01</v>
      </c>
      <c r="E417" s="167">
        <f>E415*D417</f>
        <v>0.31</v>
      </c>
      <c r="F417" s="180"/>
      <c r="G417" s="180"/>
      <c r="H417" s="180"/>
      <c r="I417" s="180"/>
      <c r="J417" s="180"/>
      <c r="K417" s="180"/>
      <c r="L417" s="180"/>
    </row>
    <row r="418" spans="1:12" x14ac:dyDescent="0.25">
      <c r="A418" s="5">
        <f t="shared" si="40"/>
        <v>5.2999999999999989</v>
      </c>
      <c r="B418" s="141" t="s">
        <v>197</v>
      </c>
      <c r="C418" s="5" t="s">
        <v>15</v>
      </c>
      <c r="D418" s="170" t="s">
        <v>17</v>
      </c>
      <c r="E418" s="170">
        <v>180</v>
      </c>
      <c r="F418" s="264"/>
      <c r="G418" s="184"/>
      <c r="H418" s="184"/>
      <c r="I418" s="184"/>
      <c r="J418" s="184"/>
      <c r="K418" s="184"/>
      <c r="L418" s="184"/>
    </row>
    <row r="419" spans="1:12" x14ac:dyDescent="0.25">
      <c r="A419" s="5">
        <f t="shared" si="40"/>
        <v>5.3999999999999986</v>
      </c>
      <c r="B419" s="141" t="s">
        <v>198</v>
      </c>
      <c r="C419" s="5" t="s">
        <v>15</v>
      </c>
      <c r="D419" s="170" t="s">
        <v>17</v>
      </c>
      <c r="E419" s="170">
        <v>290</v>
      </c>
      <c r="F419" s="264"/>
      <c r="G419" s="184"/>
      <c r="H419" s="184"/>
      <c r="I419" s="184"/>
      <c r="J419" s="184"/>
      <c r="K419" s="184"/>
      <c r="L419" s="184"/>
    </row>
    <row r="420" spans="1:12" x14ac:dyDescent="0.25">
      <c r="A420" s="5">
        <f t="shared" si="40"/>
        <v>5.4999999999999982</v>
      </c>
      <c r="B420" s="141" t="s">
        <v>199</v>
      </c>
      <c r="C420" s="141" t="s">
        <v>26</v>
      </c>
      <c r="D420" s="170" t="s">
        <v>17</v>
      </c>
      <c r="E420" s="170">
        <v>31</v>
      </c>
      <c r="F420" s="264"/>
      <c r="G420" s="184"/>
      <c r="H420" s="184"/>
      <c r="I420" s="184"/>
      <c r="J420" s="184"/>
      <c r="K420" s="184"/>
      <c r="L420" s="184"/>
    </row>
    <row r="421" spans="1:12" x14ac:dyDescent="0.25">
      <c r="A421" s="5">
        <f t="shared" si="40"/>
        <v>5.5999999999999979</v>
      </c>
      <c r="B421" s="5" t="s">
        <v>68</v>
      </c>
      <c r="C421" s="5" t="s">
        <v>4</v>
      </c>
      <c r="D421" s="170">
        <v>0.14000000000000001</v>
      </c>
      <c r="E421" s="170">
        <f>D421*E415</f>
        <v>4.3400000000000007</v>
      </c>
      <c r="F421" s="264"/>
      <c r="G421" s="184"/>
      <c r="H421" s="184"/>
      <c r="I421" s="184"/>
      <c r="J421" s="184"/>
      <c r="K421" s="184"/>
      <c r="L421" s="184"/>
    </row>
    <row r="422" spans="1:12" ht="45" x14ac:dyDescent="0.25">
      <c r="A422" s="65">
        <f>A415+1</f>
        <v>6</v>
      </c>
      <c r="B422" s="3" t="s">
        <v>200</v>
      </c>
      <c r="C422" s="3" t="s">
        <v>43</v>
      </c>
      <c r="D422" s="171"/>
      <c r="E422" s="161">
        <v>143.71</v>
      </c>
      <c r="F422" s="176"/>
      <c r="G422" s="176"/>
      <c r="H422" s="176"/>
      <c r="I422" s="176"/>
      <c r="J422" s="176"/>
      <c r="K422" s="176"/>
      <c r="L422" s="176"/>
    </row>
    <row r="423" spans="1:12" x14ac:dyDescent="0.25">
      <c r="A423" s="10">
        <f>A422+0.1</f>
        <v>6.1</v>
      </c>
      <c r="B423" s="10" t="s">
        <v>40</v>
      </c>
      <c r="C423" s="10" t="s">
        <v>24</v>
      </c>
      <c r="D423" s="163">
        <v>0.68</v>
      </c>
      <c r="E423" s="165">
        <f>E422*D423</f>
        <v>97.722800000000007</v>
      </c>
      <c r="F423" s="185"/>
      <c r="G423" s="185"/>
      <c r="H423" s="178"/>
      <c r="I423" s="231"/>
      <c r="J423" s="185"/>
      <c r="K423" s="185"/>
      <c r="L423" s="231"/>
    </row>
    <row r="424" spans="1:12" x14ac:dyDescent="0.25">
      <c r="A424" s="5">
        <f>A423+0.1</f>
        <v>6.1999999999999993</v>
      </c>
      <c r="B424" s="11" t="s">
        <v>75</v>
      </c>
      <c r="C424" s="11" t="s">
        <v>4</v>
      </c>
      <c r="D424" s="272">
        <v>3.0000000000000001E-3</v>
      </c>
      <c r="E424" s="167">
        <f>E422*D424</f>
        <v>0.43113000000000001</v>
      </c>
      <c r="F424" s="180"/>
      <c r="G424" s="180"/>
      <c r="H424" s="180"/>
      <c r="I424" s="180"/>
      <c r="J424" s="180"/>
      <c r="K424" s="180"/>
      <c r="L424" s="180"/>
    </row>
    <row r="425" spans="1:12" x14ac:dyDescent="0.25">
      <c r="A425" s="5">
        <f>A424+0.1</f>
        <v>6.2999999999999989</v>
      </c>
      <c r="B425" s="5" t="s">
        <v>131</v>
      </c>
      <c r="C425" s="5" t="s">
        <v>96</v>
      </c>
      <c r="D425" s="172">
        <v>0.253</v>
      </c>
      <c r="E425" s="170">
        <f>E422*D425</f>
        <v>36.358630000000005</v>
      </c>
      <c r="F425" s="184"/>
      <c r="G425" s="184"/>
      <c r="H425" s="184"/>
      <c r="I425" s="184"/>
      <c r="J425" s="184"/>
      <c r="K425" s="184"/>
      <c r="L425" s="184"/>
    </row>
    <row r="426" spans="1:12" x14ac:dyDescent="0.25">
      <c r="A426" s="5">
        <f>A425+0.1</f>
        <v>6.3999999999999986</v>
      </c>
      <c r="B426" s="5" t="s">
        <v>132</v>
      </c>
      <c r="C426" s="5" t="s">
        <v>96</v>
      </c>
      <c r="D426" s="172">
        <v>2.7E-2</v>
      </c>
      <c r="E426" s="170">
        <f>E422*D426</f>
        <v>3.8801700000000001</v>
      </c>
      <c r="F426" s="184"/>
      <c r="G426" s="184"/>
      <c r="H426" s="184"/>
      <c r="I426" s="184"/>
      <c r="J426" s="184"/>
      <c r="K426" s="184"/>
      <c r="L426" s="184"/>
    </row>
    <row r="427" spans="1:12" x14ac:dyDescent="0.25">
      <c r="A427" s="5">
        <f>A426+0.1</f>
        <v>6.4999999999999982</v>
      </c>
      <c r="B427" s="5" t="s">
        <v>68</v>
      </c>
      <c r="C427" s="5" t="s">
        <v>4</v>
      </c>
      <c r="D427" s="172">
        <v>1.9E-3</v>
      </c>
      <c r="E427" s="170">
        <f>D427*E422</f>
        <v>0.27304900000000004</v>
      </c>
      <c r="F427" s="184"/>
      <c r="G427" s="184"/>
      <c r="H427" s="184"/>
      <c r="I427" s="184"/>
      <c r="J427" s="184"/>
      <c r="K427" s="184"/>
      <c r="L427" s="184"/>
    </row>
    <row r="428" spans="1:12" ht="30" x14ac:dyDescent="0.25">
      <c r="A428" s="65">
        <f>A422+1</f>
        <v>7</v>
      </c>
      <c r="B428" s="3" t="s">
        <v>160</v>
      </c>
      <c r="C428" s="3" t="s">
        <v>47</v>
      </c>
      <c r="D428" s="161"/>
      <c r="E428" s="161">
        <v>29</v>
      </c>
      <c r="F428" s="176"/>
      <c r="G428" s="184"/>
      <c r="H428" s="184"/>
      <c r="I428" s="184"/>
      <c r="J428" s="184"/>
      <c r="K428" s="184"/>
      <c r="L428" s="176"/>
    </row>
    <row r="429" spans="1:12" x14ac:dyDescent="0.25">
      <c r="A429" s="10">
        <f>A428+0.1</f>
        <v>7.1</v>
      </c>
      <c r="B429" s="10" t="s">
        <v>40</v>
      </c>
      <c r="C429" s="10" t="s">
        <v>24</v>
      </c>
      <c r="D429" s="165">
        <v>3</v>
      </c>
      <c r="E429" s="165">
        <f>D429*E428</f>
        <v>87</v>
      </c>
      <c r="F429" s="184"/>
      <c r="G429" s="184"/>
      <c r="H429" s="178"/>
      <c r="I429" s="178"/>
      <c r="J429" s="184"/>
      <c r="K429" s="184"/>
      <c r="L429" s="231"/>
    </row>
    <row r="430" spans="1:12" x14ac:dyDescent="0.25">
      <c r="A430" s="5">
        <f>A429+0.1</f>
        <v>7.1999999999999993</v>
      </c>
      <c r="B430" s="5" t="s">
        <v>87</v>
      </c>
      <c r="C430" s="5" t="s">
        <v>47</v>
      </c>
      <c r="D430" s="170">
        <v>1.1499999999999999</v>
      </c>
      <c r="E430" s="170">
        <f>D430*E428</f>
        <v>33.349999999999994</v>
      </c>
      <c r="F430" s="184"/>
      <c r="G430" s="184"/>
      <c r="H430" s="184"/>
      <c r="I430" s="184"/>
      <c r="J430" s="184"/>
      <c r="K430" s="184"/>
      <c r="L430" s="184"/>
    </row>
    <row r="431" spans="1:12" x14ac:dyDescent="0.25">
      <c r="A431" s="5">
        <f>A430+0.1</f>
        <v>7.2999999999999989</v>
      </c>
      <c r="B431" s="5" t="s">
        <v>68</v>
      </c>
      <c r="C431" s="5" t="s">
        <v>4</v>
      </c>
      <c r="D431" s="170">
        <v>0.01</v>
      </c>
      <c r="E431" s="170">
        <f>E428*D431</f>
        <v>0.28999999999999998</v>
      </c>
      <c r="F431" s="184"/>
      <c r="G431" s="184"/>
      <c r="H431" s="184"/>
      <c r="I431" s="184"/>
      <c r="J431" s="184"/>
      <c r="K431" s="184"/>
      <c r="L431" s="184"/>
    </row>
    <row r="432" spans="1:12" x14ac:dyDescent="0.25">
      <c r="A432" s="142">
        <f>A428+1</f>
        <v>8</v>
      </c>
      <c r="B432" s="95" t="s">
        <v>201</v>
      </c>
      <c r="C432" s="3" t="s">
        <v>47</v>
      </c>
      <c r="D432" s="218"/>
      <c r="E432" s="281">
        <v>87</v>
      </c>
      <c r="F432" s="218"/>
      <c r="G432" s="218"/>
      <c r="H432" s="218"/>
      <c r="I432" s="219"/>
      <c r="J432" s="219"/>
      <c r="K432" s="219"/>
      <c r="L432" s="176"/>
    </row>
    <row r="433" spans="1:15" x14ac:dyDescent="0.25">
      <c r="A433" s="10">
        <f>A432+0.1</f>
        <v>8.1</v>
      </c>
      <c r="B433" s="10" t="s">
        <v>40</v>
      </c>
      <c r="C433" s="10" t="s">
        <v>4</v>
      </c>
      <c r="D433" s="165">
        <v>1.21</v>
      </c>
      <c r="E433" s="165">
        <f>D433*E432</f>
        <v>105.27</v>
      </c>
      <c r="F433" s="178"/>
      <c r="G433" s="178"/>
      <c r="H433" s="178"/>
      <c r="I433" s="231"/>
      <c r="J433" s="178"/>
      <c r="K433" s="178"/>
      <c r="L433" s="178"/>
    </row>
    <row r="434" spans="1:15" ht="30" x14ac:dyDescent="0.25">
      <c r="A434" s="142">
        <f>A432+1</f>
        <v>9</v>
      </c>
      <c r="B434" s="3" t="s">
        <v>56</v>
      </c>
      <c r="C434" s="3" t="s">
        <v>46</v>
      </c>
      <c r="D434" s="161"/>
      <c r="E434" s="161">
        <f>E428</f>
        <v>29</v>
      </c>
      <c r="F434" s="176"/>
      <c r="G434" s="184"/>
      <c r="H434" s="184"/>
      <c r="I434" s="184"/>
      <c r="J434" s="184"/>
      <c r="K434" s="184"/>
      <c r="L434" s="176"/>
    </row>
    <row r="435" spans="1:15" x14ac:dyDescent="0.25">
      <c r="A435" s="10">
        <f>A434+0.1</f>
        <v>9.1</v>
      </c>
      <c r="B435" s="10" t="s">
        <v>40</v>
      </c>
      <c r="C435" s="4" t="s">
        <v>24</v>
      </c>
      <c r="D435" s="166">
        <v>0.87</v>
      </c>
      <c r="E435" s="165">
        <f>E434*D435</f>
        <v>25.23</v>
      </c>
      <c r="F435" s="180"/>
      <c r="G435" s="180"/>
      <c r="H435" s="178"/>
      <c r="I435" s="178"/>
      <c r="J435" s="178"/>
      <c r="K435" s="178"/>
      <c r="L435" s="178"/>
    </row>
    <row r="436" spans="1:15" x14ac:dyDescent="0.25">
      <c r="A436" s="142">
        <f>A434+1</f>
        <v>10</v>
      </c>
      <c r="B436" s="3" t="s">
        <v>58</v>
      </c>
      <c r="C436" s="3" t="s">
        <v>48</v>
      </c>
      <c r="D436" s="161"/>
      <c r="E436" s="161">
        <f>E434*1.85</f>
        <v>53.650000000000006</v>
      </c>
      <c r="F436" s="176"/>
      <c r="G436" s="184"/>
      <c r="H436" s="184"/>
      <c r="I436" s="184"/>
      <c r="J436" s="184"/>
      <c r="K436" s="184"/>
      <c r="L436" s="176"/>
    </row>
    <row r="437" spans="1:15" x14ac:dyDescent="0.25">
      <c r="A437" s="67">
        <f>A436+0.1</f>
        <v>10.1</v>
      </c>
      <c r="B437" s="11" t="s">
        <v>59</v>
      </c>
      <c r="C437" s="11" t="s">
        <v>48</v>
      </c>
      <c r="D437" s="169">
        <v>1</v>
      </c>
      <c r="E437" s="167">
        <f>E436*D437</f>
        <v>53.650000000000006</v>
      </c>
      <c r="F437" s="178"/>
      <c r="G437" s="178"/>
      <c r="H437" s="180"/>
      <c r="I437" s="180"/>
      <c r="J437" s="180"/>
      <c r="K437" s="180"/>
      <c r="L437" s="180"/>
    </row>
    <row r="438" spans="1:15" x14ac:dyDescent="0.25">
      <c r="A438" s="3"/>
      <c r="B438" s="3" t="s">
        <v>32</v>
      </c>
      <c r="C438" s="140"/>
      <c r="D438" s="173"/>
      <c r="E438" s="173"/>
      <c r="F438" s="181"/>
      <c r="G438" s="181"/>
      <c r="H438" s="181"/>
      <c r="I438" s="181"/>
      <c r="J438" s="181"/>
      <c r="K438" s="181"/>
      <c r="L438" s="181"/>
    </row>
    <row r="439" spans="1:15" s="32" customFormat="1" x14ac:dyDescent="0.3">
      <c r="A439" s="80"/>
      <c r="B439" s="20" t="s">
        <v>407</v>
      </c>
      <c r="C439" s="20"/>
      <c r="D439" s="282"/>
      <c r="E439" s="221"/>
      <c r="F439" s="265"/>
      <c r="G439" s="265"/>
      <c r="H439" s="265"/>
      <c r="I439" s="157"/>
      <c r="J439" s="265"/>
      <c r="K439" s="157"/>
      <c r="L439" s="157"/>
      <c r="M439" s="39"/>
      <c r="N439" s="35"/>
      <c r="O439" s="35"/>
    </row>
    <row r="440" spans="1:15" s="32" customFormat="1" x14ac:dyDescent="0.3">
      <c r="A440" s="77"/>
      <c r="B440" s="78" t="s">
        <v>32</v>
      </c>
      <c r="C440" s="78"/>
      <c r="D440" s="223"/>
      <c r="E440" s="223"/>
      <c r="F440" s="266"/>
      <c r="G440" s="266"/>
      <c r="H440" s="266"/>
      <c r="I440" s="266"/>
      <c r="J440" s="266"/>
      <c r="K440" s="266"/>
      <c r="L440" s="266"/>
      <c r="M440" s="39"/>
      <c r="N440" s="35"/>
      <c r="O440" s="35"/>
    </row>
    <row r="441" spans="1:15" x14ac:dyDescent="0.25">
      <c r="A441" s="5"/>
      <c r="B441" s="5" t="s">
        <v>434</v>
      </c>
      <c r="C441" s="5"/>
      <c r="D441" s="170"/>
      <c r="E441" s="170"/>
      <c r="F441" s="184"/>
      <c r="G441" s="185"/>
      <c r="H441" s="185"/>
      <c r="I441" s="185"/>
      <c r="J441" s="185"/>
      <c r="K441" s="185"/>
      <c r="L441" s="184"/>
    </row>
    <row r="442" spans="1:15" x14ac:dyDescent="0.25">
      <c r="A442" s="3"/>
      <c r="B442" s="3" t="s">
        <v>31</v>
      </c>
      <c r="C442" s="3"/>
      <c r="D442" s="161"/>
      <c r="E442" s="161"/>
      <c r="F442" s="176"/>
      <c r="G442" s="186"/>
      <c r="H442" s="186"/>
      <c r="I442" s="186"/>
      <c r="J442" s="186"/>
      <c r="K442" s="186"/>
      <c r="L442" s="176"/>
    </row>
    <row r="443" spans="1:15" x14ac:dyDescent="0.25">
      <c r="A443" s="5"/>
      <c r="B443" s="5" t="s">
        <v>433</v>
      </c>
      <c r="C443" s="5"/>
      <c r="D443" s="170"/>
      <c r="E443" s="170"/>
      <c r="F443" s="184"/>
      <c r="G443" s="185"/>
      <c r="H443" s="185"/>
      <c r="I443" s="185"/>
      <c r="J443" s="185"/>
      <c r="K443" s="185"/>
      <c r="L443" s="184"/>
    </row>
    <row r="444" spans="1:15" s="109" customFormat="1" x14ac:dyDescent="0.25">
      <c r="A444" s="3"/>
      <c r="B444" s="3" t="s">
        <v>202</v>
      </c>
      <c r="C444" s="3"/>
      <c r="D444" s="161"/>
      <c r="E444" s="161"/>
      <c r="F444" s="176"/>
      <c r="G444" s="186"/>
      <c r="H444" s="186"/>
      <c r="I444" s="186"/>
      <c r="J444" s="186"/>
      <c r="K444" s="186"/>
      <c r="L444" s="176"/>
    </row>
    <row r="445" spans="1:15" ht="15" customHeight="1" x14ac:dyDescent="0.25">
      <c r="A445" s="83"/>
      <c r="B445" s="189" t="s">
        <v>37</v>
      </c>
      <c r="C445" s="190"/>
      <c r="D445" s="192"/>
      <c r="E445" s="171"/>
      <c r="F445" s="182"/>
      <c r="G445" s="182"/>
      <c r="H445" s="182"/>
      <c r="I445" s="182"/>
      <c r="J445" s="182"/>
      <c r="K445" s="182"/>
      <c r="L445" s="180"/>
    </row>
    <row r="446" spans="1:15" x14ac:dyDescent="0.25">
      <c r="A446" s="3">
        <v>1</v>
      </c>
      <c r="B446" s="89" t="s">
        <v>9</v>
      </c>
      <c r="C446" s="3" t="s">
        <v>10</v>
      </c>
      <c r="D446" s="224"/>
      <c r="E446" s="161">
        <f>SUM(E449:E450)</f>
        <v>75</v>
      </c>
      <c r="F446" s="267"/>
      <c r="G446" s="234"/>
      <c r="H446" s="184"/>
      <c r="I446" s="176"/>
      <c r="J446" s="176"/>
      <c r="K446" s="176"/>
      <c r="L446" s="176"/>
    </row>
    <row r="447" spans="1:15" x14ac:dyDescent="0.25">
      <c r="A447" s="10">
        <f>A446+0.1</f>
        <v>1.1000000000000001</v>
      </c>
      <c r="B447" s="10" t="s">
        <v>40</v>
      </c>
      <c r="C447" s="4" t="s">
        <v>4</v>
      </c>
      <c r="D447" s="165">
        <v>2.97</v>
      </c>
      <c r="E447" s="165">
        <f>D447*E446</f>
        <v>222.75000000000003</v>
      </c>
      <c r="F447" s="184"/>
      <c r="G447" s="184"/>
      <c r="H447" s="178"/>
      <c r="I447" s="231"/>
      <c r="J447" s="184"/>
      <c r="K447" s="184"/>
      <c r="L447" s="231"/>
    </row>
    <row r="448" spans="1:15" x14ac:dyDescent="0.25">
      <c r="A448" s="5">
        <f t="shared" ref="A448:A451" si="41">A447+0.1</f>
        <v>1.2000000000000002</v>
      </c>
      <c r="B448" s="11" t="s">
        <v>75</v>
      </c>
      <c r="C448" s="1" t="s">
        <v>4</v>
      </c>
      <c r="D448" s="167">
        <v>1.05</v>
      </c>
      <c r="E448" s="167">
        <f>D448*E446</f>
        <v>78.75</v>
      </c>
      <c r="F448" s="184"/>
      <c r="G448" s="184"/>
      <c r="H448" s="184"/>
      <c r="I448" s="184"/>
      <c r="J448" s="180"/>
      <c r="K448" s="180"/>
      <c r="L448" s="180"/>
    </row>
    <row r="449" spans="1:12" ht="75" x14ac:dyDescent="0.25">
      <c r="A449" s="5">
        <f t="shared" si="41"/>
        <v>1.3000000000000003</v>
      </c>
      <c r="B449" s="5" t="s">
        <v>278</v>
      </c>
      <c r="C449" s="5" t="s">
        <v>10</v>
      </c>
      <c r="D449" s="208" t="s">
        <v>11</v>
      </c>
      <c r="E449" s="208">
        <v>27</v>
      </c>
      <c r="F449" s="184"/>
      <c r="G449" s="184"/>
      <c r="H449" s="184"/>
      <c r="I449" s="184"/>
      <c r="J449" s="261"/>
      <c r="K449" s="261"/>
      <c r="L449" s="184"/>
    </row>
    <row r="450" spans="1:12" ht="17.25" customHeight="1" x14ac:dyDescent="0.25">
      <c r="A450" s="5">
        <f t="shared" si="41"/>
        <v>1.4000000000000004</v>
      </c>
      <c r="B450" s="33" t="s">
        <v>280</v>
      </c>
      <c r="C450" s="20" t="s">
        <v>10</v>
      </c>
      <c r="D450" s="208" t="s">
        <v>11</v>
      </c>
      <c r="E450" s="154">
        <v>48</v>
      </c>
      <c r="F450" s="157"/>
      <c r="G450" s="157"/>
      <c r="H450" s="157"/>
      <c r="I450" s="157"/>
      <c r="J450" s="157"/>
      <c r="K450" s="157"/>
      <c r="L450" s="157"/>
    </row>
    <row r="451" spans="1:12" x14ac:dyDescent="0.25">
      <c r="A451" s="5">
        <f t="shared" si="41"/>
        <v>1.5000000000000004</v>
      </c>
      <c r="B451" s="5" t="s">
        <v>68</v>
      </c>
      <c r="C451" s="5" t="s">
        <v>4</v>
      </c>
      <c r="D451" s="170">
        <v>2.11</v>
      </c>
      <c r="E451" s="170">
        <f>D451*E446</f>
        <v>158.25</v>
      </c>
      <c r="F451" s="184"/>
      <c r="G451" s="184"/>
      <c r="H451" s="184"/>
      <c r="I451" s="184"/>
      <c r="J451" s="184"/>
      <c r="K451" s="184"/>
      <c r="L451" s="184"/>
    </row>
    <row r="452" spans="1:12" ht="30" x14ac:dyDescent="0.25">
      <c r="A452" s="3">
        <v>2</v>
      </c>
      <c r="B452" s="89" t="s">
        <v>12</v>
      </c>
      <c r="C452" s="3" t="s">
        <v>10</v>
      </c>
      <c r="D452" s="224"/>
      <c r="E452" s="224">
        <f>E446</f>
        <v>75</v>
      </c>
      <c r="F452" s="267"/>
      <c r="G452" s="234"/>
      <c r="H452" s="184"/>
      <c r="I452" s="176"/>
      <c r="J452" s="176"/>
      <c r="K452" s="176"/>
      <c r="L452" s="176"/>
    </row>
    <row r="453" spans="1:12" x14ac:dyDescent="0.25">
      <c r="A453" s="10">
        <f>A452+0.1</f>
        <v>2.1</v>
      </c>
      <c r="B453" s="10" t="s">
        <v>40</v>
      </c>
      <c r="C453" s="143" t="s">
        <v>4</v>
      </c>
      <c r="D453" s="203">
        <v>1</v>
      </c>
      <c r="E453" s="203">
        <f>D453*E452</f>
        <v>75</v>
      </c>
      <c r="F453" s="184"/>
      <c r="G453" s="184"/>
      <c r="H453" s="178"/>
      <c r="I453" s="231"/>
      <c r="J453" s="184"/>
      <c r="K453" s="184"/>
      <c r="L453" s="231"/>
    </row>
    <row r="454" spans="1:12" x14ac:dyDescent="0.25">
      <c r="A454" s="5">
        <f>A453+0.1</f>
        <v>2.2000000000000002</v>
      </c>
      <c r="B454" s="5" t="s">
        <v>13</v>
      </c>
      <c r="C454" s="5" t="s">
        <v>4</v>
      </c>
      <c r="D454" s="208">
        <v>1</v>
      </c>
      <c r="E454" s="208">
        <f>D454*E452</f>
        <v>75</v>
      </c>
      <c r="F454" s="184"/>
      <c r="G454" s="184"/>
      <c r="H454" s="184"/>
      <c r="I454" s="184"/>
      <c r="J454" s="261"/>
      <c r="K454" s="261"/>
      <c r="L454" s="184"/>
    </row>
    <row r="455" spans="1:12" x14ac:dyDescent="0.25">
      <c r="A455" s="3">
        <v>3</v>
      </c>
      <c r="B455" s="89" t="s">
        <v>14</v>
      </c>
      <c r="C455" s="3" t="s">
        <v>15</v>
      </c>
      <c r="D455" s="224"/>
      <c r="E455" s="224">
        <f>SUM(E458:E459)</f>
        <v>500</v>
      </c>
      <c r="F455" s="234"/>
      <c r="G455" s="184"/>
      <c r="H455" s="176"/>
      <c r="I455" s="176"/>
      <c r="J455" s="176"/>
      <c r="K455" s="176"/>
      <c r="L455" s="176"/>
    </row>
    <row r="456" spans="1:12" x14ac:dyDescent="0.25">
      <c r="A456" s="10">
        <f t="shared" ref="A456:A471" si="42">A455+0.1</f>
        <v>3.1</v>
      </c>
      <c r="B456" s="10" t="s">
        <v>40</v>
      </c>
      <c r="C456" s="10" t="s">
        <v>4</v>
      </c>
      <c r="D456" s="165">
        <v>7.0000000000000007E-2</v>
      </c>
      <c r="E456" s="165">
        <f>D456*E455</f>
        <v>35</v>
      </c>
      <c r="F456" s="178"/>
      <c r="G456" s="178"/>
      <c r="H456" s="178"/>
      <c r="I456" s="178"/>
      <c r="J456" s="178"/>
      <c r="K456" s="178"/>
      <c r="L456" s="231"/>
    </row>
    <row r="457" spans="1:12" x14ac:dyDescent="0.25">
      <c r="A457" s="5">
        <f t="shared" si="42"/>
        <v>3.2</v>
      </c>
      <c r="B457" s="11" t="s">
        <v>75</v>
      </c>
      <c r="C457" s="11" t="s">
        <v>16</v>
      </c>
      <c r="D457" s="167">
        <v>0.05</v>
      </c>
      <c r="E457" s="167">
        <f>D457*E455</f>
        <v>25</v>
      </c>
      <c r="F457" s="180"/>
      <c r="G457" s="180"/>
      <c r="H457" s="180"/>
      <c r="I457" s="180"/>
      <c r="J457" s="180"/>
      <c r="K457" s="180"/>
      <c r="L457" s="180"/>
    </row>
    <row r="458" spans="1:12" ht="30" x14ac:dyDescent="0.25">
      <c r="A458" s="5">
        <f>A457+0.1</f>
        <v>3.3000000000000003</v>
      </c>
      <c r="B458" s="5" t="s">
        <v>18</v>
      </c>
      <c r="C458" s="5" t="s">
        <v>15</v>
      </c>
      <c r="D458" s="170" t="s">
        <v>17</v>
      </c>
      <c r="E458" s="165">
        <v>350</v>
      </c>
      <c r="F458" s="184"/>
      <c r="G458" s="184"/>
      <c r="H458" s="184"/>
      <c r="I458" s="184"/>
      <c r="J458" s="184"/>
      <c r="K458" s="184"/>
      <c r="L458" s="184"/>
    </row>
    <row r="459" spans="1:12" ht="30" x14ac:dyDescent="0.25">
      <c r="A459" s="5">
        <f t="shared" si="42"/>
        <v>3.4000000000000004</v>
      </c>
      <c r="B459" s="5" t="s">
        <v>19</v>
      </c>
      <c r="C459" s="5" t="s">
        <v>15</v>
      </c>
      <c r="D459" s="170" t="s">
        <v>17</v>
      </c>
      <c r="E459" s="165">
        <v>150</v>
      </c>
      <c r="F459" s="184"/>
      <c r="G459" s="184"/>
      <c r="H459" s="184"/>
      <c r="I459" s="184"/>
      <c r="J459" s="184"/>
      <c r="K459" s="184"/>
      <c r="L459" s="184"/>
    </row>
    <row r="460" spans="1:12" x14ac:dyDescent="0.25">
      <c r="A460" s="5">
        <f>A459+0.1</f>
        <v>3.5000000000000004</v>
      </c>
      <c r="B460" s="5" t="s">
        <v>20</v>
      </c>
      <c r="C460" s="5" t="s">
        <v>15</v>
      </c>
      <c r="D460" s="170" t="s">
        <v>17</v>
      </c>
      <c r="E460" s="170">
        <f>E419</f>
        <v>290</v>
      </c>
      <c r="F460" s="184"/>
      <c r="G460" s="184"/>
      <c r="H460" s="184"/>
      <c r="I460" s="184"/>
      <c r="J460" s="184"/>
      <c r="K460" s="184"/>
      <c r="L460" s="184"/>
    </row>
    <row r="461" spans="1:12" ht="30" x14ac:dyDescent="0.25">
      <c r="A461" s="5">
        <f t="shared" si="42"/>
        <v>3.6000000000000005</v>
      </c>
      <c r="B461" s="5" t="s">
        <v>21</v>
      </c>
      <c r="C461" s="5" t="s">
        <v>15</v>
      </c>
      <c r="D461" s="170" t="s">
        <v>17</v>
      </c>
      <c r="E461" s="170">
        <f>E458</f>
        <v>350</v>
      </c>
      <c r="F461" s="184"/>
      <c r="G461" s="184"/>
      <c r="H461" s="184"/>
      <c r="I461" s="184"/>
      <c r="J461" s="184"/>
      <c r="K461" s="184"/>
      <c r="L461" s="184"/>
    </row>
    <row r="462" spans="1:12" x14ac:dyDescent="0.25">
      <c r="A462" s="5">
        <f t="shared" si="42"/>
        <v>3.7000000000000006</v>
      </c>
      <c r="B462" s="5" t="s">
        <v>68</v>
      </c>
      <c r="C462" s="5" t="s">
        <v>4</v>
      </c>
      <c r="D462" s="216">
        <v>3.5000000000000001E-3</v>
      </c>
      <c r="E462" s="170">
        <f>D462*E455</f>
        <v>1.75</v>
      </c>
      <c r="F462" s="184"/>
      <c r="G462" s="184"/>
      <c r="H462" s="184"/>
      <c r="I462" s="184"/>
      <c r="J462" s="184"/>
      <c r="K462" s="184"/>
      <c r="L462" s="184"/>
    </row>
    <row r="463" spans="1:12" ht="30" x14ac:dyDescent="0.25">
      <c r="A463" s="3">
        <v>4</v>
      </c>
      <c r="B463" s="89" t="s">
        <v>22</v>
      </c>
      <c r="C463" s="3" t="s">
        <v>23</v>
      </c>
      <c r="D463" s="224"/>
      <c r="E463" s="224">
        <v>1</v>
      </c>
      <c r="F463" s="234"/>
      <c r="G463" s="184"/>
      <c r="H463" s="176"/>
      <c r="I463" s="176"/>
      <c r="J463" s="176"/>
      <c r="K463" s="176"/>
      <c r="L463" s="176"/>
    </row>
    <row r="464" spans="1:12" x14ac:dyDescent="0.25">
      <c r="A464" s="10">
        <f t="shared" si="42"/>
        <v>4.0999999999999996</v>
      </c>
      <c r="B464" s="10" t="s">
        <v>40</v>
      </c>
      <c r="C464" s="10" t="s">
        <v>24</v>
      </c>
      <c r="D464" s="165">
        <v>25</v>
      </c>
      <c r="E464" s="165">
        <f>D464*E463</f>
        <v>25</v>
      </c>
      <c r="F464" s="178"/>
      <c r="G464" s="178"/>
      <c r="H464" s="178"/>
      <c r="I464" s="178"/>
      <c r="J464" s="178"/>
      <c r="K464" s="178"/>
      <c r="L464" s="178"/>
    </row>
    <row r="465" spans="1:15" x14ac:dyDescent="0.25">
      <c r="A465" s="5">
        <f t="shared" si="42"/>
        <v>4.1999999999999993</v>
      </c>
      <c r="B465" s="11" t="s">
        <v>75</v>
      </c>
      <c r="C465" s="11" t="s">
        <v>16</v>
      </c>
      <c r="D465" s="167">
        <v>0.7</v>
      </c>
      <c r="E465" s="167">
        <f>D465*E463</f>
        <v>0.7</v>
      </c>
      <c r="F465" s="180"/>
      <c r="G465" s="180"/>
      <c r="H465" s="180"/>
      <c r="I465" s="180"/>
      <c r="J465" s="180"/>
      <c r="K465" s="180"/>
      <c r="L465" s="180"/>
    </row>
    <row r="466" spans="1:15" x14ac:dyDescent="0.25">
      <c r="A466" s="5">
        <f t="shared" si="42"/>
        <v>4.2999999999999989</v>
      </c>
      <c r="B466" s="5" t="s">
        <v>25</v>
      </c>
      <c r="C466" s="5" t="s">
        <v>26</v>
      </c>
      <c r="D466" s="170" t="s">
        <v>17</v>
      </c>
      <c r="E466" s="170">
        <v>1</v>
      </c>
      <c r="F466" s="184"/>
      <c r="G466" s="184"/>
      <c r="H466" s="184"/>
      <c r="I466" s="184"/>
      <c r="J466" s="184"/>
      <c r="K466" s="184"/>
      <c r="L466" s="184"/>
    </row>
    <row r="467" spans="1:15" x14ac:dyDescent="0.25">
      <c r="A467" s="5">
        <f t="shared" si="42"/>
        <v>4.3999999999999986</v>
      </c>
      <c r="B467" s="5" t="s">
        <v>27</v>
      </c>
      <c r="C467" s="5" t="s">
        <v>26</v>
      </c>
      <c r="D467" s="170" t="s">
        <v>17</v>
      </c>
      <c r="E467" s="170">
        <v>1</v>
      </c>
      <c r="F467" s="184"/>
      <c r="G467" s="184"/>
      <c r="H467" s="184"/>
      <c r="I467" s="184"/>
      <c r="J467" s="184"/>
      <c r="K467" s="184"/>
      <c r="L467" s="184"/>
    </row>
    <row r="468" spans="1:15" x14ac:dyDescent="0.25">
      <c r="A468" s="5">
        <f t="shared" si="42"/>
        <v>4.4999999999999982</v>
      </c>
      <c r="B468" s="5" t="s">
        <v>28</v>
      </c>
      <c r="C468" s="5" t="s">
        <v>26</v>
      </c>
      <c r="D468" s="170" t="s">
        <v>17</v>
      </c>
      <c r="E468" s="170">
        <v>1</v>
      </c>
      <c r="F468" s="184"/>
      <c r="G468" s="184"/>
      <c r="H468" s="184"/>
      <c r="I468" s="184"/>
      <c r="J468" s="184"/>
      <c r="K468" s="184"/>
      <c r="L468" s="184"/>
    </row>
    <row r="469" spans="1:15" x14ac:dyDescent="0.25">
      <c r="A469" s="5">
        <f t="shared" si="42"/>
        <v>4.5999999999999979</v>
      </c>
      <c r="B469" s="5" t="s">
        <v>29</v>
      </c>
      <c r="C469" s="5" t="s">
        <v>26</v>
      </c>
      <c r="D469" s="170" t="s">
        <v>17</v>
      </c>
      <c r="E469" s="170">
        <v>1</v>
      </c>
      <c r="F469" s="184"/>
      <c r="G469" s="184"/>
      <c r="H469" s="184"/>
      <c r="I469" s="184"/>
      <c r="J469" s="184"/>
      <c r="K469" s="184"/>
      <c r="L469" s="184"/>
    </row>
    <row r="470" spans="1:15" x14ac:dyDescent="0.25">
      <c r="A470" s="5">
        <f t="shared" si="42"/>
        <v>4.6999999999999975</v>
      </c>
      <c r="B470" s="5" t="s">
        <v>30</v>
      </c>
      <c r="C470" s="5" t="s">
        <v>26</v>
      </c>
      <c r="D470" s="170" t="s">
        <v>17</v>
      </c>
      <c r="E470" s="170">
        <v>1</v>
      </c>
      <c r="F470" s="184"/>
      <c r="G470" s="184"/>
      <c r="H470" s="184"/>
      <c r="I470" s="184"/>
      <c r="J470" s="184"/>
      <c r="K470" s="184"/>
      <c r="L470" s="184"/>
    </row>
    <row r="471" spans="1:15" x14ac:dyDescent="0.25">
      <c r="A471" s="5">
        <f t="shared" si="42"/>
        <v>4.7999999999999972</v>
      </c>
      <c r="B471" s="5" t="s">
        <v>68</v>
      </c>
      <c r="C471" s="5" t="s">
        <v>4</v>
      </c>
      <c r="D471" s="170">
        <v>10.1</v>
      </c>
      <c r="E471" s="170">
        <f>E463*D471</f>
        <v>10.1</v>
      </c>
      <c r="F471" s="184"/>
      <c r="G471" s="184"/>
      <c r="H471" s="184"/>
      <c r="I471" s="184"/>
      <c r="J471" s="184"/>
      <c r="K471" s="184"/>
      <c r="L471" s="184"/>
    </row>
    <row r="472" spans="1:15" x14ac:dyDescent="0.25">
      <c r="A472" s="3"/>
      <c r="B472" s="3" t="s">
        <v>31</v>
      </c>
      <c r="C472" s="3"/>
      <c r="D472" s="161"/>
      <c r="E472" s="161"/>
      <c r="F472" s="176"/>
      <c r="G472" s="186"/>
      <c r="H472" s="186"/>
      <c r="I472" s="186"/>
      <c r="J472" s="186"/>
      <c r="K472" s="186"/>
      <c r="L472" s="176"/>
    </row>
    <row r="473" spans="1:15" s="32" customFormat="1" x14ac:dyDescent="0.3">
      <c r="A473" s="80"/>
      <c r="B473" s="20" t="s">
        <v>407</v>
      </c>
      <c r="C473" s="20"/>
      <c r="D473" s="282"/>
      <c r="E473" s="221"/>
      <c r="F473" s="265"/>
      <c r="G473" s="265"/>
      <c r="H473" s="265"/>
      <c r="I473" s="157"/>
      <c r="J473" s="265"/>
      <c r="K473" s="157"/>
      <c r="L473" s="157"/>
      <c r="M473" s="39"/>
      <c r="N473" s="35"/>
      <c r="O473" s="35"/>
    </row>
    <row r="474" spans="1:15" s="32" customFormat="1" x14ac:dyDescent="0.3">
      <c r="A474" s="77"/>
      <c r="B474" s="78" t="s">
        <v>32</v>
      </c>
      <c r="C474" s="78"/>
      <c r="D474" s="223"/>
      <c r="E474" s="223"/>
      <c r="F474" s="266"/>
      <c r="G474" s="266"/>
      <c r="H474" s="266"/>
      <c r="I474" s="266"/>
      <c r="J474" s="266"/>
      <c r="K474" s="266"/>
      <c r="L474" s="266"/>
      <c r="M474" s="39"/>
      <c r="N474" s="35"/>
      <c r="O474" s="35"/>
    </row>
    <row r="475" spans="1:15" x14ac:dyDescent="0.25">
      <c r="A475" s="5"/>
      <c r="B475" s="5" t="s">
        <v>432</v>
      </c>
      <c r="C475" s="5"/>
      <c r="D475" s="170"/>
      <c r="E475" s="170"/>
      <c r="F475" s="184"/>
      <c r="G475" s="185"/>
      <c r="H475" s="185"/>
      <c r="I475" s="185"/>
      <c r="J475" s="185"/>
      <c r="K475" s="185"/>
      <c r="L475" s="184"/>
    </row>
    <row r="476" spans="1:15" x14ac:dyDescent="0.25">
      <c r="A476" s="3"/>
      <c r="B476" s="3" t="s">
        <v>31</v>
      </c>
      <c r="C476" s="3"/>
      <c r="D476" s="161"/>
      <c r="E476" s="161"/>
      <c r="F476" s="176"/>
      <c r="G476" s="186"/>
      <c r="H476" s="186"/>
      <c r="I476" s="186"/>
      <c r="J476" s="186"/>
      <c r="K476" s="186"/>
      <c r="L476" s="176"/>
    </row>
    <row r="477" spans="1:15" x14ac:dyDescent="0.25">
      <c r="A477" s="5"/>
      <c r="B477" s="5" t="s">
        <v>433</v>
      </c>
      <c r="C477" s="5"/>
      <c r="D477" s="170"/>
      <c r="E477" s="170"/>
      <c r="F477" s="184"/>
      <c r="G477" s="185"/>
      <c r="H477" s="185"/>
      <c r="I477" s="185"/>
      <c r="J477" s="185"/>
      <c r="K477" s="185"/>
      <c r="L477" s="184"/>
    </row>
    <row r="478" spans="1:15" x14ac:dyDescent="0.25">
      <c r="A478" s="3"/>
      <c r="B478" s="3" t="s">
        <v>33</v>
      </c>
      <c r="C478" s="3"/>
      <c r="D478" s="161"/>
      <c r="E478" s="161"/>
      <c r="F478" s="176"/>
      <c r="G478" s="186"/>
      <c r="H478" s="186"/>
      <c r="I478" s="186"/>
      <c r="J478" s="186"/>
      <c r="K478" s="186"/>
      <c r="L478" s="176"/>
    </row>
    <row r="479" spans="1:15" x14ac:dyDescent="0.25">
      <c r="A479" s="3"/>
      <c r="B479" s="3" t="s">
        <v>34</v>
      </c>
      <c r="C479" s="3"/>
      <c r="D479" s="161"/>
      <c r="E479" s="161"/>
      <c r="F479" s="176"/>
      <c r="G479" s="186"/>
      <c r="H479" s="186"/>
      <c r="I479" s="186"/>
      <c r="J479" s="186"/>
      <c r="K479" s="186"/>
      <c r="L479" s="176"/>
    </row>
  </sheetData>
  <mergeCells count="10">
    <mergeCell ref="A2:L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view="pageBreakPreview" zoomScaleNormal="100" zoomScaleSheetLayoutView="100" workbookViewId="0">
      <selection activeCell="A3" sqref="A3:L4"/>
    </sheetView>
  </sheetViews>
  <sheetFormatPr defaultColWidth="9.140625" defaultRowHeight="15" x14ac:dyDescent="0.25"/>
  <cols>
    <col min="1" max="1" width="5.5703125" style="87" customWidth="1"/>
    <col min="2" max="2" width="36.5703125" style="14" customWidth="1"/>
    <col min="3" max="3" width="9.140625" style="14" customWidth="1"/>
    <col min="4" max="12" width="10.85546875" style="14" customWidth="1"/>
    <col min="13" max="16384" width="9.140625" style="14"/>
  </cols>
  <sheetData>
    <row r="1" spans="1:12" ht="31.5" customHeight="1" x14ac:dyDescent="0.25">
      <c r="A1" s="352" t="s">
        <v>410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1.5" customHeight="1" x14ac:dyDescent="0.25">
      <c r="A2" s="352" t="s">
        <v>281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45" customHeight="1" x14ac:dyDescent="0.25">
      <c r="A3" s="350" t="s">
        <v>214</v>
      </c>
      <c r="B3" s="350" t="s">
        <v>204</v>
      </c>
      <c r="C3" s="350" t="s">
        <v>205</v>
      </c>
      <c r="D3" s="350" t="s">
        <v>206</v>
      </c>
      <c r="E3" s="351"/>
      <c r="F3" s="350" t="s">
        <v>207</v>
      </c>
      <c r="G3" s="351"/>
      <c r="H3" s="350" t="s">
        <v>208</v>
      </c>
      <c r="I3" s="351"/>
      <c r="J3" s="350" t="s">
        <v>209</v>
      </c>
      <c r="K3" s="351"/>
      <c r="L3" s="350" t="s">
        <v>31</v>
      </c>
    </row>
    <row r="4" spans="1:12" ht="60" customHeight="1" x14ac:dyDescent="0.25">
      <c r="A4" s="351" t="s">
        <v>0</v>
      </c>
      <c r="B4" s="351"/>
      <c r="C4" s="351" t="s">
        <v>205</v>
      </c>
      <c r="D4" s="140" t="s">
        <v>211</v>
      </c>
      <c r="E4" s="140" t="s">
        <v>212</v>
      </c>
      <c r="F4" s="140" t="s">
        <v>213</v>
      </c>
      <c r="G4" s="140" t="s">
        <v>31</v>
      </c>
      <c r="H4" s="140" t="s">
        <v>213</v>
      </c>
      <c r="I4" s="140" t="s">
        <v>31</v>
      </c>
      <c r="J4" s="140" t="s">
        <v>213</v>
      </c>
      <c r="K4" s="140" t="s">
        <v>31</v>
      </c>
      <c r="L4" s="351" t="s">
        <v>210</v>
      </c>
    </row>
    <row r="5" spans="1:12" s="35" customFormat="1" x14ac:dyDescent="0.3">
      <c r="A5" s="30"/>
      <c r="B5" s="27" t="s">
        <v>371</v>
      </c>
      <c r="C5" s="20"/>
      <c r="D5" s="23"/>
      <c r="E5" s="23"/>
      <c r="F5" s="23"/>
      <c r="G5" s="23"/>
      <c r="H5" s="23"/>
      <c r="I5" s="23"/>
      <c r="J5" s="23"/>
      <c r="K5" s="23"/>
      <c r="L5" s="19"/>
    </row>
    <row r="6" spans="1:12" s="35" customFormat="1" ht="60" x14ac:dyDescent="0.3">
      <c r="A6" s="26">
        <v>1</v>
      </c>
      <c r="B6" s="27" t="s">
        <v>110</v>
      </c>
      <c r="C6" s="45" t="s">
        <v>46</v>
      </c>
      <c r="D6" s="222"/>
      <c r="E6" s="309">
        <v>12</v>
      </c>
      <c r="F6" s="157"/>
      <c r="G6" s="157"/>
      <c r="H6" s="157"/>
      <c r="I6" s="157"/>
      <c r="J6" s="157"/>
      <c r="K6" s="157"/>
      <c r="L6" s="265"/>
    </row>
    <row r="7" spans="1:12" s="29" customFormat="1" x14ac:dyDescent="0.3">
      <c r="A7" s="46">
        <f>A6+0.1</f>
        <v>1.1000000000000001</v>
      </c>
      <c r="B7" s="20" t="s">
        <v>40</v>
      </c>
      <c r="C7" s="42" t="s">
        <v>24</v>
      </c>
      <c r="D7" s="283">
        <v>1.54E-2</v>
      </c>
      <c r="E7" s="310">
        <f>E6*D7</f>
        <v>0.18480000000000002</v>
      </c>
      <c r="F7" s="294"/>
      <c r="G7" s="294"/>
      <c r="H7" s="294"/>
      <c r="I7" s="294"/>
      <c r="J7" s="294"/>
      <c r="K7" s="294"/>
      <c r="L7" s="294"/>
    </row>
    <row r="8" spans="1:12" s="37" customFormat="1" x14ac:dyDescent="0.3">
      <c r="A8" s="46">
        <f>A7+0.1</f>
        <v>1.2000000000000002</v>
      </c>
      <c r="B8" s="42" t="s">
        <v>74</v>
      </c>
      <c r="C8" s="42" t="s">
        <v>4</v>
      </c>
      <c r="D8" s="283">
        <v>7.2599999999999998E-2</v>
      </c>
      <c r="E8" s="310">
        <f>E6*D8</f>
        <v>0.87119999999999997</v>
      </c>
      <c r="F8" s="294"/>
      <c r="G8" s="294"/>
      <c r="H8" s="294"/>
      <c r="I8" s="294"/>
      <c r="J8" s="294"/>
      <c r="K8" s="294"/>
      <c r="L8" s="294"/>
    </row>
    <row r="9" spans="1:12" s="35" customFormat="1" ht="60" x14ac:dyDescent="0.3">
      <c r="A9" s="26">
        <f>A6+1</f>
        <v>2</v>
      </c>
      <c r="B9" s="47" t="s">
        <v>112</v>
      </c>
      <c r="C9" s="45" t="s">
        <v>46</v>
      </c>
      <c r="D9" s="222"/>
      <c r="E9" s="222">
        <f>E6*0.09</f>
        <v>1.08</v>
      </c>
      <c r="F9" s="265"/>
      <c r="G9" s="157"/>
      <c r="H9" s="157"/>
      <c r="I9" s="157"/>
      <c r="J9" s="157"/>
      <c r="K9" s="157"/>
      <c r="L9" s="265"/>
    </row>
    <row r="10" spans="1:12" s="29" customFormat="1" x14ac:dyDescent="0.3">
      <c r="A10" s="22">
        <f>A9+0.1</f>
        <v>2.1</v>
      </c>
      <c r="B10" s="20" t="s">
        <v>40</v>
      </c>
      <c r="C10" s="20" t="s">
        <v>24</v>
      </c>
      <c r="D10" s="154">
        <v>2.06</v>
      </c>
      <c r="E10" s="311">
        <f>E9*D10</f>
        <v>2.2248000000000001</v>
      </c>
      <c r="F10" s="157"/>
      <c r="G10" s="157"/>
      <c r="H10" s="157"/>
      <c r="I10" s="157"/>
      <c r="J10" s="157"/>
      <c r="K10" s="157"/>
      <c r="L10" s="157"/>
    </row>
    <row r="11" spans="1:12" s="35" customFormat="1" ht="30" x14ac:dyDescent="0.3">
      <c r="A11" s="26">
        <f>A9+1</f>
        <v>3</v>
      </c>
      <c r="B11" s="27" t="s">
        <v>73</v>
      </c>
      <c r="C11" s="45" t="s">
        <v>46</v>
      </c>
      <c r="D11" s="312"/>
      <c r="E11" s="222">
        <f>E9+E6</f>
        <v>13.08</v>
      </c>
      <c r="F11" s="265"/>
      <c r="G11" s="157"/>
      <c r="H11" s="157"/>
      <c r="I11" s="157"/>
      <c r="J11" s="157"/>
      <c r="K11" s="157"/>
      <c r="L11" s="265"/>
    </row>
    <row r="12" spans="1:12" s="29" customFormat="1" x14ac:dyDescent="0.3">
      <c r="A12" s="46">
        <f>A11+0.1</f>
        <v>3.1</v>
      </c>
      <c r="B12" s="20" t="s">
        <v>40</v>
      </c>
      <c r="C12" s="42" t="s">
        <v>24</v>
      </c>
      <c r="D12" s="283">
        <v>3.4000000000000002E-2</v>
      </c>
      <c r="E12" s="310">
        <f>D12*E11</f>
        <v>0.44472000000000006</v>
      </c>
      <c r="F12" s="294"/>
      <c r="G12" s="294"/>
      <c r="H12" s="294"/>
      <c r="I12" s="294"/>
      <c r="J12" s="294"/>
      <c r="K12" s="294"/>
      <c r="L12" s="294"/>
    </row>
    <row r="13" spans="1:12" s="37" customFormat="1" x14ac:dyDescent="0.3">
      <c r="A13" s="46">
        <f>A12+0.1</f>
        <v>3.2</v>
      </c>
      <c r="B13" s="42" t="s">
        <v>74</v>
      </c>
      <c r="C13" s="42" t="s">
        <v>16</v>
      </c>
      <c r="D13" s="283">
        <v>8.0299999999999996E-2</v>
      </c>
      <c r="E13" s="310">
        <f>D13*E11</f>
        <v>1.050324</v>
      </c>
      <c r="F13" s="294"/>
      <c r="G13" s="294"/>
      <c r="H13" s="294"/>
      <c r="I13" s="294"/>
      <c r="J13" s="294"/>
      <c r="K13" s="294"/>
      <c r="L13" s="294"/>
    </row>
    <row r="14" spans="1:12" s="37" customFormat="1" x14ac:dyDescent="0.3">
      <c r="A14" s="46">
        <f>A13+0.1</f>
        <v>3.3000000000000003</v>
      </c>
      <c r="B14" s="42" t="s">
        <v>285</v>
      </c>
      <c r="C14" s="42" t="s">
        <v>4</v>
      </c>
      <c r="D14" s="283">
        <v>5.5999999999999999E-3</v>
      </c>
      <c r="E14" s="310">
        <f>D14*E11</f>
        <v>7.3247999999999994E-2</v>
      </c>
      <c r="F14" s="294"/>
      <c r="G14" s="294"/>
      <c r="H14" s="294"/>
      <c r="I14" s="294"/>
      <c r="J14" s="294"/>
      <c r="K14" s="294"/>
      <c r="L14" s="294"/>
    </row>
    <row r="15" spans="1:12" s="35" customFormat="1" x14ac:dyDescent="0.3">
      <c r="A15" s="26">
        <f>A11+1</f>
        <v>4</v>
      </c>
      <c r="B15" s="27" t="s">
        <v>58</v>
      </c>
      <c r="C15" s="27" t="s">
        <v>48</v>
      </c>
      <c r="D15" s="222"/>
      <c r="E15" s="222">
        <f>E11*1.85</f>
        <v>24.198</v>
      </c>
      <c r="F15" s="265"/>
      <c r="G15" s="157"/>
      <c r="H15" s="157"/>
      <c r="I15" s="157"/>
      <c r="J15" s="157"/>
      <c r="K15" s="157"/>
      <c r="L15" s="265"/>
    </row>
    <row r="16" spans="1:12" s="37" customFormat="1" x14ac:dyDescent="0.3">
      <c r="A16" s="46">
        <f>A15+0.1</f>
        <v>4.0999999999999996</v>
      </c>
      <c r="B16" s="42" t="s">
        <v>286</v>
      </c>
      <c r="C16" s="48" t="s">
        <v>48</v>
      </c>
      <c r="D16" s="283">
        <v>1</v>
      </c>
      <c r="E16" s="310">
        <f>E15*D16</f>
        <v>24.198</v>
      </c>
      <c r="F16" s="294"/>
      <c r="G16" s="294"/>
      <c r="H16" s="294"/>
      <c r="I16" s="294"/>
      <c r="J16" s="294"/>
      <c r="K16" s="294"/>
      <c r="L16" s="294"/>
    </row>
    <row r="17" spans="1:18" s="35" customFormat="1" ht="60" x14ac:dyDescent="0.3">
      <c r="A17" s="26">
        <f>A15+1</f>
        <v>5</v>
      </c>
      <c r="B17" s="27" t="s">
        <v>114</v>
      </c>
      <c r="C17" s="45" t="s">
        <v>46</v>
      </c>
      <c r="D17" s="222"/>
      <c r="E17" s="309">
        <v>2.71</v>
      </c>
      <c r="F17" s="295"/>
      <c r="G17" s="296"/>
      <c r="H17" s="296"/>
      <c r="I17" s="296"/>
      <c r="J17" s="296"/>
      <c r="K17" s="296"/>
      <c r="L17" s="265"/>
    </row>
    <row r="18" spans="1:18" s="29" customFormat="1" x14ac:dyDescent="0.3">
      <c r="A18" s="46">
        <f>A17+0.1</f>
        <v>5.0999999999999996</v>
      </c>
      <c r="B18" s="20" t="s">
        <v>40</v>
      </c>
      <c r="C18" s="42" t="s">
        <v>24</v>
      </c>
      <c r="D18" s="283">
        <v>0.89</v>
      </c>
      <c r="E18" s="310">
        <f>D18*E17</f>
        <v>2.4119000000000002</v>
      </c>
      <c r="F18" s="294"/>
      <c r="G18" s="294"/>
      <c r="H18" s="294"/>
      <c r="I18" s="294"/>
      <c r="J18" s="294"/>
      <c r="K18" s="294"/>
      <c r="L18" s="294"/>
    </row>
    <row r="19" spans="1:18" s="37" customFormat="1" x14ac:dyDescent="0.3">
      <c r="A19" s="46">
        <f>A18+0.1</f>
        <v>5.1999999999999993</v>
      </c>
      <c r="B19" s="42" t="s">
        <v>285</v>
      </c>
      <c r="C19" s="42" t="s">
        <v>4</v>
      </c>
      <c r="D19" s="283">
        <v>0.37</v>
      </c>
      <c r="E19" s="310">
        <f>D19*E17</f>
        <v>1.0026999999999999</v>
      </c>
      <c r="F19" s="294"/>
      <c r="G19" s="294"/>
      <c r="H19" s="294"/>
      <c r="I19" s="294"/>
      <c r="J19" s="157"/>
      <c r="K19" s="294"/>
      <c r="L19" s="294"/>
    </row>
    <row r="20" spans="1:18" s="35" customFormat="1" x14ac:dyDescent="0.3">
      <c r="A20" s="46">
        <f>A19+0.1</f>
        <v>5.2999999999999989</v>
      </c>
      <c r="B20" s="42" t="s">
        <v>62</v>
      </c>
      <c r="C20" s="49" t="s">
        <v>46</v>
      </c>
      <c r="D20" s="283">
        <v>1.1499999999999999</v>
      </c>
      <c r="E20" s="310">
        <f>D20*E17</f>
        <v>3.1164999999999998</v>
      </c>
      <c r="F20" s="294"/>
      <c r="G20" s="294"/>
      <c r="H20" s="294"/>
      <c r="I20" s="294"/>
      <c r="J20" s="294"/>
      <c r="K20" s="294"/>
      <c r="L20" s="294"/>
    </row>
    <row r="21" spans="1:18" s="35" customFormat="1" x14ac:dyDescent="0.3">
      <c r="A21" s="46">
        <f t="shared" ref="A21" si="0">A20+0.1</f>
        <v>5.3999999999999986</v>
      </c>
      <c r="B21" s="20" t="s">
        <v>68</v>
      </c>
      <c r="C21" s="42" t="s">
        <v>4</v>
      </c>
      <c r="D21" s="283">
        <v>0.02</v>
      </c>
      <c r="E21" s="310">
        <f>D21*E17</f>
        <v>5.4199999999999998E-2</v>
      </c>
      <c r="F21" s="294"/>
      <c r="G21" s="294"/>
      <c r="H21" s="294"/>
      <c r="I21" s="294"/>
      <c r="J21" s="294"/>
      <c r="K21" s="294"/>
      <c r="L21" s="294"/>
    </row>
    <row r="22" spans="1:18" s="50" customFormat="1" ht="30" x14ac:dyDescent="0.25">
      <c r="A22" s="26">
        <f>A17+1</f>
        <v>6</v>
      </c>
      <c r="B22" s="27" t="s">
        <v>287</v>
      </c>
      <c r="C22" s="45" t="s">
        <v>46</v>
      </c>
      <c r="D22" s="222"/>
      <c r="E22" s="309">
        <v>10.199999999999999</v>
      </c>
      <c r="F22" s="265"/>
      <c r="G22" s="158"/>
      <c r="H22" s="158"/>
      <c r="I22" s="158"/>
      <c r="J22" s="158"/>
      <c r="K22" s="158"/>
      <c r="L22" s="265"/>
    </row>
    <row r="23" spans="1:18" s="51" customFormat="1" x14ac:dyDescent="0.3">
      <c r="A23" s="46">
        <f>A22+0.1</f>
        <v>6.1</v>
      </c>
      <c r="B23" s="20" t="s">
        <v>40</v>
      </c>
      <c r="C23" s="42" t="s">
        <v>24</v>
      </c>
      <c r="D23" s="283">
        <v>11.1</v>
      </c>
      <c r="E23" s="310">
        <f>D23*E22</f>
        <v>113.21999999999998</v>
      </c>
      <c r="F23" s="294"/>
      <c r="G23" s="294"/>
      <c r="H23" s="294"/>
      <c r="I23" s="294"/>
      <c r="J23" s="294"/>
      <c r="K23" s="294"/>
      <c r="L23" s="294"/>
      <c r="M23" s="29"/>
      <c r="N23" s="29"/>
      <c r="O23" s="29"/>
      <c r="P23" s="29"/>
      <c r="Q23" s="29"/>
      <c r="R23" s="29"/>
    </row>
    <row r="24" spans="1:18" s="37" customFormat="1" x14ac:dyDescent="0.3">
      <c r="A24" s="46">
        <f>A23+0.1</f>
        <v>6.1999999999999993</v>
      </c>
      <c r="B24" s="42" t="s">
        <v>285</v>
      </c>
      <c r="C24" s="42" t="s">
        <v>4</v>
      </c>
      <c r="D24" s="283">
        <v>0.96</v>
      </c>
      <c r="E24" s="310">
        <f>D24*E22</f>
        <v>9.7919999999999998</v>
      </c>
      <c r="F24" s="294"/>
      <c r="G24" s="294"/>
      <c r="H24" s="294"/>
      <c r="I24" s="294"/>
      <c r="J24" s="157"/>
      <c r="K24" s="294"/>
      <c r="L24" s="294"/>
    </row>
    <row r="25" spans="1:18" s="32" customFormat="1" x14ac:dyDescent="0.3">
      <c r="A25" s="46">
        <f t="shared" ref="A25:A31" si="1">A24+0.1</f>
        <v>6.2999999999999989</v>
      </c>
      <c r="B25" s="42" t="s">
        <v>116</v>
      </c>
      <c r="C25" s="49" t="s">
        <v>46</v>
      </c>
      <c r="D25" s="283">
        <v>1.0149999999999999</v>
      </c>
      <c r="E25" s="310">
        <f>E22*D25</f>
        <v>10.352999999999998</v>
      </c>
      <c r="F25" s="297"/>
      <c r="G25" s="294"/>
      <c r="H25" s="294"/>
      <c r="I25" s="294"/>
      <c r="J25" s="294"/>
      <c r="K25" s="294"/>
      <c r="L25" s="294"/>
    </row>
    <row r="26" spans="1:18" s="32" customFormat="1" x14ac:dyDescent="0.3">
      <c r="A26" s="46">
        <f t="shared" si="1"/>
        <v>6.3999999999999986</v>
      </c>
      <c r="B26" s="42" t="s">
        <v>117</v>
      </c>
      <c r="C26" s="48" t="s">
        <v>43</v>
      </c>
      <c r="D26" s="283">
        <v>2.0499999999999998</v>
      </c>
      <c r="E26" s="310">
        <f>D26*E22</f>
        <v>20.909999999999997</v>
      </c>
      <c r="F26" s="157"/>
      <c r="G26" s="294"/>
      <c r="H26" s="294"/>
      <c r="I26" s="294"/>
      <c r="J26" s="294"/>
      <c r="K26" s="294"/>
      <c r="L26" s="294"/>
    </row>
    <row r="27" spans="1:18" s="52" customFormat="1" x14ac:dyDescent="0.25">
      <c r="A27" s="46">
        <f t="shared" si="1"/>
        <v>6.4999999999999982</v>
      </c>
      <c r="B27" s="42" t="s">
        <v>118</v>
      </c>
      <c r="C27" s="49" t="s">
        <v>46</v>
      </c>
      <c r="D27" s="283">
        <v>3.0800000000000001E-2</v>
      </c>
      <c r="E27" s="310">
        <f>D27*E22</f>
        <v>0.31415999999999999</v>
      </c>
      <c r="F27" s="157"/>
      <c r="G27" s="294"/>
      <c r="H27" s="294"/>
      <c r="I27" s="294"/>
      <c r="J27" s="294"/>
      <c r="K27" s="294"/>
      <c r="L27" s="294"/>
    </row>
    <row r="28" spans="1:18" s="32" customFormat="1" x14ac:dyDescent="0.3">
      <c r="A28" s="46">
        <f t="shared" si="1"/>
        <v>6.5999999999999979</v>
      </c>
      <c r="B28" s="42" t="s">
        <v>119</v>
      </c>
      <c r="C28" s="42" t="s">
        <v>103</v>
      </c>
      <c r="D28" s="283">
        <v>1.7</v>
      </c>
      <c r="E28" s="310">
        <f>D28*E22</f>
        <v>17.34</v>
      </c>
      <c r="F28" s="157"/>
      <c r="G28" s="294"/>
      <c r="H28" s="294"/>
      <c r="I28" s="294"/>
      <c r="J28" s="294"/>
      <c r="K28" s="294"/>
      <c r="L28" s="294"/>
    </row>
    <row r="29" spans="1:18" s="53" customFormat="1" ht="30" x14ac:dyDescent="0.25">
      <c r="A29" s="46">
        <f t="shared" si="1"/>
        <v>6.6999999999999975</v>
      </c>
      <c r="B29" s="42" t="s">
        <v>227</v>
      </c>
      <c r="C29" s="42" t="s">
        <v>103</v>
      </c>
      <c r="D29" s="283" t="s">
        <v>84</v>
      </c>
      <c r="E29" s="313">
        <v>293.66000000000003</v>
      </c>
      <c r="F29" s="297"/>
      <c r="G29" s="294"/>
      <c r="H29" s="294"/>
      <c r="I29" s="294"/>
      <c r="J29" s="294"/>
      <c r="K29" s="294"/>
      <c r="L29" s="294"/>
    </row>
    <row r="30" spans="1:18" s="54" customFormat="1" ht="30" x14ac:dyDescent="0.3">
      <c r="A30" s="46">
        <f t="shared" si="1"/>
        <v>6.7999999999999972</v>
      </c>
      <c r="B30" s="42" t="s">
        <v>228</v>
      </c>
      <c r="C30" s="42" t="s">
        <v>103</v>
      </c>
      <c r="D30" s="283" t="s">
        <v>84</v>
      </c>
      <c r="E30" s="313">
        <v>525.91</v>
      </c>
      <c r="F30" s="297"/>
      <c r="G30" s="294"/>
      <c r="H30" s="294"/>
      <c r="I30" s="294"/>
      <c r="J30" s="294"/>
      <c r="K30" s="294"/>
      <c r="L30" s="294"/>
      <c r="M30" s="32"/>
      <c r="N30" s="32"/>
      <c r="O30" s="32"/>
    </row>
    <row r="31" spans="1:18" s="32" customFormat="1" x14ac:dyDescent="0.3">
      <c r="A31" s="46">
        <f t="shared" si="1"/>
        <v>6.8999999999999968</v>
      </c>
      <c r="B31" s="20" t="s">
        <v>68</v>
      </c>
      <c r="C31" s="42" t="s">
        <v>4</v>
      </c>
      <c r="D31" s="283">
        <v>0.7</v>
      </c>
      <c r="E31" s="310">
        <f>D31*E22</f>
        <v>7.1399999999999988</v>
      </c>
      <c r="F31" s="294"/>
      <c r="G31" s="294"/>
      <c r="H31" s="294"/>
      <c r="I31" s="294"/>
      <c r="J31" s="294"/>
      <c r="K31" s="294"/>
      <c r="L31" s="294"/>
    </row>
    <row r="32" spans="1:18" s="21" customFormat="1" ht="30" x14ac:dyDescent="0.25">
      <c r="A32" s="26">
        <f>A22+1</f>
        <v>7</v>
      </c>
      <c r="B32" s="19" t="s">
        <v>288</v>
      </c>
      <c r="C32" s="27" t="s">
        <v>43</v>
      </c>
      <c r="D32" s="155"/>
      <c r="E32" s="314">
        <v>30</v>
      </c>
      <c r="F32" s="158"/>
      <c r="G32" s="158"/>
      <c r="H32" s="158"/>
      <c r="I32" s="158"/>
      <c r="J32" s="158"/>
      <c r="K32" s="158"/>
      <c r="L32" s="159"/>
    </row>
    <row r="33" spans="1:14" s="21" customFormat="1" x14ac:dyDescent="0.25">
      <c r="A33" s="22">
        <f>A32+0.1</f>
        <v>7.1</v>
      </c>
      <c r="B33" s="20" t="s">
        <v>40</v>
      </c>
      <c r="C33" s="55" t="s">
        <v>289</v>
      </c>
      <c r="D33" s="285">
        <v>0.192</v>
      </c>
      <c r="E33" s="284">
        <f>ROUND(E32*D33,2)</f>
        <v>5.76</v>
      </c>
      <c r="F33" s="298"/>
      <c r="G33" s="298"/>
      <c r="H33" s="298"/>
      <c r="I33" s="297"/>
      <c r="J33" s="298"/>
      <c r="K33" s="298"/>
      <c r="L33" s="158"/>
    </row>
    <row r="34" spans="1:14" s="24" customFormat="1" x14ac:dyDescent="0.25">
      <c r="A34" s="20">
        <f>A33+0.1</f>
        <v>7.1999999999999993</v>
      </c>
      <c r="B34" s="42" t="s">
        <v>285</v>
      </c>
      <c r="C34" s="55" t="s">
        <v>4</v>
      </c>
      <c r="D34" s="285">
        <v>5.8999999999999999E-3</v>
      </c>
      <c r="E34" s="284">
        <f>ROUND(E32*D34,2)</f>
        <v>0.18</v>
      </c>
      <c r="F34" s="298"/>
      <c r="G34" s="298"/>
      <c r="H34" s="298"/>
      <c r="I34" s="298"/>
      <c r="J34" s="298"/>
      <c r="K34" s="157"/>
      <c r="L34" s="158"/>
    </row>
    <row r="35" spans="1:14" s="25" customFormat="1" x14ac:dyDescent="0.25">
      <c r="A35" s="22">
        <f>A34+0.1</f>
        <v>7.2999999999999989</v>
      </c>
      <c r="B35" s="23" t="s">
        <v>290</v>
      </c>
      <c r="C35" s="42" t="s">
        <v>103</v>
      </c>
      <c r="D35" s="315">
        <v>2.9</v>
      </c>
      <c r="E35" s="284">
        <f>ROUND(E32*D35,2)</f>
        <v>87</v>
      </c>
      <c r="F35" s="298"/>
      <c r="G35" s="298"/>
      <c r="H35" s="298"/>
      <c r="I35" s="298"/>
      <c r="J35" s="298"/>
      <c r="K35" s="298"/>
      <c r="L35" s="158"/>
    </row>
    <row r="36" spans="1:14" s="25" customFormat="1" x14ac:dyDescent="0.25">
      <c r="A36" s="22">
        <f>A35+0.1</f>
        <v>7.3999999999999986</v>
      </c>
      <c r="B36" s="23" t="s">
        <v>291</v>
      </c>
      <c r="C36" s="42" t="s">
        <v>103</v>
      </c>
      <c r="D36" s="315">
        <v>0.76</v>
      </c>
      <c r="E36" s="284">
        <f>D36*E32</f>
        <v>22.8</v>
      </c>
      <c r="F36" s="298"/>
      <c r="G36" s="298"/>
      <c r="H36" s="298"/>
      <c r="I36" s="298"/>
      <c r="J36" s="298"/>
      <c r="K36" s="298"/>
      <c r="L36" s="158"/>
    </row>
    <row r="37" spans="1:14" s="56" customFormat="1" ht="30" x14ac:dyDescent="0.25">
      <c r="A37" s="26">
        <f>A32+1</f>
        <v>8</v>
      </c>
      <c r="B37" s="27" t="s">
        <v>292</v>
      </c>
      <c r="C37" s="45" t="s">
        <v>46</v>
      </c>
      <c r="D37" s="222"/>
      <c r="E37" s="286">
        <f>E32*0.2</f>
        <v>6</v>
      </c>
      <c r="F37" s="265"/>
      <c r="G37" s="158"/>
      <c r="H37" s="158"/>
      <c r="I37" s="158"/>
      <c r="J37" s="158"/>
      <c r="K37" s="158"/>
      <c r="L37" s="265"/>
    </row>
    <row r="38" spans="1:14" s="57" customFormat="1" x14ac:dyDescent="0.25">
      <c r="A38" s="20">
        <f>A37+0.1</f>
        <v>8.1</v>
      </c>
      <c r="B38" s="20" t="s">
        <v>40</v>
      </c>
      <c r="C38" s="23" t="s">
        <v>24</v>
      </c>
      <c r="D38" s="316">
        <v>0.13400000000000001</v>
      </c>
      <c r="E38" s="154">
        <f>D38*E37</f>
        <v>0.80400000000000005</v>
      </c>
      <c r="F38" s="158"/>
      <c r="G38" s="158"/>
      <c r="H38" s="158"/>
      <c r="I38" s="157"/>
      <c r="J38" s="158"/>
      <c r="K38" s="158"/>
      <c r="L38" s="157"/>
    </row>
    <row r="39" spans="1:14" s="58" customFormat="1" x14ac:dyDescent="0.25">
      <c r="A39" s="20">
        <f>A38+0.1</f>
        <v>8.1999999999999993</v>
      </c>
      <c r="B39" s="20" t="s">
        <v>293</v>
      </c>
      <c r="C39" s="20" t="s">
        <v>16</v>
      </c>
      <c r="D39" s="154">
        <v>0.13400000000000001</v>
      </c>
      <c r="E39" s="154">
        <f>E37*D39</f>
        <v>0.80400000000000005</v>
      </c>
      <c r="F39" s="158"/>
      <c r="G39" s="158"/>
      <c r="H39" s="158"/>
      <c r="I39" s="158"/>
      <c r="J39" s="157"/>
      <c r="K39" s="157"/>
      <c r="L39" s="158"/>
    </row>
    <row r="40" spans="1:14" s="56" customFormat="1" x14ac:dyDescent="0.25">
      <c r="A40" s="20">
        <f>A39+0.1</f>
        <v>8.2999999999999989</v>
      </c>
      <c r="B40" s="20" t="s">
        <v>62</v>
      </c>
      <c r="C40" s="49" t="s">
        <v>46</v>
      </c>
      <c r="D40" s="154">
        <v>1.1499999999999999</v>
      </c>
      <c r="E40" s="154">
        <f>D40*E37</f>
        <v>6.8999999999999995</v>
      </c>
      <c r="F40" s="157"/>
      <c r="G40" s="157"/>
      <c r="H40" s="158"/>
      <c r="I40" s="158"/>
      <c r="J40" s="158"/>
      <c r="K40" s="158"/>
      <c r="L40" s="158"/>
    </row>
    <row r="41" spans="1:14" s="32" customFormat="1" ht="75" x14ac:dyDescent="0.3">
      <c r="A41" s="26">
        <f>A37+1</f>
        <v>9</v>
      </c>
      <c r="B41" s="98" t="s">
        <v>294</v>
      </c>
      <c r="C41" s="27" t="s">
        <v>48</v>
      </c>
      <c r="D41" s="286"/>
      <c r="E41" s="286">
        <v>4.8</v>
      </c>
      <c r="F41" s="299"/>
      <c r="G41" s="158"/>
      <c r="H41" s="158"/>
      <c r="I41" s="158"/>
      <c r="J41" s="158"/>
      <c r="K41" s="158"/>
      <c r="L41" s="299"/>
    </row>
    <row r="42" spans="1:14" s="29" customFormat="1" x14ac:dyDescent="0.3">
      <c r="A42" s="60">
        <f t="shared" ref="A42:A50" si="2">A41+0.1</f>
        <v>9.1</v>
      </c>
      <c r="B42" s="20" t="s">
        <v>40</v>
      </c>
      <c r="C42" s="38" t="s">
        <v>24</v>
      </c>
      <c r="D42" s="175">
        <v>19.399999999999999</v>
      </c>
      <c r="E42" s="175">
        <f>D42*E41</f>
        <v>93.11999999999999</v>
      </c>
      <c r="F42" s="158"/>
      <c r="G42" s="158"/>
      <c r="H42" s="157"/>
      <c r="I42" s="157"/>
      <c r="J42" s="158"/>
      <c r="K42" s="158"/>
      <c r="L42" s="157"/>
    </row>
    <row r="43" spans="1:14" s="37" customFormat="1" x14ac:dyDescent="0.3">
      <c r="A43" s="60">
        <f t="shared" si="2"/>
        <v>9.1999999999999993</v>
      </c>
      <c r="B43" s="42" t="s">
        <v>285</v>
      </c>
      <c r="C43" s="20" t="s">
        <v>4</v>
      </c>
      <c r="D43" s="175">
        <v>2.09</v>
      </c>
      <c r="E43" s="175">
        <f>D43*E41</f>
        <v>10.031999999999998</v>
      </c>
      <c r="F43" s="158"/>
      <c r="G43" s="158"/>
      <c r="H43" s="158"/>
      <c r="I43" s="158"/>
      <c r="J43" s="187"/>
      <c r="K43" s="187"/>
      <c r="L43" s="158"/>
    </row>
    <row r="44" spans="1:14" s="43" customFormat="1" ht="30" x14ac:dyDescent="0.25">
      <c r="A44" s="22">
        <f t="shared" si="2"/>
        <v>9.2999999999999989</v>
      </c>
      <c r="B44" s="38" t="s">
        <v>137</v>
      </c>
      <c r="C44" s="38" t="s">
        <v>130</v>
      </c>
      <c r="D44" s="175" t="s">
        <v>84</v>
      </c>
      <c r="E44" s="279">
        <v>204</v>
      </c>
      <c r="F44" s="187"/>
      <c r="G44" s="187"/>
      <c r="H44" s="238"/>
      <c r="I44" s="238"/>
      <c r="J44" s="238"/>
      <c r="K44" s="238"/>
      <c r="L44" s="238"/>
      <c r="M44" s="14"/>
      <c r="N44" s="14"/>
    </row>
    <row r="45" spans="1:14" s="43" customFormat="1" ht="30" x14ac:dyDescent="0.25">
      <c r="A45" s="22">
        <f t="shared" si="2"/>
        <v>9.3999999999999986</v>
      </c>
      <c r="B45" s="38" t="s">
        <v>138</v>
      </c>
      <c r="C45" s="38" t="s">
        <v>130</v>
      </c>
      <c r="D45" s="175" t="s">
        <v>84</v>
      </c>
      <c r="E45" s="279">
        <v>5.5</v>
      </c>
      <c r="F45" s="187"/>
      <c r="G45" s="187"/>
      <c r="H45" s="238"/>
      <c r="I45" s="238"/>
      <c r="J45" s="238"/>
      <c r="K45" s="238"/>
      <c r="L45" s="238"/>
      <c r="M45" s="14"/>
      <c r="N45" s="14"/>
    </row>
    <row r="46" spans="1:14" s="32" customFormat="1" ht="30" x14ac:dyDescent="0.3">
      <c r="A46" s="22">
        <f t="shared" si="2"/>
        <v>9.4999999999999982</v>
      </c>
      <c r="B46" s="38" t="s">
        <v>129</v>
      </c>
      <c r="C46" s="38" t="s">
        <v>130</v>
      </c>
      <c r="D46" s="175" t="s">
        <v>84</v>
      </c>
      <c r="E46" s="279">
        <v>819</v>
      </c>
      <c r="F46" s="187"/>
      <c r="G46" s="187"/>
      <c r="H46" s="158"/>
      <c r="I46" s="158"/>
      <c r="J46" s="158"/>
      <c r="K46" s="158"/>
      <c r="L46" s="158"/>
    </row>
    <row r="47" spans="1:14" s="32" customFormat="1" ht="30" x14ac:dyDescent="0.3">
      <c r="A47" s="22">
        <f t="shared" si="2"/>
        <v>9.5999999999999979</v>
      </c>
      <c r="B47" s="38" t="s">
        <v>276</v>
      </c>
      <c r="C47" s="38" t="s">
        <v>130</v>
      </c>
      <c r="D47" s="175" t="s">
        <v>84</v>
      </c>
      <c r="E47" s="279">
        <v>36.5</v>
      </c>
      <c r="F47" s="187"/>
      <c r="G47" s="187"/>
      <c r="H47" s="158"/>
      <c r="I47" s="158"/>
      <c r="J47" s="158"/>
      <c r="K47" s="158"/>
      <c r="L47" s="158"/>
    </row>
    <row r="48" spans="1:14" s="32" customFormat="1" ht="30" x14ac:dyDescent="0.3">
      <c r="A48" s="22">
        <f t="shared" si="2"/>
        <v>9.6999999999999975</v>
      </c>
      <c r="B48" s="38" t="s">
        <v>295</v>
      </c>
      <c r="C48" s="38" t="s">
        <v>130</v>
      </c>
      <c r="D48" s="175" t="s">
        <v>84</v>
      </c>
      <c r="E48" s="279">
        <v>44</v>
      </c>
      <c r="F48" s="187"/>
      <c r="G48" s="187"/>
      <c r="H48" s="158"/>
      <c r="I48" s="158"/>
      <c r="J48" s="158"/>
      <c r="K48" s="158"/>
      <c r="L48" s="158"/>
    </row>
    <row r="49" spans="1:12" s="32" customFormat="1" ht="30" x14ac:dyDescent="0.3">
      <c r="A49" s="22">
        <f t="shared" si="2"/>
        <v>9.7999999999999972</v>
      </c>
      <c r="B49" s="38" t="s">
        <v>296</v>
      </c>
      <c r="C49" s="48" t="s">
        <v>43</v>
      </c>
      <c r="D49" s="175" t="s">
        <v>84</v>
      </c>
      <c r="E49" s="279">
        <v>30</v>
      </c>
      <c r="F49" s="187"/>
      <c r="G49" s="157"/>
      <c r="H49" s="158"/>
      <c r="I49" s="158"/>
      <c r="J49" s="158"/>
      <c r="K49" s="158"/>
      <c r="L49" s="158"/>
    </row>
    <row r="50" spans="1:12" s="32" customFormat="1" x14ac:dyDescent="0.3">
      <c r="A50" s="22">
        <f t="shared" si="2"/>
        <v>9.8999999999999968</v>
      </c>
      <c r="B50" s="38" t="s">
        <v>119</v>
      </c>
      <c r="C50" s="42" t="s">
        <v>103</v>
      </c>
      <c r="D50" s="175">
        <v>6.3</v>
      </c>
      <c r="E50" s="175">
        <f>D50*E41</f>
        <v>30.24</v>
      </c>
      <c r="F50" s="157"/>
      <c r="G50" s="187"/>
      <c r="H50" s="158"/>
      <c r="I50" s="158"/>
      <c r="J50" s="158"/>
      <c r="K50" s="158"/>
      <c r="L50" s="158"/>
    </row>
    <row r="51" spans="1:12" s="32" customFormat="1" x14ac:dyDescent="0.3">
      <c r="A51" s="23">
        <v>9.1</v>
      </c>
      <c r="B51" s="20" t="s">
        <v>68</v>
      </c>
      <c r="C51" s="20" t="s">
        <v>4</v>
      </c>
      <c r="D51" s="175">
        <v>2.78</v>
      </c>
      <c r="E51" s="175">
        <f>D51*E41</f>
        <v>13.343999999999999</v>
      </c>
      <c r="F51" s="187"/>
      <c r="G51" s="187"/>
      <c r="H51" s="158"/>
      <c r="I51" s="158"/>
      <c r="J51" s="158"/>
      <c r="K51" s="158"/>
      <c r="L51" s="158"/>
    </row>
    <row r="52" spans="1:12" s="32" customFormat="1" ht="30" x14ac:dyDescent="0.3">
      <c r="A52" s="26">
        <f>A41+1</f>
        <v>10</v>
      </c>
      <c r="B52" s="27" t="s">
        <v>297</v>
      </c>
      <c r="C52" s="59" t="s">
        <v>26</v>
      </c>
      <c r="D52" s="155"/>
      <c r="E52" s="156">
        <v>2</v>
      </c>
      <c r="F52" s="158"/>
      <c r="G52" s="158"/>
      <c r="H52" s="158"/>
      <c r="I52" s="158"/>
      <c r="J52" s="158"/>
      <c r="K52" s="158"/>
      <c r="L52" s="265"/>
    </row>
    <row r="53" spans="1:12" s="29" customFormat="1" ht="30" x14ac:dyDescent="0.3">
      <c r="A53" s="22">
        <f>A52+0.1</f>
        <v>10.1</v>
      </c>
      <c r="B53" s="20" t="s">
        <v>40</v>
      </c>
      <c r="C53" s="28" t="s">
        <v>26</v>
      </c>
      <c r="D53" s="175" t="s">
        <v>84</v>
      </c>
      <c r="E53" s="154">
        <f>E52</f>
        <v>2</v>
      </c>
      <c r="F53" s="157"/>
      <c r="G53" s="157"/>
      <c r="H53" s="157"/>
      <c r="I53" s="157"/>
      <c r="J53" s="157"/>
      <c r="K53" s="157"/>
      <c r="L53" s="157"/>
    </row>
    <row r="54" spans="1:12" s="32" customFormat="1" ht="30" x14ac:dyDescent="0.3">
      <c r="A54" s="22">
        <f>A53+0.1</f>
        <v>10.199999999999999</v>
      </c>
      <c r="B54" s="38" t="s">
        <v>129</v>
      </c>
      <c r="C54" s="38" t="s">
        <v>130</v>
      </c>
      <c r="D54" s="175" t="s">
        <v>84</v>
      </c>
      <c r="E54" s="154">
        <f>E52*9.36</f>
        <v>18.72</v>
      </c>
      <c r="F54" s="187"/>
      <c r="G54" s="157"/>
      <c r="H54" s="157"/>
      <c r="I54" s="157"/>
      <c r="J54" s="157"/>
      <c r="K54" s="157"/>
      <c r="L54" s="157"/>
    </row>
    <row r="55" spans="1:12" s="32" customFormat="1" ht="30" x14ac:dyDescent="0.3">
      <c r="A55" s="22">
        <f>A54+0.1</f>
        <v>10.299999999999999</v>
      </c>
      <c r="B55" s="20" t="s">
        <v>140</v>
      </c>
      <c r="C55" s="38" t="s">
        <v>130</v>
      </c>
      <c r="D55" s="175" t="s">
        <v>84</v>
      </c>
      <c r="E55" s="154">
        <f>E52*13</f>
        <v>26</v>
      </c>
      <c r="F55" s="157"/>
      <c r="G55" s="157"/>
      <c r="H55" s="157"/>
      <c r="I55" s="157"/>
      <c r="J55" s="157"/>
      <c r="K55" s="157"/>
      <c r="L55" s="157"/>
    </row>
    <row r="56" spans="1:12" s="32" customFormat="1" ht="30" x14ac:dyDescent="0.3">
      <c r="A56" s="22">
        <f t="shared" ref="A56:A58" si="3">A55+0.1</f>
        <v>10.399999999999999</v>
      </c>
      <c r="B56" s="20" t="s">
        <v>298</v>
      </c>
      <c r="C56" s="20" t="s">
        <v>26</v>
      </c>
      <c r="D56" s="175" t="s">
        <v>84</v>
      </c>
      <c r="E56" s="154">
        <f>3*E52</f>
        <v>6</v>
      </c>
      <c r="F56" s="157"/>
      <c r="G56" s="157"/>
      <c r="H56" s="157"/>
      <c r="I56" s="157"/>
      <c r="J56" s="157"/>
      <c r="K56" s="157"/>
      <c r="L56" s="157"/>
    </row>
    <row r="57" spans="1:12" s="32" customFormat="1" ht="30" x14ac:dyDescent="0.3">
      <c r="A57" s="22">
        <f t="shared" si="3"/>
        <v>10.499999999999998</v>
      </c>
      <c r="B57" s="20" t="s">
        <v>299</v>
      </c>
      <c r="C57" s="20" t="s">
        <v>26</v>
      </c>
      <c r="D57" s="175" t="s">
        <v>84</v>
      </c>
      <c r="E57" s="154">
        <f>E52</f>
        <v>2</v>
      </c>
      <c r="F57" s="157"/>
      <c r="G57" s="157"/>
      <c r="H57" s="157"/>
      <c r="I57" s="157"/>
      <c r="J57" s="157"/>
      <c r="K57" s="157"/>
      <c r="L57" s="157"/>
    </row>
    <row r="58" spans="1:12" s="32" customFormat="1" ht="30" x14ac:dyDescent="0.3">
      <c r="A58" s="22">
        <f t="shared" si="3"/>
        <v>10.599999999999998</v>
      </c>
      <c r="B58" s="20" t="s">
        <v>300</v>
      </c>
      <c r="C58" s="20" t="s">
        <v>26</v>
      </c>
      <c r="D58" s="175" t="s">
        <v>84</v>
      </c>
      <c r="E58" s="154">
        <f>2*E52</f>
        <v>4</v>
      </c>
      <c r="F58" s="157"/>
      <c r="G58" s="157"/>
      <c r="H58" s="157"/>
      <c r="I58" s="157"/>
      <c r="J58" s="157"/>
      <c r="K58" s="157"/>
      <c r="L58" s="157"/>
    </row>
    <row r="59" spans="1:12" s="32" customFormat="1" ht="45" x14ac:dyDescent="0.3">
      <c r="A59" s="26">
        <f>A52+1</f>
        <v>11</v>
      </c>
      <c r="B59" s="27" t="s">
        <v>301</v>
      </c>
      <c r="C59" s="27" t="s">
        <v>43</v>
      </c>
      <c r="D59" s="222"/>
      <c r="E59" s="222">
        <f>E62</f>
        <v>546</v>
      </c>
      <c r="F59" s="265"/>
      <c r="G59" s="265"/>
      <c r="H59" s="265"/>
      <c r="I59" s="265"/>
      <c r="J59" s="265"/>
      <c r="K59" s="265"/>
      <c r="L59" s="265"/>
    </row>
    <row r="60" spans="1:12" s="29" customFormat="1" x14ac:dyDescent="0.3">
      <c r="A60" s="22">
        <f t="shared" ref="A60:A68" si="4">A59+0.1</f>
        <v>11.1</v>
      </c>
      <c r="B60" s="20" t="s">
        <v>302</v>
      </c>
      <c r="C60" s="20" t="s">
        <v>24</v>
      </c>
      <c r="D60" s="316">
        <v>1.1319999999999999</v>
      </c>
      <c r="E60" s="154">
        <f>E59*D60</f>
        <v>618.07199999999989</v>
      </c>
      <c r="F60" s="157"/>
      <c r="G60" s="157"/>
      <c r="H60" s="157"/>
      <c r="I60" s="157"/>
      <c r="J60" s="157"/>
      <c r="K60" s="157"/>
      <c r="L60" s="157"/>
    </row>
    <row r="61" spans="1:12" s="37" customFormat="1" x14ac:dyDescent="0.3">
      <c r="A61" s="60">
        <f t="shared" si="4"/>
        <v>11.2</v>
      </c>
      <c r="B61" s="38" t="s">
        <v>303</v>
      </c>
      <c r="C61" s="20" t="s">
        <v>4</v>
      </c>
      <c r="D61" s="175">
        <v>0.12</v>
      </c>
      <c r="E61" s="175">
        <f>E59*D61</f>
        <v>65.52</v>
      </c>
      <c r="F61" s="158"/>
      <c r="G61" s="158"/>
      <c r="H61" s="158"/>
      <c r="I61" s="158"/>
      <c r="J61" s="157"/>
      <c r="K61" s="187"/>
      <c r="L61" s="158"/>
    </row>
    <row r="62" spans="1:12" s="32" customFormat="1" ht="30" x14ac:dyDescent="0.3">
      <c r="A62" s="22">
        <f t="shared" si="4"/>
        <v>11.299999999999999</v>
      </c>
      <c r="B62" s="20" t="s">
        <v>304</v>
      </c>
      <c r="C62" s="48" t="s">
        <v>43</v>
      </c>
      <c r="D62" s="175" t="s">
        <v>84</v>
      </c>
      <c r="E62" s="279">
        <v>546</v>
      </c>
      <c r="F62" s="187"/>
      <c r="G62" s="187"/>
      <c r="H62" s="158"/>
      <c r="I62" s="158"/>
      <c r="J62" s="158"/>
      <c r="K62" s="158"/>
      <c r="L62" s="158"/>
    </row>
    <row r="63" spans="1:12" s="32" customFormat="1" ht="30" x14ac:dyDescent="0.3">
      <c r="A63" s="22">
        <f t="shared" si="4"/>
        <v>11.399999999999999</v>
      </c>
      <c r="B63" s="20" t="s">
        <v>272</v>
      </c>
      <c r="C63" s="38" t="s">
        <v>130</v>
      </c>
      <c r="D63" s="175" t="s">
        <v>84</v>
      </c>
      <c r="E63" s="279">
        <v>183</v>
      </c>
      <c r="F63" s="157"/>
      <c r="G63" s="157"/>
      <c r="H63" s="157"/>
      <c r="I63" s="157"/>
      <c r="J63" s="157"/>
      <c r="K63" s="157"/>
      <c r="L63" s="157"/>
    </row>
    <row r="64" spans="1:12" s="32" customFormat="1" ht="30" x14ac:dyDescent="0.3">
      <c r="A64" s="22">
        <f t="shared" si="4"/>
        <v>11.499999999999998</v>
      </c>
      <c r="B64" s="20" t="s">
        <v>273</v>
      </c>
      <c r="C64" s="20" t="s">
        <v>10</v>
      </c>
      <c r="D64" s="175" t="s">
        <v>84</v>
      </c>
      <c r="E64" s="279">
        <v>16</v>
      </c>
      <c r="F64" s="157"/>
      <c r="G64" s="157"/>
      <c r="H64" s="157"/>
      <c r="I64" s="157"/>
      <c r="J64" s="157"/>
      <c r="K64" s="157"/>
      <c r="L64" s="157"/>
    </row>
    <row r="65" spans="1:12" s="32" customFormat="1" ht="30" x14ac:dyDescent="0.3">
      <c r="A65" s="22">
        <f t="shared" si="4"/>
        <v>11.599999999999998</v>
      </c>
      <c r="B65" s="20" t="s">
        <v>274</v>
      </c>
      <c r="C65" s="38" t="s">
        <v>130</v>
      </c>
      <c r="D65" s="175" t="s">
        <v>84</v>
      </c>
      <c r="E65" s="317">
        <f>E46</f>
        <v>819</v>
      </c>
      <c r="F65" s="157"/>
      <c r="G65" s="157"/>
      <c r="H65" s="157"/>
      <c r="I65" s="157"/>
      <c r="J65" s="157"/>
      <c r="K65" s="157"/>
      <c r="L65" s="157"/>
    </row>
    <row r="66" spans="1:12" s="32" customFormat="1" ht="30" x14ac:dyDescent="0.3">
      <c r="A66" s="22">
        <f t="shared" si="4"/>
        <v>11.699999999999998</v>
      </c>
      <c r="B66" s="38" t="s">
        <v>275</v>
      </c>
      <c r="C66" s="38" t="s">
        <v>130</v>
      </c>
      <c r="D66" s="175" t="s">
        <v>84</v>
      </c>
      <c r="E66" s="279">
        <v>24</v>
      </c>
      <c r="F66" s="187"/>
      <c r="G66" s="187"/>
      <c r="H66" s="158"/>
      <c r="I66" s="158"/>
      <c r="J66" s="158"/>
      <c r="K66" s="158"/>
      <c r="L66" s="158"/>
    </row>
    <row r="67" spans="1:12" s="32" customFormat="1" ht="30" x14ac:dyDescent="0.3">
      <c r="A67" s="22">
        <f t="shared" si="4"/>
        <v>11.799999999999997</v>
      </c>
      <c r="B67" s="20" t="s">
        <v>305</v>
      </c>
      <c r="C67" s="42" t="s">
        <v>103</v>
      </c>
      <c r="D67" s="175" t="s">
        <v>84</v>
      </c>
      <c r="E67" s="318">
        <v>108</v>
      </c>
      <c r="F67" s="157"/>
      <c r="G67" s="157"/>
      <c r="H67" s="157"/>
      <c r="I67" s="157"/>
      <c r="J67" s="157"/>
      <c r="K67" s="157"/>
      <c r="L67" s="157"/>
    </row>
    <row r="68" spans="1:12" s="32" customFormat="1" x14ac:dyDescent="0.3">
      <c r="A68" s="22">
        <f t="shared" si="4"/>
        <v>11.899999999999997</v>
      </c>
      <c r="B68" s="20" t="s">
        <v>68</v>
      </c>
      <c r="C68" s="20" t="s">
        <v>4</v>
      </c>
      <c r="D68" s="154">
        <v>0.04</v>
      </c>
      <c r="E68" s="154">
        <f>D68*E59</f>
        <v>21.84</v>
      </c>
      <c r="F68" s="157"/>
      <c r="G68" s="157"/>
      <c r="H68" s="157"/>
      <c r="I68" s="157"/>
      <c r="J68" s="157"/>
      <c r="K68" s="157"/>
      <c r="L68" s="157"/>
    </row>
    <row r="69" spans="1:12" s="32" customFormat="1" ht="30" x14ac:dyDescent="0.3">
      <c r="A69" s="26">
        <f>A20+1</f>
        <v>6.2999999999999989</v>
      </c>
      <c r="B69" s="27" t="s">
        <v>306</v>
      </c>
      <c r="C69" s="27" t="s">
        <v>43</v>
      </c>
      <c r="D69" s="222"/>
      <c r="E69" s="309">
        <v>32</v>
      </c>
      <c r="F69" s="265"/>
      <c r="G69" s="158"/>
      <c r="H69" s="158"/>
      <c r="I69" s="158"/>
      <c r="J69" s="158"/>
      <c r="K69" s="158"/>
      <c r="L69" s="265"/>
    </row>
    <row r="70" spans="1:12" s="29" customFormat="1" x14ac:dyDescent="0.3">
      <c r="A70" s="22">
        <f>A69+0.1</f>
        <v>6.3999999999999986</v>
      </c>
      <c r="B70" s="20" t="s">
        <v>40</v>
      </c>
      <c r="C70" s="20" t="s">
        <v>24</v>
      </c>
      <c r="D70" s="154">
        <v>0.93</v>
      </c>
      <c r="E70" s="154">
        <f>D70*E69</f>
        <v>29.76</v>
      </c>
      <c r="F70" s="158"/>
      <c r="G70" s="158"/>
      <c r="H70" s="157"/>
      <c r="I70" s="157"/>
      <c r="J70" s="158"/>
      <c r="K70" s="158"/>
      <c r="L70" s="157"/>
    </row>
    <row r="71" spans="1:12" s="37" customFormat="1" x14ac:dyDescent="0.3">
      <c r="A71" s="22">
        <f>A70+0.1</f>
        <v>6.4999999999999982</v>
      </c>
      <c r="B71" s="20" t="s">
        <v>121</v>
      </c>
      <c r="C71" s="20" t="s">
        <v>16</v>
      </c>
      <c r="D71" s="316">
        <v>2.4E-2</v>
      </c>
      <c r="E71" s="154">
        <f>D71*E69</f>
        <v>0.76800000000000002</v>
      </c>
      <c r="F71" s="158"/>
      <c r="G71" s="158"/>
      <c r="H71" s="158"/>
      <c r="I71" s="158"/>
      <c r="J71" s="157"/>
      <c r="K71" s="157"/>
      <c r="L71" s="158"/>
    </row>
    <row r="72" spans="1:12" s="37" customFormat="1" x14ac:dyDescent="0.3">
      <c r="A72" s="22">
        <f>A71+0.1</f>
        <v>6.5999999999999979</v>
      </c>
      <c r="B72" s="42" t="s">
        <v>285</v>
      </c>
      <c r="C72" s="20" t="s">
        <v>4</v>
      </c>
      <c r="D72" s="316">
        <v>2.5999999999999999E-2</v>
      </c>
      <c r="E72" s="154">
        <f>D72*E69</f>
        <v>0.83199999999999996</v>
      </c>
      <c r="F72" s="158"/>
      <c r="G72" s="158"/>
      <c r="H72" s="158"/>
      <c r="I72" s="158"/>
      <c r="J72" s="157"/>
      <c r="K72" s="157"/>
      <c r="L72" s="158"/>
    </row>
    <row r="73" spans="1:12" s="32" customFormat="1" x14ac:dyDescent="0.3">
      <c r="A73" s="22">
        <f>A72+0.1</f>
        <v>6.6999999999999975</v>
      </c>
      <c r="B73" s="20" t="s">
        <v>122</v>
      </c>
      <c r="C73" s="49" t="s">
        <v>46</v>
      </c>
      <c r="D73" s="319">
        <v>2.5600000000000001E-2</v>
      </c>
      <c r="E73" s="154">
        <f>D73*E69</f>
        <v>0.81920000000000004</v>
      </c>
      <c r="F73" s="157"/>
      <c r="G73" s="157"/>
      <c r="H73" s="158"/>
      <c r="I73" s="158"/>
      <c r="J73" s="158"/>
      <c r="K73" s="158"/>
      <c r="L73" s="158"/>
    </row>
    <row r="74" spans="1:12" s="32" customFormat="1" ht="45" x14ac:dyDescent="0.3">
      <c r="A74" s="26">
        <f>A69+1</f>
        <v>7.2999999999999989</v>
      </c>
      <c r="B74" s="27" t="s">
        <v>123</v>
      </c>
      <c r="C74" s="27" t="s">
        <v>43</v>
      </c>
      <c r="D74" s="222"/>
      <c r="E74" s="222">
        <f>E69</f>
        <v>32</v>
      </c>
      <c r="F74" s="265"/>
      <c r="G74" s="158"/>
      <c r="H74" s="158"/>
      <c r="I74" s="158"/>
      <c r="J74" s="158"/>
      <c r="K74" s="158"/>
      <c r="L74" s="265"/>
    </row>
    <row r="75" spans="1:12" s="29" customFormat="1" x14ac:dyDescent="0.3">
      <c r="A75" s="22">
        <f>A74+0.1</f>
        <v>7.3999999999999986</v>
      </c>
      <c r="B75" s="20" t="s">
        <v>124</v>
      </c>
      <c r="C75" s="20" t="s">
        <v>24</v>
      </c>
      <c r="D75" s="316">
        <v>0.65800000000000003</v>
      </c>
      <c r="E75" s="154">
        <f>D75*E74</f>
        <v>21.056000000000001</v>
      </c>
      <c r="F75" s="158"/>
      <c r="G75" s="158"/>
      <c r="H75" s="157"/>
      <c r="I75" s="157"/>
      <c r="J75" s="158"/>
      <c r="K75" s="158"/>
      <c r="L75" s="157"/>
    </row>
    <row r="76" spans="1:12" s="37" customFormat="1" x14ac:dyDescent="0.3">
      <c r="A76" s="22">
        <f>A75+0.1</f>
        <v>7.4999999999999982</v>
      </c>
      <c r="B76" s="20" t="s">
        <v>125</v>
      </c>
      <c r="C76" s="20" t="s">
        <v>4</v>
      </c>
      <c r="D76" s="154">
        <v>0.01</v>
      </c>
      <c r="E76" s="154">
        <f>D76*E74</f>
        <v>0.32</v>
      </c>
      <c r="F76" s="158"/>
      <c r="G76" s="158"/>
      <c r="H76" s="158"/>
      <c r="I76" s="158"/>
      <c r="J76" s="157"/>
      <c r="K76" s="157"/>
      <c r="L76" s="158"/>
    </row>
    <row r="77" spans="1:12" s="32" customFormat="1" x14ac:dyDescent="0.3">
      <c r="A77" s="22">
        <f>A76+0.1</f>
        <v>7.5999999999999979</v>
      </c>
      <c r="B77" s="20" t="s">
        <v>126</v>
      </c>
      <c r="C77" s="42" t="s">
        <v>103</v>
      </c>
      <c r="D77" s="316">
        <v>0.63</v>
      </c>
      <c r="E77" s="154">
        <f>D77*E74</f>
        <v>20.16</v>
      </c>
      <c r="F77" s="157"/>
      <c r="G77" s="157"/>
      <c r="H77" s="158"/>
      <c r="I77" s="158"/>
      <c r="J77" s="158"/>
      <c r="K77" s="158"/>
      <c r="L77" s="158"/>
    </row>
    <row r="78" spans="1:12" s="32" customFormat="1" x14ac:dyDescent="0.3">
      <c r="A78" s="22">
        <f>A77+0.1</f>
        <v>7.6999999999999975</v>
      </c>
      <c r="B78" s="20" t="s">
        <v>127</v>
      </c>
      <c r="C78" s="42" t="s">
        <v>103</v>
      </c>
      <c r="D78" s="154">
        <v>0.79</v>
      </c>
      <c r="E78" s="154">
        <f>D78*E74</f>
        <v>25.28</v>
      </c>
      <c r="F78" s="157"/>
      <c r="G78" s="157"/>
      <c r="H78" s="158"/>
      <c r="I78" s="158"/>
      <c r="J78" s="158"/>
      <c r="K78" s="158"/>
      <c r="L78" s="158"/>
    </row>
    <row r="79" spans="1:12" s="32" customFormat="1" x14ac:dyDescent="0.3">
      <c r="A79" s="22">
        <f>A78+0.1</f>
        <v>7.7999999999999972</v>
      </c>
      <c r="B79" s="20" t="s">
        <v>128</v>
      </c>
      <c r="C79" s="20" t="s">
        <v>4</v>
      </c>
      <c r="D79" s="316">
        <v>1.6E-2</v>
      </c>
      <c r="E79" s="154">
        <f>D79*E74</f>
        <v>0.51200000000000001</v>
      </c>
      <c r="F79" s="157"/>
      <c r="G79" s="157"/>
      <c r="H79" s="158"/>
      <c r="I79" s="158"/>
      <c r="J79" s="158"/>
      <c r="K79" s="158"/>
      <c r="L79" s="158"/>
    </row>
    <row r="80" spans="1:12" s="32" customFormat="1" ht="30" x14ac:dyDescent="0.3">
      <c r="A80" s="26">
        <f>A62+1</f>
        <v>12.299999999999999</v>
      </c>
      <c r="B80" s="27" t="s">
        <v>307</v>
      </c>
      <c r="C80" s="27" t="s">
        <v>43</v>
      </c>
      <c r="D80" s="222"/>
      <c r="E80" s="222">
        <v>265.68</v>
      </c>
      <c r="F80" s="265"/>
      <c r="G80" s="265"/>
      <c r="H80" s="265"/>
      <c r="I80" s="265"/>
      <c r="J80" s="265"/>
      <c r="K80" s="265"/>
      <c r="L80" s="265"/>
    </row>
    <row r="81" spans="1:15" s="29" customFormat="1" x14ac:dyDescent="0.3">
      <c r="A81" s="22">
        <f t="shared" ref="A81:A83" si="5">A80+0.1</f>
        <v>12.399999999999999</v>
      </c>
      <c r="B81" s="20" t="s">
        <v>40</v>
      </c>
      <c r="C81" s="20" t="s">
        <v>24</v>
      </c>
      <c r="D81" s="316">
        <v>0.68</v>
      </c>
      <c r="E81" s="154">
        <f>E80*D81</f>
        <v>180.66240000000002</v>
      </c>
      <c r="F81" s="157"/>
      <c r="G81" s="157"/>
      <c r="H81" s="157"/>
      <c r="I81" s="157"/>
      <c r="J81" s="157"/>
      <c r="K81" s="157"/>
      <c r="L81" s="157"/>
    </row>
    <row r="82" spans="1:15" s="37" customFormat="1" x14ac:dyDescent="0.3">
      <c r="A82" s="60">
        <f t="shared" si="5"/>
        <v>12.499999999999998</v>
      </c>
      <c r="B82" s="42" t="s">
        <v>285</v>
      </c>
      <c r="C82" s="20" t="s">
        <v>4</v>
      </c>
      <c r="D82" s="319">
        <v>2.9999999999999997E-4</v>
      </c>
      <c r="E82" s="175">
        <f>D82*E80</f>
        <v>7.9703999999999997E-2</v>
      </c>
      <c r="F82" s="158"/>
      <c r="G82" s="158"/>
      <c r="H82" s="158"/>
      <c r="I82" s="158"/>
      <c r="J82" s="187"/>
      <c r="K82" s="187"/>
      <c r="L82" s="158"/>
    </row>
    <row r="83" spans="1:15" s="32" customFormat="1" ht="30" x14ac:dyDescent="0.3">
      <c r="A83" s="22">
        <f t="shared" si="5"/>
        <v>12.599999999999998</v>
      </c>
      <c r="B83" s="20" t="s">
        <v>308</v>
      </c>
      <c r="C83" s="42" t="s">
        <v>103</v>
      </c>
      <c r="D83" s="316">
        <v>0.28000000000000003</v>
      </c>
      <c r="E83" s="154">
        <f>D83*E80</f>
        <v>74.390400000000014</v>
      </c>
      <c r="F83" s="157"/>
      <c r="G83" s="157"/>
      <c r="H83" s="157"/>
      <c r="I83" s="157"/>
      <c r="J83" s="157"/>
      <c r="K83" s="157"/>
      <c r="L83" s="157"/>
    </row>
    <row r="84" spans="1:15" s="32" customFormat="1" x14ac:dyDescent="0.3">
      <c r="A84" s="22">
        <f>A83+0.1</f>
        <v>12.699999999999998</v>
      </c>
      <c r="B84" s="20" t="s">
        <v>68</v>
      </c>
      <c r="C84" s="20" t="s">
        <v>4</v>
      </c>
      <c r="D84" s="316">
        <v>1.9E-3</v>
      </c>
      <c r="E84" s="154">
        <f>D84*E80</f>
        <v>0.50479200000000002</v>
      </c>
      <c r="F84" s="157"/>
      <c r="G84" s="157"/>
      <c r="H84" s="157"/>
      <c r="I84" s="157"/>
      <c r="J84" s="157"/>
      <c r="K84" s="157"/>
      <c r="L84" s="157"/>
      <c r="M84" s="39"/>
      <c r="N84" s="35"/>
      <c r="O84" s="35"/>
    </row>
    <row r="85" spans="1:15" s="35" customFormat="1" ht="90" x14ac:dyDescent="0.3">
      <c r="A85" s="26">
        <f>A80+1</f>
        <v>13.299999999999999</v>
      </c>
      <c r="B85" s="27" t="s">
        <v>309</v>
      </c>
      <c r="C85" s="27" t="s">
        <v>26</v>
      </c>
      <c r="D85" s="312"/>
      <c r="E85" s="222">
        <v>4</v>
      </c>
      <c r="F85" s="265"/>
      <c r="G85" s="265"/>
      <c r="H85" s="265"/>
      <c r="I85" s="265"/>
      <c r="J85" s="265"/>
      <c r="K85" s="265"/>
      <c r="L85" s="265"/>
      <c r="M85" s="39"/>
    </row>
    <row r="86" spans="1:15" s="32" customFormat="1" x14ac:dyDescent="0.3">
      <c r="A86" s="30"/>
      <c r="B86" s="27" t="s">
        <v>372</v>
      </c>
      <c r="C86" s="20"/>
      <c r="D86" s="154"/>
      <c r="E86" s="154"/>
      <c r="F86" s="157"/>
      <c r="G86" s="157"/>
      <c r="H86" s="157"/>
      <c r="I86" s="157"/>
      <c r="J86" s="157"/>
      <c r="K86" s="157"/>
      <c r="L86" s="265"/>
    </row>
    <row r="87" spans="1:15" s="35" customFormat="1" ht="60" x14ac:dyDescent="0.3">
      <c r="A87" s="26">
        <v>1</v>
      </c>
      <c r="B87" s="47" t="s">
        <v>312</v>
      </c>
      <c r="C87" s="45" t="s">
        <v>46</v>
      </c>
      <c r="D87" s="222"/>
      <c r="E87" s="309">
        <f>SUM(E98,E103)</f>
        <v>132</v>
      </c>
      <c r="F87" s="265"/>
      <c r="G87" s="157"/>
      <c r="H87" s="157"/>
      <c r="I87" s="157"/>
      <c r="J87" s="157"/>
      <c r="K87" s="157"/>
      <c r="L87" s="265"/>
    </row>
    <row r="88" spans="1:15" s="29" customFormat="1" x14ac:dyDescent="0.3">
      <c r="A88" s="46">
        <f>A87+0.1</f>
        <v>1.1000000000000001</v>
      </c>
      <c r="B88" s="20" t="s">
        <v>40</v>
      </c>
      <c r="C88" s="42" t="s">
        <v>24</v>
      </c>
      <c r="D88" s="283">
        <v>9.9600000000000001E-3</v>
      </c>
      <c r="E88" s="310">
        <f>D88*E87</f>
        <v>1.3147200000000001</v>
      </c>
      <c r="F88" s="294"/>
      <c r="G88" s="294"/>
      <c r="H88" s="294"/>
      <c r="I88" s="294"/>
      <c r="J88" s="294"/>
      <c r="K88" s="294"/>
      <c r="L88" s="294"/>
    </row>
    <row r="89" spans="1:15" s="37" customFormat="1" x14ac:dyDescent="0.3">
      <c r="A89" s="46">
        <f>A88+0.1</f>
        <v>1.2000000000000002</v>
      </c>
      <c r="B89" s="42" t="s">
        <v>313</v>
      </c>
      <c r="C89" s="42" t="s">
        <v>4</v>
      </c>
      <c r="D89" s="283">
        <f>22.3/1000</f>
        <v>2.23E-2</v>
      </c>
      <c r="E89" s="310">
        <f>D89*E87</f>
        <v>2.9436</v>
      </c>
      <c r="F89" s="294"/>
      <c r="G89" s="294"/>
      <c r="H89" s="294"/>
      <c r="I89" s="294"/>
      <c r="J89" s="294"/>
      <c r="K89" s="294"/>
      <c r="L89" s="294"/>
    </row>
    <row r="90" spans="1:15" s="35" customFormat="1" ht="45" x14ac:dyDescent="0.3">
      <c r="A90" s="26">
        <f>A87+1</f>
        <v>2</v>
      </c>
      <c r="B90" s="47" t="s">
        <v>314</v>
      </c>
      <c r="C90" s="45" t="s">
        <v>46</v>
      </c>
      <c r="D90" s="222"/>
      <c r="E90" s="222">
        <f>E87*0.08</f>
        <v>10.56</v>
      </c>
      <c r="F90" s="265"/>
      <c r="G90" s="157"/>
      <c r="H90" s="157"/>
      <c r="I90" s="157"/>
      <c r="J90" s="157"/>
      <c r="K90" s="157"/>
      <c r="L90" s="265"/>
    </row>
    <row r="91" spans="1:15" s="29" customFormat="1" x14ac:dyDescent="0.3">
      <c r="A91" s="46">
        <f>A90+0.1</f>
        <v>2.1</v>
      </c>
      <c r="B91" s="20" t="s">
        <v>40</v>
      </c>
      <c r="C91" s="42" t="s">
        <v>24</v>
      </c>
      <c r="D91" s="283">
        <v>2.06</v>
      </c>
      <c r="E91" s="310">
        <f>E90*D91</f>
        <v>21.753600000000002</v>
      </c>
      <c r="F91" s="294"/>
      <c r="G91" s="294"/>
      <c r="H91" s="294"/>
      <c r="I91" s="294"/>
      <c r="J91" s="294"/>
      <c r="K91" s="294"/>
      <c r="L91" s="294"/>
    </row>
    <row r="92" spans="1:15" s="35" customFormat="1" ht="30" x14ac:dyDescent="0.3">
      <c r="A92" s="26">
        <f>A90+1</f>
        <v>3</v>
      </c>
      <c r="B92" s="27" t="s">
        <v>73</v>
      </c>
      <c r="C92" s="45" t="s">
        <v>46</v>
      </c>
      <c r="D92" s="312"/>
      <c r="E92" s="222">
        <f>E90+E87</f>
        <v>142.56</v>
      </c>
      <c r="F92" s="265"/>
      <c r="G92" s="157"/>
      <c r="H92" s="157"/>
      <c r="I92" s="157"/>
      <c r="J92" s="157"/>
      <c r="K92" s="157"/>
      <c r="L92" s="265"/>
    </row>
    <row r="93" spans="1:15" s="29" customFormat="1" x14ac:dyDescent="0.3">
      <c r="A93" s="46">
        <f>A92+0.1</f>
        <v>3.1</v>
      </c>
      <c r="B93" s="20" t="s">
        <v>40</v>
      </c>
      <c r="C93" s="42" t="s">
        <v>24</v>
      </c>
      <c r="D93" s="283">
        <v>3.4000000000000002E-2</v>
      </c>
      <c r="E93" s="310">
        <f>D93*E92</f>
        <v>4.8470400000000007</v>
      </c>
      <c r="F93" s="294"/>
      <c r="G93" s="294"/>
      <c r="H93" s="294"/>
      <c r="I93" s="294"/>
      <c r="J93" s="294"/>
      <c r="K93" s="294"/>
      <c r="L93" s="294"/>
    </row>
    <row r="94" spans="1:15" s="37" customFormat="1" x14ac:dyDescent="0.3">
      <c r="A94" s="46">
        <f>A93+0.1</f>
        <v>3.2</v>
      </c>
      <c r="B94" s="42" t="s">
        <v>74</v>
      </c>
      <c r="C94" s="42" t="s">
        <v>16</v>
      </c>
      <c r="D94" s="283">
        <v>8.0299999999999996E-2</v>
      </c>
      <c r="E94" s="310">
        <f>D94*E92</f>
        <v>11.447568</v>
      </c>
      <c r="F94" s="294"/>
      <c r="G94" s="294"/>
      <c r="H94" s="294"/>
      <c r="I94" s="294"/>
      <c r="J94" s="294"/>
      <c r="K94" s="294"/>
      <c r="L94" s="294"/>
    </row>
    <row r="95" spans="1:15" s="37" customFormat="1" x14ac:dyDescent="0.3">
      <c r="A95" s="46">
        <f>A94+0.1</f>
        <v>3.3000000000000003</v>
      </c>
      <c r="B95" s="42" t="s">
        <v>285</v>
      </c>
      <c r="C95" s="42" t="s">
        <v>4</v>
      </c>
      <c r="D95" s="283">
        <v>5.5999999999999999E-3</v>
      </c>
      <c r="E95" s="310">
        <f>D95*E92</f>
        <v>0.79833600000000005</v>
      </c>
      <c r="F95" s="294"/>
      <c r="G95" s="294"/>
      <c r="H95" s="294"/>
      <c r="I95" s="294"/>
      <c r="J95" s="294"/>
      <c r="K95" s="294"/>
      <c r="L95" s="294"/>
    </row>
    <row r="96" spans="1:15" s="35" customFormat="1" x14ac:dyDescent="0.3">
      <c r="A96" s="26">
        <f>A92+1</f>
        <v>4</v>
      </c>
      <c r="B96" s="27" t="s">
        <v>58</v>
      </c>
      <c r="C96" s="27" t="s">
        <v>48</v>
      </c>
      <c r="D96" s="222"/>
      <c r="E96" s="222">
        <f>E92*1.85</f>
        <v>263.73599999999999</v>
      </c>
      <c r="F96" s="265"/>
      <c r="G96" s="157"/>
      <c r="H96" s="157"/>
      <c r="I96" s="157"/>
      <c r="J96" s="157"/>
      <c r="K96" s="157"/>
      <c r="L96" s="265"/>
    </row>
    <row r="97" spans="1:12" s="37" customFormat="1" x14ac:dyDescent="0.3">
      <c r="A97" s="46">
        <f>A96+0.1</f>
        <v>4.0999999999999996</v>
      </c>
      <c r="B97" s="42" t="s">
        <v>286</v>
      </c>
      <c r="C97" s="48" t="s">
        <v>48</v>
      </c>
      <c r="D97" s="283">
        <v>1</v>
      </c>
      <c r="E97" s="310">
        <f>E96*D97</f>
        <v>263.73599999999999</v>
      </c>
      <c r="F97" s="294"/>
      <c r="G97" s="294"/>
      <c r="H97" s="294"/>
      <c r="I97" s="294"/>
      <c r="J97" s="294"/>
      <c r="K97" s="294"/>
      <c r="L97" s="294"/>
    </row>
    <row r="98" spans="1:12" s="63" customFormat="1" ht="60" x14ac:dyDescent="0.3">
      <c r="A98" s="61">
        <f>A96+1</f>
        <v>5</v>
      </c>
      <c r="B98" s="62" t="s">
        <v>315</v>
      </c>
      <c r="C98" s="45" t="s">
        <v>46</v>
      </c>
      <c r="D98" s="207"/>
      <c r="E98" s="220">
        <v>88</v>
      </c>
      <c r="F98" s="239"/>
      <c r="G98" s="239"/>
      <c r="H98" s="237"/>
      <c r="I98" s="237"/>
      <c r="J98" s="237"/>
      <c r="K98" s="237"/>
      <c r="L98" s="237"/>
    </row>
    <row r="99" spans="1:12" s="63" customFormat="1" x14ac:dyDescent="0.3">
      <c r="A99" s="64">
        <f t="shared" ref="A99:A101" si="6">A98+0.1</f>
        <v>5.0999999999999996</v>
      </c>
      <c r="B99" s="20" t="s">
        <v>40</v>
      </c>
      <c r="C99" s="33" t="s">
        <v>24</v>
      </c>
      <c r="D99" s="274">
        <v>3.52</v>
      </c>
      <c r="E99" s="208">
        <f>D99*E98</f>
        <v>309.76</v>
      </c>
      <c r="F99" s="239"/>
      <c r="G99" s="239"/>
      <c r="H99" s="239"/>
      <c r="I99" s="239"/>
      <c r="J99" s="239"/>
      <c r="K99" s="239"/>
      <c r="L99" s="239"/>
    </row>
    <row r="100" spans="1:12" s="63" customFormat="1" x14ac:dyDescent="0.3">
      <c r="A100" s="33">
        <f>A99+0.1</f>
        <v>5.1999999999999993</v>
      </c>
      <c r="B100" s="33" t="s">
        <v>316</v>
      </c>
      <c r="C100" s="33" t="s">
        <v>16</v>
      </c>
      <c r="D100" s="320">
        <v>1.06</v>
      </c>
      <c r="E100" s="208">
        <f>D100*E98</f>
        <v>93.28</v>
      </c>
      <c r="F100" s="239"/>
      <c r="G100" s="239"/>
      <c r="H100" s="239"/>
      <c r="I100" s="239"/>
      <c r="J100" s="239"/>
      <c r="K100" s="239"/>
      <c r="L100" s="239"/>
    </row>
    <row r="101" spans="1:12" s="63" customFormat="1" x14ac:dyDescent="0.3">
      <c r="A101" s="33">
        <f t="shared" si="6"/>
        <v>5.2999999999999989</v>
      </c>
      <c r="B101" s="42" t="s">
        <v>79</v>
      </c>
      <c r="C101" s="49" t="s">
        <v>46</v>
      </c>
      <c r="D101" s="208">
        <v>1.22</v>
      </c>
      <c r="E101" s="208">
        <f>D101*E98</f>
        <v>107.36</v>
      </c>
      <c r="F101" s="239"/>
      <c r="G101" s="239"/>
      <c r="H101" s="238"/>
      <c r="I101" s="238"/>
      <c r="J101" s="238"/>
      <c r="K101" s="238"/>
      <c r="L101" s="238"/>
    </row>
    <row r="102" spans="1:12" s="63" customFormat="1" x14ac:dyDescent="0.3">
      <c r="A102" s="33">
        <f>A101+0.1</f>
        <v>5.3999999999999986</v>
      </c>
      <c r="B102" s="20" t="s">
        <v>68</v>
      </c>
      <c r="C102" s="33" t="s">
        <v>4</v>
      </c>
      <c r="D102" s="274">
        <v>0.02</v>
      </c>
      <c r="E102" s="208">
        <f>D102*E98</f>
        <v>1.76</v>
      </c>
      <c r="F102" s="239"/>
      <c r="G102" s="239"/>
      <c r="H102" s="238"/>
      <c r="I102" s="238"/>
      <c r="J102" s="238"/>
      <c r="K102" s="238"/>
      <c r="L102" s="238"/>
    </row>
    <row r="103" spans="1:12" s="63" customFormat="1" ht="45" x14ac:dyDescent="0.3">
      <c r="A103" s="61">
        <f>A98+1</f>
        <v>6</v>
      </c>
      <c r="B103" s="62" t="s">
        <v>317</v>
      </c>
      <c r="C103" s="45" t="s">
        <v>46</v>
      </c>
      <c r="D103" s="207"/>
      <c r="E103" s="207">
        <f>E98/2</f>
        <v>44</v>
      </c>
      <c r="F103" s="239"/>
      <c r="G103" s="239"/>
      <c r="H103" s="237"/>
      <c r="I103" s="237"/>
      <c r="J103" s="237"/>
      <c r="K103" s="237"/>
      <c r="L103" s="237"/>
    </row>
    <row r="104" spans="1:12" s="63" customFormat="1" x14ac:dyDescent="0.3">
      <c r="A104" s="64">
        <f t="shared" ref="A104:A106" si="7">A103+0.1</f>
        <v>6.1</v>
      </c>
      <c r="B104" s="20" t="s">
        <v>40</v>
      </c>
      <c r="C104" s="33" t="s">
        <v>24</v>
      </c>
      <c r="D104" s="274">
        <v>3.52</v>
      </c>
      <c r="E104" s="208">
        <f>D104*E103</f>
        <v>154.88</v>
      </c>
      <c r="F104" s="239"/>
      <c r="G104" s="239"/>
      <c r="H104" s="239"/>
      <c r="I104" s="239"/>
      <c r="J104" s="239"/>
      <c r="K104" s="239"/>
      <c r="L104" s="239"/>
    </row>
    <row r="105" spans="1:12" s="63" customFormat="1" x14ac:dyDescent="0.3">
      <c r="A105" s="33">
        <f>A104+0.1</f>
        <v>6.1999999999999993</v>
      </c>
      <c r="B105" s="33" t="s">
        <v>316</v>
      </c>
      <c r="C105" s="33" t="s">
        <v>16</v>
      </c>
      <c r="D105" s="320">
        <v>1.06</v>
      </c>
      <c r="E105" s="208">
        <f>D105*E103</f>
        <v>46.64</v>
      </c>
      <c r="F105" s="239"/>
      <c r="G105" s="239"/>
      <c r="H105" s="239"/>
      <c r="I105" s="239"/>
      <c r="J105" s="239"/>
      <c r="K105" s="239"/>
      <c r="L105" s="239"/>
    </row>
    <row r="106" spans="1:12" s="63" customFormat="1" x14ac:dyDescent="0.3">
      <c r="A106" s="33">
        <f t="shared" si="7"/>
        <v>6.2999999999999989</v>
      </c>
      <c r="B106" s="33" t="s">
        <v>81</v>
      </c>
      <c r="C106" s="49" t="s">
        <v>46</v>
      </c>
      <c r="D106" s="208">
        <v>1.22</v>
      </c>
      <c r="E106" s="208">
        <f>D106*E103</f>
        <v>53.68</v>
      </c>
      <c r="F106" s="239"/>
      <c r="G106" s="239"/>
      <c r="H106" s="238"/>
      <c r="I106" s="238"/>
      <c r="J106" s="238"/>
      <c r="K106" s="238"/>
      <c r="L106" s="238"/>
    </row>
    <row r="107" spans="1:12" s="63" customFormat="1" x14ac:dyDescent="0.3">
      <c r="A107" s="33">
        <f>A106+0.1</f>
        <v>6.3999999999999986</v>
      </c>
      <c r="B107" s="20" t="s">
        <v>68</v>
      </c>
      <c r="C107" s="33" t="s">
        <v>4</v>
      </c>
      <c r="D107" s="274">
        <v>0.02</v>
      </c>
      <c r="E107" s="208">
        <f>D107*E103</f>
        <v>0.88</v>
      </c>
      <c r="F107" s="239"/>
      <c r="G107" s="239"/>
      <c r="H107" s="238"/>
      <c r="I107" s="238"/>
      <c r="J107" s="238"/>
      <c r="K107" s="238"/>
      <c r="L107" s="238"/>
    </row>
    <row r="108" spans="1:12" s="35" customFormat="1" ht="30" x14ac:dyDescent="0.3">
      <c r="A108" s="34">
        <f>A103+1</f>
        <v>7</v>
      </c>
      <c r="B108" s="27" t="s">
        <v>88</v>
      </c>
      <c r="C108" s="27" t="s">
        <v>48</v>
      </c>
      <c r="D108" s="222"/>
      <c r="E108" s="222">
        <f>E111/1000</f>
        <v>1.9124400000000001</v>
      </c>
      <c r="F108" s="265"/>
      <c r="G108" s="158"/>
      <c r="H108" s="158"/>
      <c r="I108" s="158"/>
      <c r="J108" s="158"/>
      <c r="K108" s="158"/>
      <c r="L108" s="265"/>
    </row>
    <row r="109" spans="1:12" s="29" customFormat="1" x14ac:dyDescent="0.3">
      <c r="A109" s="36">
        <f>A108+0.1</f>
        <v>7.1</v>
      </c>
      <c r="B109" s="20" t="s">
        <v>40</v>
      </c>
      <c r="C109" s="20" t="s">
        <v>24</v>
      </c>
      <c r="D109" s="154">
        <v>12.3</v>
      </c>
      <c r="E109" s="154">
        <f>D109*E108</f>
        <v>23.523012000000001</v>
      </c>
      <c r="F109" s="158"/>
      <c r="G109" s="158"/>
      <c r="H109" s="157"/>
      <c r="I109" s="157"/>
      <c r="J109" s="158"/>
      <c r="K109" s="158"/>
      <c r="L109" s="157"/>
    </row>
    <row r="110" spans="1:12" s="37" customFormat="1" x14ac:dyDescent="0.3">
      <c r="A110" s="36">
        <f>A109+0.1</f>
        <v>7.1999999999999993</v>
      </c>
      <c r="B110" s="42" t="s">
        <v>285</v>
      </c>
      <c r="C110" s="20" t="s">
        <v>4</v>
      </c>
      <c r="D110" s="154">
        <v>1.4</v>
      </c>
      <c r="E110" s="154">
        <f>D110*E108</f>
        <v>2.677416</v>
      </c>
      <c r="F110" s="158"/>
      <c r="G110" s="158"/>
      <c r="H110" s="158"/>
      <c r="I110" s="158"/>
      <c r="J110" s="157"/>
      <c r="K110" s="157"/>
      <c r="L110" s="158"/>
    </row>
    <row r="111" spans="1:12" s="35" customFormat="1" ht="30" x14ac:dyDescent="0.3">
      <c r="A111" s="36">
        <f>A110+0.1</f>
        <v>7.2999999999999989</v>
      </c>
      <c r="B111" s="20" t="s">
        <v>318</v>
      </c>
      <c r="C111" s="42" t="s">
        <v>103</v>
      </c>
      <c r="D111" s="175" t="s">
        <v>84</v>
      </c>
      <c r="E111" s="318">
        <v>1912.44</v>
      </c>
      <c r="F111" s="297"/>
      <c r="G111" s="157"/>
      <c r="H111" s="158"/>
      <c r="I111" s="158"/>
      <c r="J111" s="158"/>
      <c r="K111" s="158"/>
      <c r="L111" s="158"/>
    </row>
    <row r="112" spans="1:12" s="35" customFormat="1" x14ac:dyDescent="0.3">
      <c r="A112" s="36">
        <f t="shared" ref="A112" si="8">A111+0.1</f>
        <v>7.3999999999999986</v>
      </c>
      <c r="B112" s="20" t="s">
        <v>68</v>
      </c>
      <c r="C112" s="20" t="s">
        <v>4</v>
      </c>
      <c r="D112" s="154">
        <v>7.15</v>
      </c>
      <c r="E112" s="154">
        <f>D112*E108</f>
        <v>13.673946000000001</v>
      </c>
      <c r="F112" s="157"/>
      <c r="G112" s="157"/>
      <c r="H112" s="158"/>
      <c r="I112" s="158"/>
      <c r="J112" s="158"/>
      <c r="K112" s="158"/>
      <c r="L112" s="158"/>
    </row>
    <row r="113" spans="1:12" s="35" customFormat="1" ht="45" x14ac:dyDescent="0.3">
      <c r="A113" s="34">
        <f>A108+1</f>
        <v>8</v>
      </c>
      <c r="B113" s="27" t="s">
        <v>319</v>
      </c>
      <c r="C113" s="45" t="s">
        <v>46</v>
      </c>
      <c r="D113" s="222"/>
      <c r="E113" s="309">
        <v>31.1</v>
      </c>
      <c r="F113" s="265"/>
      <c r="G113" s="158"/>
      <c r="H113" s="158"/>
      <c r="I113" s="158"/>
      <c r="J113" s="158"/>
      <c r="K113" s="158"/>
      <c r="L113" s="265"/>
    </row>
    <row r="114" spans="1:12" s="29" customFormat="1" x14ac:dyDescent="0.3">
      <c r="A114" s="36">
        <f>A113+0.1</f>
        <v>8.1</v>
      </c>
      <c r="B114" s="20" t="s">
        <v>40</v>
      </c>
      <c r="C114" s="20" t="s">
        <v>24</v>
      </c>
      <c r="D114" s="154">
        <v>1.37</v>
      </c>
      <c r="E114" s="154">
        <f>D114*E113</f>
        <v>42.607000000000006</v>
      </c>
      <c r="F114" s="158"/>
      <c r="G114" s="158"/>
      <c r="H114" s="157"/>
      <c r="I114" s="157"/>
      <c r="J114" s="158"/>
      <c r="K114" s="158"/>
      <c r="L114" s="157"/>
    </row>
    <row r="115" spans="1:12" s="37" customFormat="1" x14ac:dyDescent="0.3">
      <c r="A115" s="36">
        <f>A114+0.1</f>
        <v>8.1999999999999993</v>
      </c>
      <c r="B115" s="42" t="s">
        <v>285</v>
      </c>
      <c r="C115" s="20" t="s">
        <v>4</v>
      </c>
      <c r="D115" s="316">
        <v>0.28299999999999997</v>
      </c>
      <c r="E115" s="154">
        <f>D115*E113</f>
        <v>8.8012999999999995</v>
      </c>
      <c r="F115" s="158"/>
      <c r="G115" s="158"/>
      <c r="H115" s="158"/>
      <c r="I115" s="158"/>
      <c r="J115" s="157"/>
      <c r="K115" s="157"/>
      <c r="L115" s="158"/>
    </row>
    <row r="116" spans="1:12" s="35" customFormat="1" x14ac:dyDescent="0.3">
      <c r="A116" s="36">
        <f>A115+0.1</f>
        <v>8.2999999999999989</v>
      </c>
      <c r="B116" s="42" t="s">
        <v>116</v>
      </c>
      <c r="C116" s="49" t="s">
        <v>46</v>
      </c>
      <c r="D116" s="283">
        <v>1.0149999999999999</v>
      </c>
      <c r="E116" s="310">
        <f>E113*D116</f>
        <v>31.566499999999998</v>
      </c>
      <c r="F116" s="297"/>
      <c r="G116" s="294"/>
      <c r="H116" s="294"/>
      <c r="I116" s="294"/>
      <c r="J116" s="294"/>
      <c r="K116" s="294"/>
      <c r="L116" s="294"/>
    </row>
    <row r="117" spans="1:12" s="35" customFormat="1" x14ac:dyDescent="0.3">
      <c r="A117" s="36">
        <f>A116+0.1</f>
        <v>8.3999999999999986</v>
      </c>
      <c r="B117" s="20" t="s">
        <v>68</v>
      </c>
      <c r="C117" s="20" t="s">
        <v>4</v>
      </c>
      <c r="D117" s="154">
        <v>0.62</v>
      </c>
      <c r="E117" s="154">
        <f>D117*E113</f>
        <v>19.282</v>
      </c>
      <c r="F117" s="157"/>
      <c r="G117" s="157"/>
      <c r="H117" s="158"/>
      <c r="I117" s="158"/>
      <c r="J117" s="158"/>
      <c r="K117" s="158"/>
      <c r="L117" s="158"/>
    </row>
    <row r="118" spans="1:12" s="35" customFormat="1" ht="30" x14ac:dyDescent="0.3">
      <c r="A118" s="34">
        <f>A113+1</f>
        <v>9</v>
      </c>
      <c r="B118" s="27" t="s">
        <v>320</v>
      </c>
      <c r="C118" s="27" t="s">
        <v>43</v>
      </c>
      <c r="D118" s="321"/>
      <c r="E118" s="161">
        <f>E113/0.07</f>
        <v>444.28571428571428</v>
      </c>
      <c r="F118" s="237"/>
      <c r="G118" s="238"/>
      <c r="H118" s="238"/>
      <c r="I118" s="238"/>
      <c r="J118" s="238"/>
      <c r="K118" s="238"/>
      <c r="L118" s="237"/>
    </row>
    <row r="119" spans="1:12" s="35" customFormat="1" x14ac:dyDescent="0.3">
      <c r="A119" s="36">
        <f>A118+0.1</f>
        <v>9.1</v>
      </c>
      <c r="B119" s="20" t="s">
        <v>40</v>
      </c>
      <c r="C119" s="20" t="s">
        <v>4</v>
      </c>
      <c r="D119" s="322">
        <v>0.81099999999999994</v>
      </c>
      <c r="E119" s="208">
        <f>D119*E118</f>
        <v>360.31571428571425</v>
      </c>
      <c r="F119" s="238"/>
      <c r="G119" s="238"/>
      <c r="H119" s="239"/>
      <c r="I119" s="239"/>
      <c r="J119" s="238"/>
      <c r="K119" s="238"/>
      <c r="L119" s="239"/>
    </row>
    <row r="120" spans="1:12" s="35" customFormat="1" x14ac:dyDescent="0.3">
      <c r="A120" s="36">
        <f>A119+0.1</f>
        <v>9.1999999999999993</v>
      </c>
      <c r="B120" s="42" t="s">
        <v>285</v>
      </c>
      <c r="C120" s="20" t="s">
        <v>4</v>
      </c>
      <c r="D120" s="274">
        <v>1.2999999999999999E-2</v>
      </c>
      <c r="E120" s="208">
        <f>D120*E118</f>
        <v>5.7757142857142849</v>
      </c>
      <c r="F120" s="238"/>
      <c r="G120" s="238"/>
      <c r="H120" s="238"/>
      <c r="I120" s="238"/>
      <c r="J120" s="157"/>
      <c r="K120" s="239"/>
      <c r="L120" s="238"/>
    </row>
    <row r="121" spans="1:12" s="35" customFormat="1" x14ac:dyDescent="0.3">
      <c r="A121" s="36">
        <f>A120+0.1</f>
        <v>9.2999999999999989</v>
      </c>
      <c r="B121" s="20" t="s">
        <v>95</v>
      </c>
      <c r="C121" s="42" t="s">
        <v>103</v>
      </c>
      <c r="D121" s="216">
        <v>1.8599999999999998E-2</v>
      </c>
      <c r="E121" s="170">
        <f>D121*E118</f>
        <v>8.2637142857142845</v>
      </c>
      <c r="F121" s="184"/>
      <c r="G121" s="184"/>
      <c r="H121" s="185"/>
      <c r="I121" s="185"/>
      <c r="J121" s="185"/>
      <c r="K121" s="185"/>
      <c r="L121" s="185"/>
    </row>
    <row r="122" spans="1:12" s="35" customFormat="1" x14ac:dyDescent="0.3">
      <c r="A122" s="36">
        <f>A121+0.1</f>
        <v>9.3999999999999986</v>
      </c>
      <c r="B122" s="20" t="s">
        <v>97</v>
      </c>
      <c r="C122" s="42" t="s">
        <v>103</v>
      </c>
      <c r="D122" s="323">
        <v>5.0000000000000001E-4</v>
      </c>
      <c r="E122" s="170">
        <f>D122*E118</f>
        <v>0.22214285714285714</v>
      </c>
      <c r="F122" s="184"/>
      <c r="G122" s="184"/>
      <c r="H122" s="185"/>
      <c r="I122" s="185"/>
      <c r="J122" s="185"/>
      <c r="K122" s="185"/>
      <c r="L122" s="185"/>
    </row>
    <row r="123" spans="1:12" s="35" customFormat="1" x14ac:dyDescent="0.3">
      <c r="A123" s="36">
        <f>A122+0.1</f>
        <v>9.4999999999999982</v>
      </c>
      <c r="B123" s="20" t="s">
        <v>68</v>
      </c>
      <c r="C123" s="20" t="s">
        <v>98</v>
      </c>
      <c r="D123" s="324">
        <v>0.156</v>
      </c>
      <c r="E123" s="170">
        <f>E118*D123</f>
        <v>69.308571428571426</v>
      </c>
      <c r="F123" s="184"/>
      <c r="G123" s="184"/>
      <c r="H123" s="185"/>
      <c r="I123" s="185"/>
      <c r="J123" s="185"/>
      <c r="K123" s="185"/>
      <c r="L123" s="185"/>
    </row>
    <row r="124" spans="1:12" s="63" customFormat="1" ht="45" x14ac:dyDescent="0.3">
      <c r="A124" s="34">
        <f>A118+1</f>
        <v>10</v>
      </c>
      <c r="B124" s="27" t="s">
        <v>321</v>
      </c>
      <c r="C124" s="27" t="s">
        <v>43</v>
      </c>
      <c r="D124" s="321"/>
      <c r="E124" s="220">
        <v>480</v>
      </c>
      <c r="F124" s="237"/>
      <c r="G124" s="238"/>
      <c r="H124" s="238"/>
      <c r="I124" s="238"/>
      <c r="J124" s="238"/>
      <c r="K124" s="238"/>
      <c r="L124" s="237"/>
    </row>
    <row r="125" spans="1:12" s="63" customFormat="1" x14ac:dyDescent="0.3">
      <c r="A125" s="33">
        <f t="shared" ref="A125:A133" si="9">A124+0.1</f>
        <v>10.1</v>
      </c>
      <c r="B125" s="20" t="s">
        <v>40</v>
      </c>
      <c r="C125" s="104" t="s">
        <v>4</v>
      </c>
      <c r="D125" s="322">
        <v>0.75</v>
      </c>
      <c r="E125" s="208">
        <f>D125*E124</f>
        <v>360</v>
      </c>
      <c r="F125" s="238"/>
      <c r="G125" s="238"/>
      <c r="H125" s="239"/>
      <c r="I125" s="239"/>
      <c r="J125" s="238"/>
      <c r="K125" s="238"/>
      <c r="L125" s="239"/>
    </row>
    <row r="126" spans="1:12" s="63" customFormat="1" x14ac:dyDescent="0.3">
      <c r="A126" s="64">
        <f>A125+0.1</f>
        <v>10.199999999999999</v>
      </c>
      <c r="B126" s="42" t="s">
        <v>285</v>
      </c>
      <c r="C126" s="33" t="s">
        <v>4</v>
      </c>
      <c r="D126" s="274">
        <v>7.4999999999999997E-3</v>
      </c>
      <c r="E126" s="208">
        <f>D126*E124</f>
        <v>3.5999999999999996</v>
      </c>
      <c r="F126" s="238"/>
      <c r="G126" s="238"/>
      <c r="H126" s="238"/>
      <c r="I126" s="238"/>
      <c r="J126" s="157"/>
      <c r="K126" s="239"/>
      <c r="L126" s="238"/>
    </row>
    <row r="127" spans="1:12" s="63" customFormat="1" ht="30" x14ac:dyDescent="0.3">
      <c r="A127" s="33">
        <f t="shared" si="9"/>
        <v>10.299999999999999</v>
      </c>
      <c r="B127" s="100" t="s">
        <v>322</v>
      </c>
      <c r="C127" s="48" t="s">
        <v>43</v>
      </c>
      <c r="D127" s="325">
        <v>1.02</v>
      </c>
      <c r="E127" s="165">
        <f>D127*E124</f>
        <v>489.6</v>
      </c>
      <c r="F127" s="239"/>
      <c r="G127" s="239"/>
      <c r="H127" s="238"/>
      <c r="I127" s="238"/>
      <c r="J127" s="238"/>
      <c r="K127" s="238"/>
      <c r="L127" s="238"/>
    </row>
    <row r="128" spans="1:12" s="35" customFormat="1" ht="45" x14ac:dyDescent="0.3">
      <c r="A128" s="64">
        <f t="shared" si="9"/>
        <v>10.399999999999999</v>
      </c>
      <c r="B128" s="20" t="s">
        <v>323</v>
      </c>
      <c r="C128" s="48" t="s">
        <v>43</v>
      </c>
      <c r="D128" s="175" t="s">
        <v>84</v>
      </c>
      <c r="E128" s="318">
        <v>460</v>
      </c>
      <c r="F128" s="157"/>
      <c r="G128" s="157"/>
      <c r="H128" s="157"/>
      <c r="I128" s="157"/>
      <c r="J128" s="157"/>
      <c r="K128" s="157"/>
      <c r="L128" s="157"/>
    </row>
    <row r="129" spans="1:15" s="63" customFormat="1" x14ac:dyDescent="0.3">
      <c r="A129" s="33">
        <f t="shared" si="9"/>
        <v>10.499999999999998</v>
      </c>
      <c r="B129" s="100" t="s">
        <v>324</v>
      </c>
      <c r="C129" s="38" t="s">
        <v>130</v>
      </c>
      <c r="D129" s="208">
        <v>1.07</v>
      </c>
      <c r="E129" s="165">
        <f>D129*E124</f>
        <v>513.6</v>
      </c>
      <c r="F129" s="239"/>
      <c r="G129" s="239"/>
      <c r="H129" s="238"/>
      <c r="I129" s="238"/>
      <c r="J129" s="238"/>
      <c r="K129" s="238"/>
      <c r="L129" s="238"/>
    </row>
    <row r="130" spans="1:15" s="63" customFormat="1" x14ac:dyDescent="0.3">
      <c r="A130" s="64">
        <f t="shared" si="9"/>
        <v>10.599999999999998</v>
      </c>
      <c r="B130" s="100" t="s">
        <v>325</v>
      </c>
      <c r="C130" s="42" t="s">
        <v>103</v>
      </c>
      <c r="D130" s="326">
        <v>0.5</v>
      </c>
      <c r="E130" s="165">
        <f>D130*E124</f>
        <v>240</v>
      </c>
      <c r="F130" s="239"/>
      <c r="G130" s="239"/>
      <c r="H130" s="238"/>
      <c r="I130" s="238"/>
      <c r="J130" s="238"/>
      <c r="K130" s="238"/>
      <c r="L130" s="238"/>
    </row>
    <row r="131" spans="1:15" s="35" customFormat="1" ht="30" x14ac:dyDescent="0.3">
      <c r="A131" s="64">
        <f t="shared" si="9"/>
        <v>10.699999999999998</v>
      </c>
      <c r="B131" s="38" t="s">
        <v>326</v>
      </c>
      <c r="C131" s="38" t="s">
        <v>130</v>
      </c>
      <c r="D131" s="175" t="s">
        <v>84</v>
      </c>
      <c r="E131" s="279">
        <v>93</v>
      </c>
      <c r="F131" s="187"/>
      <c r="G131" s="187"/>
      <c r="H131" s="158"/>
      <c r="I131" s="158"/>
      <c r="J131" s="158"/>
      <c r="K131" s="158"/>
      <c r="L131" s="158"/>
    </row>
    <row r="132" spans="1:15" s="35" customFormat="1" ht="30" x14ac:dyDescent="0.3">
      <c r="A132" s="64">
        <f t="shared" si="9"/>
        <v>10.799999999999997</v>
      </c>
      <c r="B132" s="20" t="s">
        <v>327</v>
      </c>
      <c r="C132" s="42" t="s">
        <v>103</v>
      </c>
      <c r="D132" s="175" t="s">
        <v>84</v>
      </c>
      <c r="E132" s="318">
        <v>23.5</v>
      </c>
      <c r="F132" s="157"/>
      <c r="G132" s="157"/>
      <c r="H132" s="157"/>
      <c r="I132" s="157"/>
      <c r="J132" s="157"/>
      <c r="K132" s="157"/>
      <c r="L132" s="157"/>
    </row>
    <row r="133" spans="1:15" s="63" customFormat="1" x14ac:dyDescent="0.3">
      <c r="A133" s="64">
        <f t="shared" si="9"/>
        <v>10.899999999999997</v>
      </c>
      <c r="B133" s="20" t="s">
        <v>68</v>
      </c>
      <c r="C133" s="20" t="s">
        <v>4</v>
      </c>
      <c r="D133" s="327">
        <v>0.18</v>
      </c>
      <c r="E133" s="208">
        <f>E124*D133</f>
        <v>86.399999999999991</v>
      </c>
      <c r="F133" s="239"/>
      <c r="G133" s="239"/>
      <c r="H133" s="238"/>
      <c r="I133" s="238"/>
      <c r="J133" s="238"/>
      <c r="K133" s="238"/>
      <c r="L133" s="238"/>
    </row>
    <row r="134" spans="1:15" s="35" customFormat="1" ht="30" x14ac:dyDescent="0.3">
      <c r="A134" s="34">
        <f>A124+1</f>
        <v>11</v>
      </c>
      <c r="B134" s="27" t="s">
        <v>328</v>
      </c>
      <c r="C134" s="45" t="s">
        <v>46</v>
      </c>
      <c r="D134" s="222"/>
      <c r="E134" s="222">
        <f>E124*0.02</f>
        <v>9.6</v>
      </c>
      <c r="F134" s="265"/>
      <c r="G134" s="157"/>
      <c r="H134" s="157"/>
      <c r="I134" s="157"/>
      <c r="J134" s="157"/>
      <c r="K134" s="157"/>
      <c r="L134" s="265"/>
    </row>
    <row r="135" spans="1:15" s="29" customFormat="1" x14ac:dyDescent="0.3">
      <c r="A135" s="36">
        <f>A134+0.1</f>
        <v>11.1</v>
      </c>
      <c r="B135" s="20" t="s">
        <v>40</v>
      </c>
      <c r="C135" s="20" t="s">
        <v>24</v>
      </c>
      <c r="D135" s="154">
        <v>0.8</v>
      </c>
      <c r="E135" s="154">
        <f>D135*E134</f>
        <v>7.68</v>
      </c>
      <c r="F135" s="157"/>
      <c r="G135" s="157"/>
      <c r="H135" s="157"/>
      <c r="I135" s="157"/>
      <c r="J135" s="157"/>
      <c r="K135" s="157"/>
      <c r="L135" s="157"/>
    </row>
    <row r="136" spans="1:15" s="37" customFormat="1" x14ac:dyDescent="0.3">
      <c r="A136" s="36">
        <f>A135+0.1</f>
        <v>11.2</v>
      </c>
      <c r="B136" s="20" t="s">
        <v>329</v>
      </c>
      <c r="C136" s="20" t="s">
        <v>16</v>
      </c>
      <c r="D136" s="154">
        <v>0.32</v>
      </c>
      <c r="E136" s="154">
        <f>D136*E134</f>
        <v>3.0720000000000001</v>
      </c>
      <c r="F136" s="157"/>
      <c r="G136" s="157"/>
      <c r="H136" s="157"/>
      <c r="I136" s="157"/>
      <c r="J136" s="157"/>
      <c r="K136" s="157"/>
      <c r="L136" s="157"/>
    </row>
    <row r="137" spans="1:15" s="32" customFormat="1" ht="45" x14ac:dyDescent="0.3">
      <c r="A137" s="36">
        <f>A136+0.1</f>
        <v>11.299999999999999</v>
      </c>
      <c r="B137" s="20" t="s">
        <v>330</v>
      </c>
      <c r="C137" s="49" t="s">
        <v>46</v>
      </c>
      <c r="D137" s="154">
        <v>1.1000000000000001</v>
      </c>
      <c r="E137" s="154">
        <f>D137*E134</f>
        <v>10.56</v>
      </c>
      <c r="F137" s="157"/>
      <c r="G137" s="157"/>
      <c r="H137" s="157"/>
      <c r="I137" s="157"/>
      <c r="J137" s="157"/>
      <c r="K137" s="157"/>
      <c r="L137" s="157"/>
      <c r="M137" s="39"/>
      <c r="N137" s="35"/>
      <c r="O137" s="35"/>
    </row>
    <row r="138" spans="1:15" s="32" customFormat="1" x14ac:dyDescent="0.3">
      <c r="A138" s="36">
        <f t="shared" ref="A138" si="10">A137+0.1</f>
        <v>11.399999999999999</v>
      </c>
      <c r="B138" s="20" t="s">
        <v>68</v>
      </c>
      <c r="C138" s="20" t="s">
        <v>4</v>
      </c>
      <c r="D138" s="154">
        <v>0.02</v>
      </c>
      <c r="E138" s="154">
        <f>D138*E134</f>
        <v>0.192</v>
      </c>
      <c r="F138" s="157"/>
      <c r="G138" s="157"/>
      <c r="H138" s="157"/>
      <c r="I138" s="157"/>
      <c r="J138" s="157"/>
      <c r="K138" s="157"/>
      <c r="L138" s="157"/>
      <c r="M138" s="39"/>
      <c r="N138" s="35"/>
      <c r="O138" s="35"/>
    </row>
    <row r="139" spans="1:15" s="32" customFormat="1" x14ac:dyDescent="0.3">
      <c r="A139" s="30"/>
      <c r="B139" s="27" t="s">
        <v>373</v>
      </c>
      <c r="C139" s="20"/>
      <c r="D139" s="154"/>
      <c r="E139" s="154"/>
      <c r="F139" s="157"/>
      <c r="G139" s="157"/>
      <c r="H139" s="157"/>
      <c r="I139" s="157"/>
      <c r="J139" s="157"/>
      <c r="K139" s="157"/>
      <c r="L139" s="265"/>
    </row>
    <row r="140" spans="1:15" s="35" customFormat="1" ht="60" x14ac:dyDescent="0.3">
      <c r="A140" s="26">
        <v>1</v>
      </c>
      <c r="B140" s="47" t="s">
        <v>331</v>
      </c>
      <c r="C140" s="45" t="s">
        <v>46</v>
      </c>
      <c r="D140" s="222"/>
      <c r="E140" s="222">
        <f>E146+E151</f>
        <v>0.8</v>
      </c>
      <c r="F140" s="265"/>
      <c r="G140" s="157"/>
      <c r="H140" s="157"/>
      <c r="I140" s="157"/>
      <c r="J140" s="157"/>
      <c r="K140" s="157"/>
      <c r="L140" s="265"/>
    </row>
    <row r="141" spans="1:15" s="29" customFormat="1" x14ac:dyDescent="0.3">
      <c r="A141" s="22">
        <f>A140+0.1</f>
        <v>1.1000000000000001</v>
      </c>
      <c r="B141" s="20" t="s">
        <v>40</v>
      </c>
      <c r="C141" s="20" t="s">
        <v>24</v>
      </c>
      <c r="D141" s="154">
        <v>3.88</v>
      </c>
      <c r="E141" s="311">
        <f>E140*D141</f>
        <v>3.1040000000000001</v>
      </c>
      <c r="F141" s="157"/>
      <c r="G141" s="157"/>
      <c r="H141" s="157"/>
      <c r="I141" s="157"/>
      <c r="J141" s="157"/>
      <c r="K141" s="157"/>
      <c r="L141" s="157"/>
    </row>
    <row r="142" spans="1:15" s="73" customFormat="1" ht="30" x14ac:dyDescent="0.25">
      <c r="A142" s="101">
        <f>A140+1</f>
        <v>2</v>
      </c>
      <c r="B142" s="3" t="s">
        <v>56</v>
      </c>
      <c r="C142" s="45" t="s">
        <v>46</v>
      </c>
      <c r="D142" s="161"/>
      <c r="E142" s="161">
        <f>E140</f>
        <v>0.8</v>
      </c>
      <c r="F142" s="176"/>
      <c r="G142" s="184"/>
      <c r="H142" s="184"/>
      <c r="I142" s="184"/>
      <c r="J142" s="184"/>
      <c r="K142" s="184"/>
      <c r="L142" s="265"/>
    </row>
    <row r="143" spans="1:15" s="73" customFormat="1" x14ac:dyDescent="0.25">
      <c r="A143" s="102">
        <f>A142+0.1</f>
        <v>2.1</v>
      </c>
      <c r="B143" s="20" t="s">
        <v>40</v>
      </c>
      <c r="C143" s="20" t="s">
        <v>24</v>
      </c>
      <c r="D143" s="154">
        <v>0.87</v>
      </c>
      <c r="E143" s="311">
        <f>E142*D143</f>
        <v>0.69600000000000006</v>
      </c>
      <c r="F143" s="157"/>
      <c r="G143" s="157"/>
      <c r="H143" s="157"/>
      <c r="I143" s="157"/>
      <c r="J143" s="157"/>
      <c r="K143" s="157"/>
      <c r="L143" s="157"/>
    </row>
    <row r="144" spans="1:15" s="35" customFormat="1" x14ac:dyDescent="0.3">
      <c r="A144" s="26">
        <f>A142+1</f>
        <v>3</v>
      </c>
      <c r="B144" s="27" t="s">
        <v>58</v>
      </c>
      <c r="C144" s="27" t="s">
        <v>48</v>
      </c>
      <c r="D144" s="222"/>
      <c r="E144" s="222">
        <f>E142*1.85</f>
        <v>1.4800000000000002</v>
      </c>
      <c r="F144" s="265"/>
      <c r="G144" s="157"/>
      <c r="H144" s="157"/>
      <c r="I144" s="157"/>
      <c r="J144" s="157"/>
      <c r="K144" s="157"/>
      <c r="L144" s="265"/>
    </row>
    <row r="145" spans="1:12" s="37" customFormat="1" x14ac:dyDescent="0.3">
      <c r="A145" s="46">
        <f>A144+0.1</f>
        <v>3.1</v>
      </c>
      <c r="B145" s="42" t="s">
        <v>286</v>
      </c>
      <c r="C145" s="48" t="s">
        <v>48</v>
      </c>
      <c r="D145" s="283">
        <v>1</v>
      </c>
      <c r="E145" s="310">
        <f>E144*D145</f>
        <v>1.4800000000000002</v>
      </c>
      <c r="F145" s="294"/>
      <c r="G145" s="294"/>
      <c r="H145" s="294"/>
      <c r="I145" s="294"/>
      <c r="J145" s="294"/>
      <c r="K145" s="294"/>
      <c r="L145" s="294"/>
    </row>
    <row r="146" spans="1:12" s="32" customFormat="1" ht="60" x14ac:dyDescent="0.3">
      <c r="A146" s="26">
        <f>A144+1</f>
        <v>4</v>
      </c>
      <c r="B146" s="27" t="s">
        <v>114</v>
      </c>
      <c r="C146" s="45" t="s">
        <v>46</v>
      </c>
      <c r="D146" s="222"/>
      <c r="E146" s="222">
        <v>0.3</v>
      </c>
      <c r="F146" s="295"/>
      <c r="G146" s="296"/>
      <c r="H146" s="296"/>
      <c r="I146" s="296"/>
      <c r="J146" s="296"/>
      <c r="K146" s="296"/>
      <c r="L146" s="265"/>
    </row>
    <row r="147" spans="1:12" s="29" customFormat="1" x14ac:dyDescent="0.3">
      <c r="A147" s="22">
        <f>A146+0.1</f>
        <v>4.0999999999999996</v>
      </c>
      <c r="B147" s="20" t="s">
        <v>40</v>
      </c>
      <c r="C147" s="23" t="s">
        <v>24</v>
      </c>
      <c r="D147" s="154">
        <v>0.89</v>
      </c>
      <c r="E147" s="154">
        <f>D147*E146</f>
        <v>0.26700000000000002</v>
      </c>
      <c r="F147" s="296"/>
      <c r="G147" s="296"/>
      <c r="H147" s="297"/>
      <c r="I147" s="297"/>
      <c r="J147" s="296"/>
      <c r="K147" s="296"/>
      <c r="L147" s="296"/>
    </row>
    <row r="148" spans="1:12" s="37" customFormat="1" x14ac:dyDescent="0.3">
      <c r="A148" s="22">
        <f t="shared" ref="A148:A150" si="11">A147+0.1</f>
        <v>4.1999999999999993</v>
      </c>
      <c r="B148" s="42" t="s">
        <v>285</v>
      </c>
      <c r="C148" s="20" t="s">
        <v>10</v>
      </c>
      <c r="D148" s="154">
        <v>0.37</v>
      </c>
      <c r="E148" s="154">
        <f>D148*E146</f>
        <v>0.111</v>
      </c>
      <c r="F148" s="158"/>
      <c r="G148" s="158"/>
      <c r="H148" s="158"/>
      <c r="I148" s="158"/>
      <c r="J148" s="157"/>
      <c r="K148" s="157"/>
      <c r="L148" s="158"/>
    </row>
    <row r="149" spans="1:12" s="32" customFormat="1" x14ac:dyDescent="0.3">
      <c r="A149" s="22">
        <f t="shared" si="11"/>
        <v>4.2999999999999989</v>
      </c>
      <c r="B149" s="20" t="s">
        <v>62</v>
      </c>
      <c r="C149" s="49" t="s">
        <v>46</v>
      </c>
      <c r="D149" s="154">
        <v>1.1499999999999999</v>
      </c>
      <c r="E149" s="154">
        <f>D149*E146</f>
        <v>0.34499999999999997</v>
      </c>
      <c r="F149" s="157"/>
      <c r="G149" s="157"/>
      <c r="H149" s="158"/>
      <c r="I149" s="158"/>
      <c r="J149" s="158"/>
      <c r="K149" s="158"/>
      <c r="L149" s="158"/>
    </row>
    <row r="150" spans="1:12" s="32" customFormat="1" x14ac:dyDescent="0.3">
      <c r="A150" s="22">
        <f t="shared" si="11"/>
        <v>4.3999999999999986</v>
      </c>
      <c r="B150" s="20" t="s">
        <v>68</v>
      </c>
      <c r="C150" s="20" t="s">
        <v>4</v>
      </c>
      <c r="D150" s="154">
        <v>0.02</v>
      </c>
      <c r="E150" s="154">
        <f>D150*E146</f>
        <v>6.0000000000000001E-3</v>
      </c>
      <c r="F150" s="157"/>
      <c r="G150" s="157"/>
      <c r="H150" s="157"/>
      <c r="I150" s="157"/>
      <c r="J150" s="157"/>
      <c r="K150" s="157"/>
      <c r="L150" s="157"/>
    </row>
    <row r="151" spans="1:12" s="32" customFormat="1" ht="30" x14ac:dyDescent="0.3">
      <c r="A151" s="34">
        <f>A146+1</f>
        <v>5</v>
      </c>
      <c r="B151" s="27" t="s">
        <v>332</v>
      </c>
      <c r="C151" s="45" t="s">
        <v>46</v>
      </c>
      <c r="D151" s="222"/>
      <c r="E151" s="222">
        <v>0.5</v>
      </c>
      <c r="F151" s="265"/>
      <c r="G151" s="158"/>
      <c r="H151" s="158"/>
      <c r="I151" s="158"/>
      <c r="J151" s="158"/>
      <c r="K151" s="158"/>
      <c r="L151" s="265"/>
    </row>
    <row r="152" spans="1:12" s="29" customFormat="1" x14ac:dyDescent="0.3">
      <c r="A152" s="36">
        <f>A151+0.1</f>
        <v>5.0999999999999996</v>
      </c>
      <c r="B152" s="20" t="s">
        <v>40</v>
      </c>
      <c r="C152" s="20" t="s">
        <v>24</v>
      </c>
      <c r="D152" s="154">
        <v>4.5</v>
      </c>
      <c r="E152" s="154">
        <f>D152*E151</f>
        <v>2.25</v>
      </c>
      <c r="F152" s="158"/>
      <c r="G152" s="158"/>
      <c r="H152" s="157"/>
      <c r="I152" s="157"/>
      <c r="J152" s="158"/>
      <c r="K152" s="158"/>
      <c r="L152" s="157"/>
    </row>
    <row r="153" spans="1:12" s="37" customFormat="1" x14ac:dyDescent="0.3">
      <c r="A153" s="36">
        <f>A152+0.1</f>
        <v>5.1999999999999993</v>
      </c>
      <c r="B153" s="42" t="s">
        <v>285</v>
      </c>
      <c r="C153" s="20" t="s">
        <v>4</v>
      </c>
      <c r="D153" s="154">
        <v>0.37</v>
      </c>
      <c r="E153" s="154">
        <f>D153*E151</f>
        <v>0.185</v>
      </c>
      <c r="F153" s="158"/>
      <c r="G153" s="158"/>
      <c r="H153" s="158"/>
      <c r="I153" s="158"/>
      <c r="J153" s="157"/>
      <c r="K153" s="157"/>
      <c r="L153" s="158"/>
    </row>
    <row r="154" spans="1:12" s="32" customFormat="1" x14ac:dyDescent="0.3">
      <c r="A154" s="36">
        <f>A153+0.1</f>
        <v>5.2999999999999989</v>
      </c>
      <c r="B154" s="42" t="s">
        <v>229</v>
      </c>
      <c r="C154" s="49" t="s">
        <v>46</v>
      </c>
      <c r="D154" s="154">
        <v>1.02</v>
      </c>
      <c r="E154" s="154">
        <f>D154*E151</f>
        <v>0.51</v>
      </c>
      <c r="F154" s="297"/>
      <c r="G154" s="157"/>
      <c r="H154" s="158"/>
      <c r="I154" s="158"/>
      <c r="J154" s="158"/>
      <c r="K154" s="158"/>
      <c r="L154" s="158"/>
    </row>
    <row r="155" spans="1:12" s="32" customFormat="1" x14ac:dyDescent="0.3">
      <c r="A155" s="36">
        <f t="shared" ref="A155:A157" si="12">A154+0.1</f>
        <v>5.3999999999999986</v>
      </c>
      <c r="B155" s="20" t="s">
        <v>333</v>
      </c>
      <c r="C155" s="48" t="s">
        <v>43</v>
      </c>
      <c r="D155" s="154">
        <v>1.61</v>
      </c>
      <c r="E155" s="154">
        <f>D155*E151</f>
        <v>0.80500000000000005</v>
      </c>
      <c r="F155" s="157"/>
      <c r="G155" s="157"/>
      <c r="H155" s="158"/>
      <c r="I155" s="158"/>
      <c r="J155" s="158"/>
      <c r="K155" s="158"/>
      <c r="L155" s="158"/>
    </row>
    <row r="156" spans="1:12" s="32" customFormat="1" x14ac:dyDescent="0.3">
      <c r="A156" s="36">
        <f t="shared" si="12"/>
        <v>5.4999999999999982</v>
      </c>
      <c r="B156" s="42" t="s">
        <v>118</v>
      </c>
      <c r="C156" s="49" t="s">
        <v>46</v>
      </c>
      <c r="D156" s="154">
        <v>0.02</v>
      </c>
      <c r="E156" s="154">
        <f>D156*E151</f>
        <v>0.01</v>
      </c>
      <c r="F156" s="157"/>
      <c r="G156" s="157"/>
      <c r="H156" s="158"/>
      <c r="I156" s="158"/>
      <c r="J156" s="158"/>
      <c r="K156" s="158"/>
      <c r="L156" s="158"/>
    </row>
    <row r="157" spans="1:12" s="32" customFormat="1" x14ac:dyDescent="0.3">
      <c r="A157" s="36">
        <f t="shared" si="12"/>
        <v>5.5999999999999979</v>
      </c>
      <c r="B157" s="20" t="s">
        <v>68</v>
      </c>
      <c r="C157" s="20" t="s">
        <v>4</v>
      </c>
      <c r="D157" s="154">
        <v>0.28000000000000003</v>
      </c>
      <c r="E157" s="154">
        <f>D157*E151</f>
        <v>0.14000000000000001</v>
      </c>
      <c r="F157" s="157"/>
      <c r="G157" s="157"/>
      <c r="H157" s="158"/>
      <c r="I157" s="158"/>
      <c r="J157" s="158"/>
      <c r="K157" s="158"/>
      <c r="L157" s="158"/>
    </row>
    <row r="158" spans="1:12" s="32" customFormat="1" ht="30" x14ac:dyDescent="0.3">
      <c r="A158" s="34">
        <f>A151+1</f>
        <v>6</v>
      </c>
      <c r="B158" s="27" t="s">
        <v>334</v>
      </c>
      <c r="C158" s="27" t="s">
        <v>10</v>
      </c>
      <c r="D158" s="154"/>
      <c r="E158" s="222">
        <v>2</v>
      </c>
      <c r="F158" s="157"/>
      <c r="G158" s="157"/>
      <c r="H158" s="157"/>
      <c r="I158" s="157"/>
      <c r="J158" s="157"/>
      <c r="K158" s="157"/>
      <c r="L158" s="265"/>
    </row>
    <row r="159" spans="1:12" s="29" customFormat="1" ht="30" x14ac:dyDescent="0.3">
      <c r="A159" s="36">
        <f>A158+0.1</f>
        <v>6.1</v>
      </c>
      <c r="B159" s="20" t="s">
        <v>40</v>
      </c>
      <c r="C159" s="20" t="s">
        <v>10</v>
      </c>
      <c r="D159" s="175" t="s">
        <v>84</v>
      </c>
      <c r="E159" s="154">
        <v>2</v>
      </c>
      <c r="F159" s="158"/>
      <c r="G159" s="158"/>
      <c r="H159" s="157"/>
      <c r="I159" s="157"/>
      <c r="J159" s="158"/>
      <c r="K159" s="158"/>
      <c r="L159" s="157"/>
    </row>
    <row r="160" spans="1:12" s="32" customFormat="1" ht="30" x14ac:dyDescent="0.3">
      <c r="A160" s="36">
        <f>A159+0.1</f>
        <v>6.1999999999999993</v>
      </c>
      <c r="B160" s="20" t="s">
        <v>195</v>
      </c>
      <c r="C160" s="38" t="s">
        <v>130</v>
      </c>
      <c r="D160" s="175" t="s">
        <v>84</v>
      </c>
      <c r="E160" s="154">
        <v>19.5</v>
      </c>
      <c r="F160" s="157"/>
      <c r="G160" s="157"/>
      <c r="H160" s="158"/>
      <c r="I160" s="158"/>
      <c r="J160" s="158"/>
      <c r="K160" s="158"/>
      <c r="L160" s="158"/>
    </row>
    <row r="161" spans="1:15" s="32" customFormat="1" ht="30" x14ac:dyDescent="0.3">
      <c r="A161" s="36">
        <f t="shared" ref="A161:A163" si="13">A160+0.1</f>
        <v>6.2999999999999989</v>
      </c>
      <c r="B161" s="20" t="s">
        <v>335</v>
      </c>
      <c r="C161" s="38" t="s">
        <v>130</v>
      </c>
      <c r="D161" s="175" t="s">
        <v>84</v>
      </c>
      <c r="E161" s="154">
        <v>17.399999999999999</v>
      </c>
      <c r="F161" s="157"/>
      <c r="G161" s="157"/>
      <c r="H161" s="158"/>
      <c r="I161" s="158"/>
      <c r="J161" s="158"/>
      <c r="K161" s="158"/>
      <c r="L161" s="158"/>
    </row>
    <row r="162" spans="1:15" s="32" customFormat="1" ht="30" x14ac:dyDescent="0.3">
      <c r="A162" s="36">
        <f t="shared" si="13"/>
        <v>6.3999999999999986</v>
      </c>
      <c r="B162" s="20" t="s">
        <v>336</v>
      </c>
      <c r="C162" s="42" t="s">
        <v>103</v>
      </c>
      <c r="D162" s="175" t="s">
        <v>84</v>
      </c>
      <c r="E162" s="154">
        <v>19.2</v>
      </c>
      <c r="F162" s="157"/>
      <c r="G162" s="157"/>
      <c r="H162" s="157"/>
      <c r="I162" s="157"/>
      <c r="J162" s="157"/>
      <c r="K162" s="157"/>
      <c r="L162" s="158"/>
    </row>
    <row r="163" spans="1:15" s="32" customFormat="1" ht="30" x14ac:dyDescent="0.3">
      <c r="A163" s="36">
        <f t="shared" si="13"/>
        <v>6.4999999999999982</v>
      </c>
      <c r="B163" s="20" t="s">
        <v>337</v>
      </c>
      <c r="C163" s="48" t="s">
        <v>43</v>
      </c>
      <c r="D163" s="175" t="s">
        <v>84</v>
      </c>
      <c r="E163" s="154">
        <v>25.6</v>
      </c>
      <c r="F163" s="157"/>
      <c r="G163" s="157"/>
      <c r="H163" s="157"/>
      <c r="I163" s="157"/>
      <c r="J163" s="157"/>
      <c r="K163" s="157"/>
      <c r="L163" s="158"/>
    </row>
    <row r="164" spans="1:15" s="32" customFormat="1" ht="30" x14ac:dyDescent="0.3">
      <c r="A164" s="26">
        <f>A158+1</f>
        <v>7</v>
      </c>
      <c r="B164" s="27" t="s">
        <v>307</v>
      </c>
      <c r="C164" s="27" t="s">
        <v>43</v>
      </c>
      <c r="D164" s="222"/>
      <c r="E164" s="222">
        <v>9.5500000000000007</v>
      </c>
      <c r="F164" s="265"/>
      <c r="G164" s="265"/>
      <c r="H164" s="265"/>
      <c r="I164" s="265"/>
      <c r="J164" s="265"/>
      <c r="K164" s="265"/>
      <c r="L164" s="265"/>
      <c r="M164" s="39"/>
      <c r="N164" s="35"/>
      <c r="O164" s="35"/>
    </row>
    <row r="165" spans="1:15" s="29" customFormat="1" x14ac:dyDescent="0.3">
      <c r="A165" s="22">
        <f t="shared" ref="A165:A168" si="14">A164+0.1</f>
        <v>7.1</v>
      </c>
      <c r="B165" s="20" t="s">
        <v>40</v>
      </c>
      <c r="C165" s="20" t="s">
        <v>24</v>
      </c>
      <c r="D165" s="316">
        <v>0.68</v>
      </c>
      <c r="E165" s="154">
        <f>E164*D165</f>
        <v>6.4940000000000007</v>
      </c>
      <c r="F165" s="157"/>
      <c r="G165" s="157"/>
      <c r="H165" s="157"/>
      <c r="I165" s="157"/>
      <c r="J165" s="157"/>
      <c r="K165" s="157"/>
      <c r="L165" s="157"/>
      <c r="M165" s="75"/>
    </row>
    <row r="166" spans="1:15" s="37" customFormat="1" x14ac:dyDescent="0.3">
      <c r="A166" s="36">
        <f t="shared" si="14"/>
        <v>7.1999999999999993</v>
      </c>
      <c r="B166" s="42" t="s">
        <v>285</v>
      </c>
      <c r="C166" s="20" t="s">
        <v>4</v>
      </c>
      <c r="D166" s="319">
        <v>2.9999999999999997E-4</v>
      </c>
      <c r="E166" s="154">
        <f>D166*E164</f>
        <v>2.8649999999999999E-3</v>
      </c>
      <c r="F166" s="157"/>
      <c r="G166" s="157"/>
      <c r="H166" s="157"/>
      <c r="I166" s="157"/>
      <c r="J166" s="157"/>
      <c r="K166" s="157"/>
      <c r="L166" s="157"/>
    </row>
    <row r="167" spans="1:15" s="32" customFormat="1" ht="30" x14ac:dyDescent="0.3">
      <c r="A167" s="22">
        <f t="shared" si="14"/>
        <v>7.2999999999999989</v>
      </c>
      <c r="B167" s="20" t="s">
        <v>308</v>
      </c>
      <c r="C167" s="42" t="s">
        <v>103</v>
      </c>
      <c r="D167" s="316">
        <v>0.28000000000000003</v>
      </c>
      <c r="E167" s="154">
        <f>D167*E164</f>
        <v>2.6740000000000004</v>
      </c>
      <c r="F167" s="157"/>
      <c r="G167" s="157"/>
      <c r="H167" s="157"/>
      <c r="I167" s="157"/>
      <c r="J167" s="157"/>
      <c r="K167" s="157"/>
      <c r="L167" s="157"/>
      <c r="M167" s="39"/>
      <c r="N167" s="35"/>
      <c r="O167" s="35"/>
    </row>
    <row r="168" spans="1:15" s="32" customFormat="1" x14ac:dyDescent="0.3">
      <c r="A168" s="22">
        <f t="shared" si="14"/>
        <v>7.3999999999999986</v>
      </c>
      <c r="B168" s="20" t="s">
        <v>68</v>
      </c>
      <c r="C168" s="20" t="s">
        <v>4</v>
      </c>
      <c r="D168" s="316">
        <v>1.9E-3</v>
      </c>
      <c r="E168" s="154">
        <f>D168*E164</f>
        <v>1.8145000000000001E-2</v>
      </c>
      <c r="F168" s="157"/>
      <c r="G168" s="157"/>
      <c r="H168" s="157"/>
      <c r="I168" s="157"/>
      <c r="J168" s="157"/>
      <c r="K168" s="157"/>
      <c r="L168" s="157"/>
      <c r="M168" s="39"/>
      <c r="N168" s="35"/>
      <c r="O168" s="35"/>
    </row>
    <row r="169" spans="1:15" s="32" customFormat="1" ht="30" x14ac:dyDescent="0.3">
      <c r="A169" s="22"/>
      <c r="B169" s="27" t="s">
        <v>339</v>
      </c>
      <c r="C169" s="20"/>
      <c r="D169" s="154"/>
      <c r="E169" s="154"/>
      <c r="F169" s="157"/>
      <c r="G169" s="157"/>
      <c r="H169" s="157"/>
      <c r="I169" s="157"/>
      <c r="J169" s="157"/>
      <c r="K169" s="157"/>
      <c r="L169" s="265"/>
      <c r="M169" s="39"/>
      <c r="N169" s="35"/>
      <c r="O169" s="35"/>
    </row>
    <row r="170" spans="1:15" s="35" customFormat="1" ht="60" x14ac:dyDescent="0.3">
      <c r="A170" s="26">
        <v>1</v>
      </c>
      <c r="B170" s="27" t="s">
        <v>340</v>
      </c>
      <c r="C170" s="45" t="s">
        <v>46</v>
      </c>
      <c r="D170" s="222"/>
      <c r="E170" s="328">
        <f>E191+E186</f>
        <v>4.8</v>
      </c>
      <c r="F170" s="265"/>
      <c r="G170" s="265"/>
      <c r="H170" s="265"/>
      <c r="I170" s="265"/>
      <c r="J170" s="265"/>
      <c r="K170" s="265"/>
      <c r="L170" s="265"/>
    </row>
    <row r="171" spans="1:15" s="29" customFormat="1" x14ac:dyDescent="0.3">
      <c r="A171" s="22">
        <f>A170+0.1</f>
        <v>1.1000000000000001</v>
      </c>
      <c r="B171" s="20" t="s">
        <v>40</v>
      </c>
      <c r="C171" s="20" t="s">
        <v>24</v>
      </c>
      <c r="D171" s="154">
        <v>3.88</v>
      </c>
      <c r="E171" s="311">
        <f>E170*D171</f>
        <v>18.623999999999999</v>
      </c>
      <c r="F171" s="157"/>
      <c r="G171" s="157"/>
      <c r="H171" s="157"/>
      <c r="I171" s="157"/>
      <c r="J171" s="157"/>
      <c r="K171" s="157"/>
      <c r="L171" s="157"/>
    </row>
    <row r="172" spans="1:15" s="35" customFormat="1" ht="45" x14ac:dyDescent="0.3">
      <c r="A172" s="69">
        <f>A170+1</f>
        <v>2</v>
      </c>
      <c r="B172" s="62" t="s">
        <v>341</v>
      </c>
      <c r="C172" s="45" t="s">
        <v>46</v>
      </c>
      <c r="D172" s="287"/>
      <c r="E172" s="329">
        <v>36</v>
      </c>
      <c r="F172" s="300"/>
      <c r="G172" s="300"/>
      <c r="H172" s="300"/>
      <c r="I172" s="300"/>
      <c r="J172" s="300"/>
      <c r="K172" s="300"/>
      <c r="L172" s="300"/>
    </row>
    <row r="173" spans="1:15" s="29" customFormat="1" x14ac:dyDescent="0.3">
      <c r="A173" s="46">
        <f>A172+0.1</f>
        <v>2.1</v>
      </c>
      <c r="B173" s="20" t="s">
        <v>40</v>
      </c>
      <c r="C173" s="42" t="s">
        <v>24</v>
      </c>
      <c r="D173" s="283">
        <v>2.06</v>
      </c>
      <c r="E173" s="310">
        <f>E172*D173</f>
        <v>74.16</v>
      </c>
      <c r="F173" s="294"/>
      <c r="G173" s="294"/>
      <c r="H173" s="294"/>
      <c r="I173" s="294"/>
      <c r="J173" s="294"/>
      <c r="K173" s="294"/>
      <c r="L173" s="294"/>
    </row>
    <row r="174" spans="1:15" s="35" customFormat="1" ht="45" x14ac:dyDescent="0.3">
      <c r="A174" s="26">
        <f>A172+1</f>
        <v>3</v>
      </c>
      <c r="B174" s="27" t="s">
        <v>342</v>
      </c>
      <c r="C174" s="45" t="s">
        <v>46</v>
      </c>
      <c r="D174" s="222"/>
      <c r="E174" s="328">
        <v>15</v>
      </c>
      <c r="F174" s="265"/>
      <c r="G174" s="265"/>
      <c r="H174" s="265"/>
      <c r="I174" s="265"/>
      <c r="J174" s="265"/>
      <c r="K174" s="265"/>
      <c r="L174" s="265"/>
    </row>
    <row r="175" spans="1:15" s="29" customFormat="1" x14ac:dyDescent="0.3">
      <c r="A175" s="22">
        <f>A174+0.1</f>
        <v>3.1</v>
      </c>
      <c r="B175" s="20" t="s">
        <v>40</v>
      </c>
      <c r="C175" s="20" t="s">
        <v>24</v>
      </c>
      <c r="D175" s="154">
        <v>2.06</v>
      </c>
      <c r="E175" s="311">
        <f>E174*D175</f>
        <v>30.900000000000002</v>
      </c>
      <c r="F175" s="157"/>
      <c r="G175" s="157"/>
      <c r="H175" s="157"/>
      <c r="I175" s="157"/>
      <c r="J175" s="157"/>
      <c r="K175" s="157"/>
      <c r="L175" s="157"/>
    </row>
    <row r="176" spans="1:15" s="35" customFormat="1" ht="30" x14ac:dyDescent="0.3">
      <c r="A176" s="26">
        <f>A238+1</f>
        <v>3</v>
      </c>
      <c r="B176" s="27" t="s">
        <v>160</v>
      </c>
      <c r="C176" s="45" t="s">
        <v>46</v>
      </c>
      <c r="D176" s="222"/>
      <c r="E176" s="222">
        <v>24</v>
      </c>
      <c r="F176" s="265"/>
      <c r="G176" s="157"/>
      <c r="H176" s="157"/>
      <c r="I176" s="157"/>
      <c r="J176" s="157"/>
      <c r="K176" s="157"/>
      <c r="L176" s="265"/>
    </row>
    <row r="177" spans="1:12" s="35" customFormat="1" x14ac:dyDescent="0.3">
      <c r="A177" s="22">
        <f>A176+0.1</f>
        <v>3.1</v>
      </c>
      <c r="B177" s="20" t="s">
        <v>40</v>
      </c>
      <c r="C177" s="20" t="s">
        <v>24</v>
      </c>
      <c r="D177" s="154">
        <v>3</v>
      </c>
      <c r="E177" s="154">
        <f>D177*E176</f>
        <v>72</v>
      </c>
      <c r="F177" s="157"/>
      <c r="G177" s="157"/>
      <c r="H177" s="157"/>
      <c r="I177" s="157"/>
      <c r="J177" s="157"/>
      <c r="K177" s="157"/>
      <c r="L177" s="157"/>
    </row>
    <row r="178" spans="1:12" s="35" customFormat="1" x14ac:dyDescent="0.3">
      <c r="A178" s="22">
        <f>A177+0.1</f>
        <v>3.2</v>
      </c>
      <c r="B178" s="20" t="s">
        <v>87</v>
      </c>
      <c r="C178" s="49" t="s">
        <v>46</v>
      </c>
      <c r="D178" s="154">
        <v>1.1499999999999999</v>
      </c>
      <c r="E178" s="154">
        <f>D178*E176</f>
        <v>27.599999999999998</v>
      </c>
      <c r="F178" s="157"/>
      <c r="G178" s="157"/>
      <c r="H178" s="157"/>
      <c r="I178" s="157"/>
      <c r="J178" s="157"/>
      <c r="K178" s="157"/>
      <c r="L178" s="157"/>
    </row>
    <row r="179" spans="1:12" s="35" customFormat="1" x14ac:dyDescent="0.3">
      <c r="A179" s="22">
        <f>A178+0.1</f>
        <v>3.3000000000000003</v>
      </c>
      <c r="B179" s="20" t="s">
        <v>68</v>
      </c>
      <c r="C179" s="20" t="s">
        <v>4</v>
      </c>
      <c r="D179" s="154">
        <v>0.01</v>
      </c>
      <c r="E179" s="154">
        <f>E176*D179</f>
        <v>0.24</v>
      </c>
      <c r="F179" s="157"/>
      <c r="G179" s="157"/>
      <c r="H179" s="157"/>
      <c r="I179" s="157"/>
      <c r="J179" s="157"/>
      <c r="K179" s="157"/>
      <c r="L179" s="157"/>
    </row>
    <row r="180" spans="1:12" s="73" customFormat="1" x14ac:dyDescent="0.25">
      <c r="A180" s="71">
        <f>A176+1</f>
        <v>4</v>
      </c>
      <c r="B180" s="72" t="s">
        <v>201</v>
      </c>
      <c r="C180" s="45" t="s">
        <v>46</v>
      </c>
      <c r="D180" s="288"/>
      <c r="E180" s="330">
        <f>E176</f>
        <v>24</v>
      </c>
      <c r="F180" s="288"/>
      <c r="G180" s="288"/>
      <c r="H180" s="288"/>
      <c r="I180" s="289"/>
      <c r="J180" s="289"/>
      <c r="K180" s="289"/>
      <c r="L180" s="237"/>
    </row>
    <row r="181" spans="1:12" s="73" customFormat="1" x14ac:dyDescent="0.25">
      <c r="A181" s="74">
        <f>A180+0.1</f>
        <v>4.0999999999999996</v>
      </c>
      <c r="B181" s="20" t="s">
        <v>40</v>
      </c>
      <c r="C181" s="33" t="s">
        <v>4</v>
      </c>
      <c r="D181" s="208">
        <v>1.21</v>
      </c>
      <c r="E181" s="331">
        <f>D181*E180</f>
        <v>29.04</v>
      </c>
      <c r="F181" s="239"/>
      <c r="G181" s="239"/>
      <c r="H181" s="239"/>
      <c r="I181" s="239"/>
      <c r="J181" s="239"/>
      <c r="K181" s="239"/>
      <c r="L181" s="239"/>
    </row>
    <row r="182" spans="1:12" s="73" customFormat="1" ht="30" x14ac:dyDescent="0.25">
      <c r="A182" s="71">
        <f>A180+1</f>
        <v>5</v>
      </c>
      <c r="B182" s="45" t="s">
        <v>56</v>
      </c>
      <c r="C182" s="45" t="s">
        <v>46</v>
      </c>
      <c r="D182" s="207"/>
      <c r="E182" s="207">
        <f>SUM(E170,E172-E176)</f>
        <v>16.8</v>
      </c>
      <c r="F182" s="237"/>
      <c r="G182" s="239"/>
      <c r="H182" s="239"/>
      <c r="I182" s="239"/>
      <c r="J182" s="239"/>
      <c r="K182" s="239"/>
      <c r="L182" s="237"/>
    </row>
    <row r="183" spans="1:12" s="73" customFormat="1" x14ac:dyDescent="0.25">
      <c r="A183" s="74">
        <f>A182+0.1</f>
        <v>5.0999999999999996</v>
      </c>
      <c r="B183" s="20" t="s">
        <v>40</v>
      </c>
      <c r="C183" s="9" t="s">
        <v>24</v>
      </c>
      <c r="D183" s="274">
        <v>0.87</v>
      </c>
      <c r="E183" s="208">
        <f>E182*D183</f>
        <v>14.616</v>
      </c>
      <c r="F183" s="239"/>
      <c r="G183" s="239"/>
      <c r="H183" s="239"/>
      <c r="I183" s="239"/>
      <c r="J183" s="239"/>
      <c r="K183" s="239"/>
      <c r="L183" s="239"/>
    </row>
    <row r="184" spans="1:12" s="73" customFormat="1" x14ac:dyDescent="0.25">
      <c r="A184" s="71">
        <f>A182+1</f>
        <v>6</v>
      </c>
      <c r="B184" s="45" t="s">
        <v>58</v>
      </c>
      <c r="C184" s="27" t="s">
        <v>48</v>
      </c>
      <c r="D184" s="207"/>
      <c r="E184" s="207">
        <f>E182*1.85</f>
        <v>31.080000000000002</v>
      </c>
      <c r="F184" s="237"/>
      <c r="G184" s="239"/>
      <c r="H184" s="239"/>
      <c r="I184" s="239"/>
      <c r="J184" s="239"/>
      <c r="K184" s="239"/>
      <c r="L184" s="237"/>
    </row>
    <row r="185" spans="1:12" s="73" customFormat="1" x14ac:dyDescent="0.25">
      <c r="A185" s="74">
        <f>A184+0.1</f>
        <v>6.1</v>
      </c>
      <c r="B185" s="33" t="s">
        <v>59</v>
      </c>
      <c r="C185" s="48" t="s">
        <v>48</v>
      </c>
      <c r="D185" s="192">
        <v>1</v>
      </c>
      <c r="E185" s="208">
        <f>E184*D185</f>
        <v>31.080000000000002</v>
      </c>
      <c r="F185" s="239"/>
      <c r="G185" s="239"/>
      <c r="H185" s="239"/>
      <c r="I185" s="239"/>
      <c r="J185" s="294"/>
      <c r="K185" s="239"/>
      <c r="L185" s="239"/>
    </row>
    <row r="186" spans="1:12" s="32" customFormat="1" ht="60" x14ac:dyDescent="0.3">
      <c r="A186" s="26">
        <v>1</v>
      </c>
      <c r="B186" s="27" t="s">
        <v>114</v>
      </c>
      <c r="C186" s="45" t="s">
        <v>46</v>
      </c>
      <c r="D186" s="222"/>
      <c r="E186" s="222">
        <f>(E198)*0.2</f>
        <v>0.8</v>
      </c>
      <c r="F186" s="295"/>
      <c r="G186" s="296"/>
      <c r="H186" s="296"/>
      <c r="I186" s="296"/>
      <c r="J186" s="296"/>
      <c r="K186" s="296"/>
      <c r="L186" s="265"/>
    </row>
    <row r="187" spans="1:12" s="29" customFormat="1" x14ac:dyDescent="0.3">
      <c r="A187" s="22">
        <f>A186+0.1</f>
        <v>1.1000000000000001</v>
      </c>
      <c r="B187" s="20" t="s">
        <v>40</v>
      </c>
      <c r="C187" s="23" t="s">
        <v>24</v>
      </c>
      <c r="D187" s="154">
        <v>0.89</v>
      </c>
      <c r="E187" s="154">
        <f>D187*E186</f>
        <v>0.71200000000000008</v>
      </c>
      <c r="F187" s="296"/>
      <c r="G187" s="296"/>
      <c r="H187" s="297"/>
      <c r="I187" s="297"/>
      <c r="J187" s="296"/>
      <c r="K187" s="296"/>
      <c r="L187" s="296"/>
    </row>
    <row r="188" spans="1:12" s="37" customFormat="1" x14ac:dyDescent="0.3">
      <c r="A188" s="22">
        <f t="shared" ref="A188:A190" si="15">A187+0.1</f>
        <v>1.2000000000000002</v>
      </c>
      <c r="B188" s="42" t="s">
        <v>285</v>
      </c>
      <c r="C188" s="20" t="s">
        <v>10</v>
      </c>
      <c r="D188" s="154">
        <v>0.37</v>
      </c>
      <c r="E188" s="154">
        <f>D188*E186</f>
        <v>0.29599999999999999</v>
      </c>
      <c r="F188" s="158"/>
      <c r="G188" s="158"/>
      <c r="H188" s="158"/>
      <c r="I188" s="158"/>
      <c r="J188" s="157"/>
      <c r="K188" s="157"/>
      <c r="L188" s="158"/>
    </row>
    <row r="189" spans="1:12" s="32" customFormat="1" x14ac:dyDescent="0.3">
      <c r="A189" s="22">
        <f t="shared" si="15"/>
        <v>1.3000000000000003</v>
      </c>
      <c r="B189" s="20" t="s">
        <v>62</v>
      </c>
      <c r="C189" s="49" t="s">
        <v>46</v>
      </c>
      <c r="D189" s="154">
        <v>1.1499999999999999</v>
      </c>
      <c r="E189" s="154">
        <f>D189*E186</f>
        <v>0.91999999999999993</v>
      </c>
      <c r="F189" s="157"/>
      <c r="G189" s="157"/>
      <c r="H189" s="158"/>
      <c r="I189" s="158"/>
      <c r="J189" s="158"/>
      <c r="K189" s="158"/>
      <c r="L189" s="158"/>
    </row>
    <row r="190" spans="1:12" s="32" customFormat="1" x14ac:dyDescent="0.3">
      <c r="A190" s="22">
        <f t="shared" si="15"/>
        <v>1.4000000000000004</v>
      </c>
      <c r="B190" s="20" t="s">
        <v>68</v>
      </c>
      <c r="C190" s="20" t="s">
        <v>4</v>
      </c>
      <c r="D190" s="154">
        <v>0.02</v>
      </c>
      <c r="E190" s="154">
        <f>D190*E186</f>
        <v>1.6E-2</v>
      </c>
      <c r="F190" s="157"/>
      <c r="G190" s="157"/>
      <c r="H190" s="157"/>
      <c r="I190" s="157"/>
      <c r="J190" s="157"/>
      <c r="K190" s="157"/>
      <c r="L190" s="157"/>
    </row>
    <row r="191" spans="1:12" s="32" customFormat="1" ht="30" x14ac:dyDescent="0.3">
      <c r="A191" s="26">
        <f>A186+1</f>
        <v>2</v>
      </c>
      <c r="B191" s="27" t="s">
        <v>343</v>
      </c>
      <c r="C191" s="45" t="s">
        <v>46</v>
      </c>
      <c r="D191" s="222"/>
      <c r="E191" s="222">
        <f>(E198)</f>
        <v>4</v>
      </c>
      <c r="F191" s="265"/>
      <c r="G191" s="158"/>
      <c r="H191" s="158"/>
      <c r="I191" s="158"/>
      <c r="J191" s="158"/>
      <c r="K191" s="158"/>
      <c r="L191" s="265"/>
    </row>
    <row r="192" spans="1:12" s="29" customFormat="1" x14ac:dyDescent="0.3">
      <c r="A192" s="36">
        <f>A191+0.1</f>
        <v>2.1</v>
      </c>
      <c r="B192" s="20" t="s">
        <v>40</v>
      </c>
      <c r="C192" s="20" t="s">
        <v>24</v>
      </c>
      <c r="D192" s="154">
        <v>4.5</v>
      </c>
      <c r="E192" s="154">
        <f>D192*E191</f>
        <v>18</v>
      </c>
      <c r="F192" s="158"/>
      <c r="G192" s="158"/>
      <c r="H192" s="157"/>
      <c r="I192" s="157"/>
      <c r="J192" s="158"/>
      <c r="K192" s="158"/>
      <c r="L192" s="157"/>
    </row>
    <row r="193" spans="1:21" s="37" customFormat="1" x14ac:dyDescent="0.3">
      <c r="A193" s="36">
        <f>A192+0.1</f>
        <v>2.2000000000000002</v>
      </c>
      <c r="B193" s="42" t="s">
        <v>285</v>
      </c>
      <c r="C193" s="20" t="s">
        <v>4</v>
      </c>
      <c r="D193" s="154">
        <v>0.37</v>
      </c>
      <c r="E193" s="154">
        <f>D193*E191</f>
        <v>1.48</v>
      </c>
      <c r="F193" s="158"/>
      <c r="G193" s="158"/>
      <c r="H193" s="158"/>
      <c r="I193" s="158"/>
      <c r="J193" s="157"/>
      <c r="K193" s="157"/>
      <c r="L193" s="158"/>
    </row>
    <row r="194" spans="1:21" s="32" customFormat="1" x14ac:dyDescent="0.3">
      <c r="A194" s="36">
        <f>A193+0.1</f>
        <v>2.3000000000000003</v>
      </c>
      <c r="B194" s="20" t="s">
        <v>116</v>
      </c>
      <c r="C194" s="49" t="s">
        <v>46</v>
      </c>
      <c r="D194" s="154">
        <v>1.02</v>
      </c>
      <c r="E194" s="154">
        <f>D194*E191</f>
        <v>4.08</v>
      </c>
      <c r="F194" s="297"/>
      <c r="G194" s="157"/>
      <c r="H194" s="158"/>
      <c r="I194" s="158"/>
      <c r="J194" s="158"/>
      <c r="K194" s="158"/>
      <c r="L194" s="158"/>
    </row>
    <row r="195" spans="1:21" s="32" customFormat="1" x14ac:dyDescent="0.3">
      <c r="A195" s="36">
        <f t="shared" ref="A195:A197" si="16">A194+0.1</f>
        <v>2.4000000000000004</v>
      </c>
      <c r="B195" s="20" t="s">
        <v>333</v>
      </c>
      <c r="C195" s="48" t="s">
        <v>43</v>
      </c>
      <c r="D195" s="154">
        <v>1.61</v>
      </c>
      <c r="E195" s="154">
        <f>D195*E191</f>
        <v>6.44</v>
      </c>
      <c r="F195" s="157"/>
      <c r="G195" s="157"/>
      <c r="H195" s="158"/>
      <c r="I195" s="158"/>
      <c r="J195" s="158"/>
      <c r="K195" s="158"/>
      <c r="L195" s="158"/>
    </row>
    <row r="196" spans="1:21" s="32" customFormat="1" x14ac:dyDescent="0.3">
      <c r="A196" s="36">
        <f t="shared" si="16"/>
        <v>2.5000000000000004</v>
      </c>
      <c r="B196" s="42" t="s">
        <v>118</v>
      </c>
      <c r="C196" s="49" t="s">
        <v>46</v>
      </c>
      <c r="D196" s="154">
        <v>0.02</v>
      </c>
      <c r="E196" s="154">
        <f>D196*E191</f>
        <v>0.08</v>
      </c>
      <c r="F196" s="157"/>
      <c r="G196" s="157"/>
      <c r="H196" s="158"/>
      <c r="I196" s="158"/>
      <c r="J196" s="158"/>
      <c r="K196" s="158"/>
      <c r="L196" s="158"/>
    </row>
    <row r="197" spans="1:21" s="32" customFormat="1" x14ac:dyDescent="0.3">
      <c r="A197" s="36">
        <f t="shared" si="16"/>
        <v>2.6000000000000005</v>
      </c>
      <c r="B197" s="20" t="s">
        <v>68</v>
      </c>
      <c r="C197" s="20" t="s">
        <v>4</v>
      </c>
      <c r="D197" s="154">
        <v>0.28000000000000003</v>
      </c>
      <c r="E197" s="154">
        <f>D197*E191</f>
        <v>1.1200000000000001</v>
      </c>
      <c r="F197" s="157"/>
      <c r="G197" s="157"/>
      <c r="H197" s="158"/>
      <c r="I197" s="158"/>
      <c r="J197" s="158"/>
      <c r="K197" s="158"/>
      <c r="L197" s="158"/>
    </row>
    <row r="198" spans="1:21" s="32" customFormat="1" ht="30" x14ac:dyDescent="0.3">
      <c r="A198" s="26">
        <f>A191+1</f>
        <v>3</v>
      </c>
      <c r="B198" s="27" t="s">
        <v>344</v>
      </c>
      <c r="C198" s="27" t="s">
        <v>26</v>
      </c>
      <c r="D198" s="332"/>
      <c r="E198" s="309">
        <v>4</v>
      </c>
      <c r="F198" s="265"/>
      <c r="G198" s="301"/>
      <c r="H198" s="265"/>
      <c r="I198" s="302"/>
      <c r="J198" s="157"/>
      <c r="K198" s="157"/>
      <c r="L198" s="265"/>
      <c r="M198" s="39"/>
      <c r="N198" s="35"/>
      <c r="O198" s="35"/>
    </row>
    <row r="199" spans="1:21" s="29" customFormat="1" x14ac:dyDescent="0.3">
      <c r="A199" s="22">
        <f>A198+0.1</f>
        <v>3.1</v>
      </c>
      <c r="B199" s="20" t="s">
        <v>40</v>
      </c>
      <c r="C199" s="20" t="s">
        <v>4</v>
      </c>
      <c r="D199" s="316">
        <v>2.52</v>
      </c>
      <c r="E199" s="154">
        <f>D199*E198</f>
        <v>10.08</v>
      </c>
      <c r="F199" s="157"/>
      <c r="G199" s="157"/>
      <c r="H199" s="157"/>
      <c r="I199" s="157"/>
      <c r="J199" s="157"/>
      <c r="K199" s="157"/>
      <c r="L199" s="157"/>
      <c r="M199" s="75"/>
    </row>
    <row r="200" spans="1:21" s="37" customFormat="1" ht="30" x14ac:dyDescent="0.3">
      <c r="A200" s="40">
        <f>A199+0.1</f>
        <v>3.2</v>
      </c>
      <c r="B200" s="41" t="s">
        <v>345</v>
      </c>
      <c r="C200" s="41" t="s">
        <v>16</v>
      </c>
      <c r="D200" s="333">
        <v>1.2</v>
      </c>
      <c r="E200" s="290">
        <f>D200*E198</f>
        <v>4.8</v>
      </c>
      <c r="F200" s="303"/>
      <c r="G200" s="303"/>
      <c r="H200" s="303"/>
      <c r="I200" s="303"/>
      <c r="J200" s="303"/>
      <c r="K200" s="303"/>
      <c r="L200" s="303"/>
    </row>
    <row r="201" spans="1:21" s="37" customFormat="1" x14ac:dyDescent="0.3">
      <c r="A201" s="40">
        <f>A200+0.1</f>
        <v>3.3000000000000003</v>
      </c>
      <c r="B201" s="41" t="s">
        <v>346</v>
      </c>
      <c r="C201" s="41" t="s">
        <v>16</v>
      </c>
      <c r="D201" s="333">
        <v>1.25</v>
      </c>
      <c r="E201" s="290">
        <f>E198*D201</f>
        <v>5</v>
      </c>
      <c r="F201" s="303"/>
      <c r="G201" s="303"/>
      <c r="H201" s="303"/>
      <c r="I201" s="303"/>
      <c r="J201" s="303"/>
      <c r="K201" s="303"/>
      <c r="L201" s="303"/>
    </row>
    <row r="202" spans="1:21" s="32" customFormat="1" ht="30" x14ac:dyDescent="0.3">
      <c r="A202" s="22">
        <f t="shared" ref="A202:A207" si="17">A201+0.1</f>
        <v>3.4000000000000004</v>
      </c>
      <c r="B202" s="20" t="s">
        <v>347</v>
      </c>
      <c r="C202" s="38" t="s">
        <v>130</v>
      </c>
      <c r="D202" s="175" t="s">
        <v>84</v>
      </c>
      <c r="E202" s="154">
        <f>6*E198</f>
        <v>24</v>
      </c>
      <c r="F202" s="157"/>
      <c r="G202" s="157"/>
      <c r="H202" s="157"/>
      <c r="I202" s="302"/>
      <c r="J202" s="157"/>
      <c r="K202" s="302"/>
      <c r="L202" s="157"/>
      <c r="M202" s="39"/>
      <c r="N202" s="35"/>
      <c r="O202" s="35"/>
    </row>
    <row r="203" spans="1:21" s="32" customFormat="1" ht="30" x14ac:dyDescent="0.3">
      <c r="A203" s="22">
        <f t="shared" si="17"/>
        <v>3.5000000000000004</v>
      </c>
      <c r="B203" s="20" t="s">
        <v>348</v>
      </c>
      <c r="C203" s="38" t="s">
        <v>130</v>
      </c>
      <c r="D203" s="175" t="s">
        <v>84</v>
      </c>
      <c r="E203" s="154">
        <f>2.5*E198</f>
        <v>10</v>
      </c>
      <c r="F203" s="157"/>
      <c r="G203" s="157"/>
      <c r="H203" s="157"/>
      <c r="I203" s="302"/>
      <c r="J203" s="157"/>
      <c r="K203" s="302"/>
      <c r="L203" s="157"/>
      <c r="M203" s="39"/>
      <c r="N203" s="35"/>
      <c r="O203" s="35"/>
    </row>
    <row r="204" spans="1:21" s="32" customFormat="1" ht="30" x14ac:dyDescent="0.3">
      <c r="A204" s="22">
        <f t="shared" si="17"/>
        <v>3.6000000000000005</v>
      </c>
      <c r="B204" s="20" t="s">
        <v>349</v>
      </c>
      <c r="C204" s="38" t="s">
        <v>130</v>
      </c>
      <c r="D204" s="175" t="s">
        <v>84</v>
      </c>
      <c r="E204" s="154">
        <f>2.2*E198</f>
        <v>8.8000000000000007</v>
      </c>
      <c r="F204" s="187"/>
      <c r="G204" s="157"/>
      <c r="H204" s="158"/>
      <c r="I204" s="158"/>
      <c r="J204" s="158"/>
      <c r="K204" s="158"/>
      <c r="L204" s="158"/>
      <c r="M204" s="39"/>
      <c r="N204" s="35"/>
      <c r="O204" s="35"/>
      <c r="P204" s="35"/>
      <c r="Q204" s="35"/>
      <c r="R204" s="35"/>
      <c r="S204" s="35"/>
      <c r="T204" s="35"/>
      <c r="U204" s="35"/>
    </row>
    <row r="205" spans="1:21" s="32" customFormat="1" ht="30" x14ac:dyDescent="0.3">
      <c r="A205" s="22">
        <f t="shared" si="17"/>
        <v>3.7000000000000006</v>
      </c>
      <c r="B205" s="38" t="s">
        <v>139</v>
      </c>
      <c r="C205" s="38" t="s">
        <v>130</v>
      </c>
      <c r="D205" s="175" t="s">
        <v>84</v>
      </c>
      <c r="E205" s="154">
        <f>6*E198</f>
        <v>24</v>
      </c>
      <c r="F205" s="187"/>
      <c r="G205" s="157"/>
      <c r="H205" s="158"/>
      <c r="I205" s="158"/>
      <c r="J205" s="158"/>
      <c r="K205" s="158"/>
      <c r="L205" s="158"/>
      <c r="M205" s="39"/>
      <c r="N205" s="35"/>
      <c r="O205" s="35"/>
      <c r="P205" s="35"/>
      <c r="Q205" s="35"/>
      <c r="R205" s="35"/>
      <c r="S205" s="35"/>
      <c r="T205" s="35"/>
      <c r="U205" s="35"/>
    </row>
    <row r="206" spans="1:21" s="32" customFormat="1" ht="30" x14ac:dyDescent="0.3">
      <c r="A206" s="22">
        <f t="shared" si="17"/>
        <v>3.8000000000000007</v>
      </c>
      <c r="B206" s="38" t="s">
        <v>129</v>
      </c>
      <c r="C206" s="38" t="s">
        <v>130</v>
      </c>
      <c r="D206" s="175" t="s">
        <v>84</v>
      </c>
      <c r="E206" s="154">
        <f>2*E198</f>
        <v>8</v>
      </c>
      <c r="F206" s="187"/>
      <c r="G206" s="157"/>
      <c r="H206" s="158"/>
      <c r="I206" s="158"/>
      <c r="J206" s="158"/>
      <c r="K206" s="158"/>
      <c r="L206" s="158"/>
      <c r="M206" s="39"/>
      <c r="N206" s="35"/>
      <c r="O206" s="35"/>
      <c r="P206" s="35"/>
      <c r="Q206" s="35"/>
      <c r="R206" s="35"/>
      <c r="S206" s="35"/>
      <c r="T206" s="35"/>
      <c r="U206" s="35"/>
    </row>
    <row r="207" spans="1:21" s="32" customFormat="1" ht="30" x14ac:dyDescent="0.3">
      <c r="A207" s="22">
        <f t="shared" si="17"/>
        <v>3.9000000000000008</v>
      </c>
      <c r="B207" s="38" t="s">
        <v>350</v>
      </c>
      <c r="C207" s="48" t="s">
        <v>43</v>
      </c>
      <c r="D207" s="175" t="s">
        <v>84</v>
      </c>
      <c r="E207" s="154">
        <f>0.017*E198</f>
        <v>6.8000000000000005E-2</v>
      </c>
      <c r="F207" s="187"/>
      <c r="G207" s="157"/>
      <c r="H207" s="158"/>
      <c r="I207" s="158"/>
      <c r="J207" s="158"/>
      <c r="K207" s="158"/>
      <c r="L207" s="158"/>
    </row>
    <row r="208" spans="1:21" s="32" customFormat="1" ht="30" x14ac:dyDescent="0.3">
      <c r="A208" s="23">
        <v>3.1</v>
      </c>
      <c r="B208" s="38" t="s">
        <v>351</v>
      </c>
      <c r="C208" s="48" t="s">
        <v>43</v>
      </c>
      <c r="D208" s="175" t="s">
        <v>84</v>
      </c>
      <c r="E208" s="154">
        <f>E198*0.55</f>
        <v>2.2000000000000002</v>
      </c>
      <c r="F208" s="187"/>
      <c r="G208" s="157"/>
      <c r="H208" s="158"/>
      <c r="I208" s="158"/>
      <c r="J208" s="158"/>
      <c r="K208" s="158"/>
      <c r="L208" s="158"/>
    </row>
    <row r="209" spans="1:15" s="32" customFormat="1" ht="30" x14ac:dyDescent="0.3">
      <c r="A209" s="23">
        <f>A208+0.01</f>
        <v>3.11</v>
      </c>
      <c r="B209" s="38" t="s">
        <v>352</v>
      </c>
      <c r="C209" s="38" t="s">
        <v>26</v>
      </c>
      <c r="D209" s="175" t="s">
        <v>84</v>
      </c>
      <c r="E209" s="154">
        <f>E198*11</f>
        <v>44</v>
      </c>
      <c r="F209" s="187"/>
      <c r="G209" s="157"/>
      <c r="H209" s="158"/>
      <c r="I209" s="158"/>
      <c r="J209" s="158"/>
      <c r="K209" s="158"/>
      <c r="L209" s="158"/>
    </row>
    <row r="210" spans="1:15" s="32" customFormat="1" ht="30" x14ac:dyDescent="0.3">
      <c r="A210" s="23">
        <f t="shared" ref="A210:A212" si="18">A209+0.01</f>
        <v>3.1199999999999997</v>
      </c>
      <c r="B210" s="38" t="s">
        <v>353</v>
      </c>
      <c r="C210" s="38" t="s">
        <v>26</v>
      </c>
      <c r="D210" s="175" t="s">
        <v>84</v>
      </c>
      <c r="E210" s="154">
        <f>E198</f>
        <v>4</v>
      </c>
      <c r="F210" s="187"/>
      <c r="G210" s="157"/>
      <c r="H210" s="158"/>
      <c r="I210" s="158"/>
      <c r="J210" s="158"/>
      <c r="K210" s="158"/>
      <c r="L210" s="158"/>
    </row>
    <row r="211" spans="1:15" s="32" customFormat="1" ht="30" x14ac:dyDescent="0.3">
      <c r="A211" s="23">
        <f t="shared" si="18"/>
        <v>3.1299999999999994</v>
      </c>
      <c r="B211" s="20" t="s">
        <v>354</v>
      </c>
      <c r="C211" s="38" t="s">
        <v>26</v>
      </c>
      <c r="D211" s="175" t="s">
        <v>84</v>
      </c>
      <c r="E211" s="154">
        <f>E198</f>
        <v>4</v>
      </c>
      <c r="F211" s="157"/>
      <c r="G211" s="157"/>
      <c r="H211" s="157"/>
      <c r="I211" s="302"/>
      <c r="J211" s="157"/>
      <c r="K211" s="302"/>
      <c r="L211" s="157"/>
      <c r="M211" s="39"/>
      <c r="N211" s="35"/>
      <c r="O211" s="35"/>
    </row>
    <row r="212" spans="1:15" s="32" customFormat="1" x14ac:dyDescent="0.3">
      <c r="A212" s="23">
        <f t="shared" si="18"/>
        <v>3.1399999999999992</v>
      </c>
      <c r="B212" s="20" t="s">
        <v>68</v>
      </c>
      <c r="C212" s="76" t="s">
        <v>4</v>
      </c>
      <c r="D212" s="291">
        <v>0.21</v>
      </c>
      <c r="E212" s="334">
        <f>E198*D212</f>
        <v>0.84</v>
      </c>
      <c r="F212" s="304"/>
      <c r="G212" s="157"/>
      <c r="H212" s="304"/>
      <c r="I212" s="305"/>
      <c r="J212" s="304"/>
      <c r="K212" s="305"/>
      <c r="L212" s="306"/>
      <c r="M212" s="39"/>
      <c r="N212" s="35"/>
      <c r="O212" s="35"/>
    </row>
    <row r="213" spans="1:15" s="32" customFormat="1" x14ac:dyDescent="0.3">
      <c r="A213" s="26">
        <f>A198+1</f>
        <v>4</v>
      </c>
      <c r="B213" s="27" t="s">
        <v>355</v>
      </c>
      <c r="C213" s="27" t="s">
        <v>10</v>
      </c>
      <c r="D213" s="222"/>
      <c r="E213" s="328">
        <v>4</v>
      </c>
      <c r="F213" s="265"/>
      <c r="G213" s="157"/>
      <c r="H213" s="157"/>
      <c r="I213" s="157"/>
      <c r="J213" s="157"/>
      <c r="K213" s="157"/>
      <c r="L213" s="265"/>
      <c r="M213" s="39"/>
      <c r="N213" s="35"/>
      <c r="O213" s="35"/>
    </row>
    <row r="214" spans="1:15" s="29" customFormat="1" x14ac:dyDescent="0.3">
      <c r="A214" s="22">
        <f t="shared" ref="A214:A219" si="19">A213+0.1</f>
        <v>4.0999999999999996</v>
      </c>
      <c r="B214" s="20" t="s">
        <v>40</v>
      </c>
      <c r="C214" s="20" t="s">
        <v>24</v>
      </c>
      <c r="D214" s="154">
        <v>9</v>
      </c>
      <c r="E214" s="311">
        <f>E213*D214</f>
        <v>36</v>
      </c>
      <c r="F214" s="157"/>
      <c r="G214" s="157"/>
      <c r="H214" s="157"/>
      <c r="I214" s="157"/>
      <c r="J214" s="157"/>
      <c r="K214" s="157"/>
      <c r="L214" s="157"/>
      <c r="M214" s="75"/>
    </row>
    <row r="215" spans="1:15" s="37" customFormat="1" x14ac:dyDescent="0.3">
      <c r="A215" s="36">
        <f t="shared" si="19"/>
        <v>4.1999999999999993</v>
      </c>
      <c r="B215" s="42" t="s">
        <v>285</v>
      </c>
      <c r="C215" s="20" t="s">
        <v>4</v>
      </c>
      <c r="D215" s="316">
        <v>0.77</v>
      </c>
      <c r="E215" s="154">
        <f>E213*D215</f>
        <v>3.08</v>
      </c>
      <c r="F215" s="157"/>
      <c r="G215" s="157"/>
      <c r="H215" s="157"/>
      <c r="I215" s="157"/>
      <c r="J215" s="157"/>
      <c r="K215" s="157"/>
      <c r="L215" s="157"/>
    </row>
    <row r="216" spans="1:15" s="32" customFormat="1" ht="30" x14ac:dyDescent="0.3">
      <c r="A216" s="22">
        <f t="shared" si="19"/>
        <v>4.2999999999999989</v>
      </c>
      <c r="B216" s="38" t="s">
        <v>276</v>
      </c>
      <c r="C216" s="38" t="s">
        <v>130</v>
      </c>
      <c r="D216" s="175" t="s">
        <v>84</v>
      </c>
      <c r="E216" s="175">
        <f>E213*10</f>
        <v>40</v>
      </c>
      <c r="F216" s="187"/>
      <c r="G216" s="187"/>
      <c r="H216" s="158"/>
      <c r="I216" s="158"/>
      <c r="J216" s="158"/>
      <c r="K216" s="158"/>
      <c r="L216" s="158"/>
      <c r="M216" s="39"/>
      <c r="N216" s="35"/>
      <c r="O216" s="35"/>
    </row>
    <row r="217" spans="1:15" s="32" customFormat="1" ht="30" x14ac:dyDescent="0.3">
      <c r="A217" s="22">
        <f t="shared" si="19"/>
        <v>4.3999999999999986</v>
      </c>
      <c r="B217" s="20" t="s">
        <v>356</v>
      </c>
      <c r="C217" s="38" t="s">
        <v>130</v>
      </c>
      <c r="D217" s="175" t="s">
        <v>84</v>
      </c>
      <c r="E217" s="335">
        <f>E213*10</f>
        <v>40</v>
      </c>
      <c r="F217" s="302"/>
      <c r="G217" s="157"/>
      <c r="H217" s="157"/>
      <c r="I217" s="157"/>
      <c r="J217" s="157"/>
      <c r="K217" s="157"/>
      <c r="L217" s="157"/>
      <c r="M217" s="39"/>
      <c r="N217" s="35"/>
      <c r="O217" s="35"/>
    </row>
    <row r="218" spans="1:15" s="32" customFormat="1" ht="30" x14ac:dyDescent="0.3">
      <c r="A218" s="22">
        <f t="shared" si="19"/>
        <v>4.4999999999999982</v>
      </c>
      <c r="B218" s="20" t="s">
        <v>357</v>
      </c>
      <c r="C218" s="42" t="s">
        <v>103</v>
      </c>
      <c r="D218" s="175" t="s">
        <v>84</v>
      </c>
      <c r="E218" s="154">
        <f>E213*2.5</f>
        <v>10</v>
      </c>
      <c r="F218" s="302"/>
      <c r="G218" s="157"/>
      <c r="H218" s="157"/>
      <c r="I218" s="157"/>
      <c r="J218" s="157"/>
      <c r="K218" s="157"/>
      <c r="L218" s="157"/>
      <c r="M218" s="39"/>
      <c r="N218" s="35"/>
      <c r="O218" s="35"/>
    </row>
    <row r="219" spans="1:15" s="32" customFormat="1" x14ac:dyDescent="0.3">
      <c r="A219" s="22">
        <f t="shared" si="19"/>
        <v>4.5999999999999979</v>
      </c>
      <c r="B219" s="20" t="s">
        <v>68</v>
      </c>
      <c r="C219" s="20" t="s">
        <v>4</v>
      </c>
      <c r="D219" s="336">
        <v>0.35</v>
      </c>
      <c r="E219" s="337">
        <f>D219*E213</f>
        <v>1.4</v>
      </c>
      <c r="F219" s="302"/>
      <c r="G219" s="157"/>
      <c r="H219" s="157"/>
      <c r="I219" s="157"/>
      <c r="J219" s="157"/>
      <c r="K219" s="157"/>
      <c r="L219" s="157"/>
      <c r="M219" s="39"/>
      <c r="N219" s="35"/>
      <c r="O219" s="35"/>
    </row>
    <row r="220" spans="1:15" s="32" customFormat="1" ht="45" x14ac:dyDescent="0.3">
      <c r="A220" s="26">
        <f>A213+1</f>
        <v>5</v>
      </c>
      <c r="B220" s="27" t="s">
        <v>358</v>
      </c>
      <c r="C220" s="27" t="s">
        <v>43</v>
      </c>
      <c r="D220" s="222"/>
      <c r="E220" s="222">
        <v>29.07</v>
      </c>
      <c r="F220" s="265"/>
      <c r="G220" s="301"/>
      <c r="H220" s="265"/>
      <c r="I220" s="301"/>
      <c r="J220" s="265"/>
      <c r="K220" s="301"/>
      <c r="L220" s="265"/>
      <c r="M220" s="39"/>
      <c r="N220" s="35"/>
      <c r="O220" s="35"/>
    </row>
    <row r="221" spans="1:15" s="29" customFormat="1" x14ac:dyDescent="0.3">
      <c r="A221" s="22">
        <f t="shared" ref="A221:A224" si="20">A220+0.1</f>
        <v>5.0999999999999996</v>
      </c>
      <c r="B221" s="20" t="s">
        <v>40</v>
      </c>
      <c r="C221" s="20" t="s">
        <v>24</v>
      </c>
      <c r="D221" s="316">
        <v>0.68</v>
      </c>
      <c r="E221" s="154">
        <f>E220*D221</f>
        <v>19.767600000000002</v>
      </c>
      <c r="F221" s="157"/>
      <c r="G221" s="157"/>
      <c r="H221" s="157"/>
      <c r="I221" s="157"/>
      <c r="J221" s="157"/>
      <c r="K221" s="157"/>
      <c r="L221" s="157"/>
      <c r="M221" s="75"/>
    </row>
    <row r="222" spans="1:15" s="37" customFormat="1" x14ac:dyDescent="0.3">
      <c r="A222" s="36">
        <f t="shared" si="20"/>
        <v>5.1999999999999993</v>
      </c>
      <c r="B222" s="42" t="s">
        <v>285</v>
      </c>
      <c r="C222" s="20" t="s">
        <v>4</v>
      </c>
      <c r="D222" s="319">
        <v>2.9999999999999997E-4</v>
      </c>
      <c r="E222" s="154">
        <f>D222*E220</f>
        <v>8.7209999999999996E-3</v>
      </c>
      <c r="F222" s="157"/>
      <c r="G222" s="157"/>
      <c r="H222" s="157"/>
      <c r="I222" s="157"/>
      <c r="J222" s="157"/>
      <c r="K222" s="157"/>
      <c r="L222" s="157"/>
    </row>
    <row r="223" spans="1:15" s="32" customFormat="1" ht="30" x14ac:dyDescent="0.3">
      <c r="A223" s="22">
        <f t="shared" si="20"/>
        <v>5.2999999999999989</v>
      </c>
      <c r="B223" s="20" t="s">
        <v>308</v>
      </c>
      <c r="C223" s="42" t="s">
        <v>103</v>
      </c>
      <c r="D223" s="316">
        <v>0.28000000000000003</v>
      </c>
      <c r="E223" s="154">
        <f>D223*E220</f>
        <v>8.1396000000000015</v>
      </c>
      <c r="F223" s="157"/>
      <c r="G223" s="157"/>
      <c r="H223" s="157"/>
      <c r="I223" s="157"/>
      <c r="J223" s="157"/>
      <c r="K223" s="157"/>
      <c r="L223" s="157"/>
      <c r="M223" s="39"/>
      <c r="N223" s="35"/>
      <c r="O223" s="35"/>
    </row>
    <row r="224" spans="1:15" s="32" customFormat="1" x14ac:dyDescent="0.3">
      <c r="A224" s="22">
        <f t="shared" si="20"/>
        <v>5.3999999999999986</v>
      </c>
      <c r="B224" s="20" t="s">
        <v>68</v>
      </c>
      <c r="C224" s="20" t="s">
        <v>4</v>
      </c>
      <c r="D224" s="316">
        <v>1.9E-3</v>
      </c>
      <c r="E224" s="154">
        <f>D224*E220</f>
        <v>5.5232999999999997E-2</v>
      </c>
      <c r="F224" s="157"/>
      <c r="G224" s="157"/>
      <c r="H224" s="157"/>
      <c r="I224" s="157"/>
      <c r="J224" s="157"/>
      <c r="K224" s="157"/>
      <c r="L224" s="157"/>
      <c r="M224" s="39"/>
      <c r="N224" s="35"/>
      <c r="O224" s="35"/>
    </row>
    <row r="225" spans="1:15" s="32" customFormat="1" x14ac:dyDescent="0.3">
      <c r="A225" s="77"/>
      <c r="B225" s="78" t="s">
        <v>32</v>
      </c>
      <c r="C225" s="79"/>
      <c r="D225" s="223"/>
      <c r="E225" s="223"/>
      <c r="F225" s="266"/>
      <c r="G225" s="266"/>
      <c r="H225" s="266"/>
      <c r="I225" s="266"/>
      <c r="J225" s="266"/>
      <c r="K225" s="266"/>
      <c r="L225" s="266"/>
      <c r="M225" s="39"/>
      <c r="N225" s="35"/>
      <c r="O225" s="35"/>
    </row>
    <row r="226" spans="1:15" s="32" customFormat="1" x14ac:dyDescent="0.3">
      <c r="A226" s="80"/>
      <c r="B226" s="20" t="s">
        <v>407</v>
      </c>
      <c r="C226" s="20"/>
      <c r="D226" s="282"/>
      <c r="E226" s="221"/>
      <c r="F226" s="265"/>
      <c r="G226" s="265"/>
      <c r="H226" s="265"/>
      <c r="I226" s="157"/>
      <c r="J226" s="265"/>
      <c r="K226" s="157"/>
      <c r="L226" s="157"/>
      <c r="M226" s="39"/>
      <c r="N226" s="35"/>
      <c r="O226" s="35"/>
    </row>
    <row r="227" spans="1:15" s="32" customFormat="1" x14ac:dyDescent="0.3">
      <c r="A227" s="77"/>
      <c r="B227" s="78" t="s">
        <v>32</v>
      </c>
      <c r="C227" s="79"/>
      <c r="D227" s="223"/>
      <c r="E227" s="223"/>
      <c r="F227" s="266"/>
      <c r="G227" s="266"/>
      <c r="H227" s="266"/>
      <c r="I227" s="266"/>
      <c r="J227" s="266"/>
      <c r="K227" s="266"/>
      <c r="L227" s="266"/>
      <c r="M227" s="39"/>
      <c r="N227" s="35"/>
      <c r="O227" s="35"/>
    </row>
    <row r="228" spans="1:15" s="32" customFormat="1" x14ac:dyDescent="0.3">
      <c r="A228" s="80"/>
      <c r="B228" s="20" t="s">
        <v>310</v>
      </c>
      <c r="C228" s="20"/>
      <c r="D228" s="282"/>
      <c r="E228" s="221"/>
      <c r="F228" s="265"/>
      <c r="G228" s="265"/>
      <c r="H228" s="265"/>
      <c r="I228" s="157"/>
      <c r="J228" s="265"/>
      <c r="K228" s="157"/>
      <c r="L228" s="157"/>
      <c r="M228" s="39"/>
      <c r="N228" s="35"/>
      <c r="O228" s="35"/>
    </row>
    <row r="229" spans="1:15" s="32" customFormat="1" x14ac:dyDescent="0.3">
      <c r="A229" s="77"/>
      <c r="B229" s="78" t="s">
        <v>32</v>
      </c>
      <c r="C229" s="79"/>
      <c r="D229" s="223"/>
      <c r="E229" s="223"/>
      <c r="F229" s="266"/>
      <c r="G229" s="266"/>
      <c r="H229" s="266"/>
      <c r="I229" s="266"/>
      <c r="J229" s="266"/>
      <c r="K229" s="266"/>
      <c r="L229" s="266"/>
      <c r="M229" s="39"/>
      <c r="N229" s="35"/>
      <c r="O229" s="35"/>
    </row>
    <row r="230" spans="1:15" s="32" customFormat="1" x14ac:dyDescent="0.3">
      <c r="A230" s="80"/>
      <c r="B230" s="20" t="s">
        <v>311</v>
      </c>
      <c r="C230" s="20"/>
      <c r="D230" s="282"/>
      <c r="E230" s="221"/>
      <c r="F230" s="265"/>
      <c r="G230" s="265"/>
      <c r="H230" s="265"/>
      <c r="I230" s="157"/>
      <c r="J230" s="265"/>
      <c r="K230" s="157"/>
      <c r="L230" s="157"/>
      <c r="M230" s="39"/>
      <c r="N230" s="35"/>
      <c r="O230" s="35"/>
    </row>
    <row r="231" spans="1:15" x14ac:dyDescent="0.25">
      <c r="A231" s="3"/>
      <c r="B231" s="3" t="s">
        <v>32</v>
      </c>
      <c r="C231" s="3"/>
      <c r="D231" s="161"/>
      <c r="E231" s="161"/>
      <c r="F231" s="176"/>
      <c r="G231" s="186"/>
      <c r="H231" s="186"/>
      <c r="I231" s="186"/>
      <c r="J231" s="186"/>
      <c r="K231" s="186"/>
      <c r="L231" s="176"/>
    </row>
    <row r="232" spans="1:15" s="32" customFormat="1" x14ac:dyDescent="0.3">
      <c r="A232" s="30"/>
      <c r="B232" s="27" t="s">
        <v>359</v>
      </c>
      <c r="C232" s="20"/>
      <c r="D232" s="154"/>
      <c r="E232" s="154"/>
      <c r="F232" s="157"/>
      <c r="G232" s="157"/>
      <c r="H232" s="157"/>
      <c r="I232" s="157"/>
      <c r="J232" s="157"/>
      <c r="K232" s="157"/>
      <c r="L232" s="265"/>
      <c r="M232" s="39"/>
      <c r="N232" s="35"/>
      <c r="O232" s="35"/>
    </row>
    <row r="233" spans="1:15" s="32" customFormat="1" x14ac:dyDescent="0.3">
      <c r="A233" s="26">
        <v>1</v>
      </c>
      <c r="B233" s="27" t="s">
        <v>9</v>
      </c>
      <c r="C233" s="27" t="s">
        <v>10</v>
      </c>
      <c r="D233" s="222"/>
      <c r="E233" s="222">
        <v>12</v>
      </c>
      <c r="F233" s="265"/>
      <c r="G233" s="265"/>
      <c r="H233" s="265"/>
      <c r="I233" s="265"/>
      <c r="J233" s="265"/>
      <c r="K233" s="265"/>
      <c r="L233" s="265"/>
      <c r="M233" s="39"/>
      <c r="N233" s="35"/>
      <c r="O233" s="35"/>
    </row>
    <row r="234" spans="1:15" s="29" customFormat="1" x14ac:dyDescent="0.3">
      <c r="A234" s="22">
        <f>A233+0.1</f>
        <v>1.1000000000000001</v>
      </c>
      <c r="B234" s="20" t="s">
        <v>40</v>
      </c>
      <c r="C234" s="20" t="s">
        <v>4</v>
      </c>
      <c r="D234" s="311">
        <v>2.5499999999999998</v>
      </c>
      <c r="E234" s="311">
        <f>D234*E233</f>
        <v>30.599999999999998</v>
      </c>
      <c r="F234" s="157"/>
      <c r="G234" s="157"/>
      <c r="H234" s="157"/>
      <c r="I234" s="157"/>
      <c r="J234" s="157"/>
      <c r="K234" s="157"/>
      <c r="L234" s="157"/>
      <c r="M234" s="75"/>
    </row>
    <row r="235" spans="1:15" s="37" customFormat="1" x14ac:dyDescent="0.3">
      <c r="A235" s="36">
        <f>A234+0.1</f>
        <v>1.2000000000000002</v>
      </c>
      <c r="B235" s="42" t="s">
        <v>285</v>
      </c>
      <c r="C235" s="20" t="s">
        <v>4</v>
      </c>
      <c r="D235" s="316">
        <v>0.86</v>
      </c>
      <c r="E235" s="154">
        <f>D235*E233</f>
        <v>10.32</v>
      </c>
      <c r="F235" s="157"/>
      <c r="G235" s="157"/>
      <c r="H235" s="157"/>
      <c r="I235" s="157"/>
      <c r="J235" s="157"/>
      <c r="K235" s="157"/>
      <c r="L235" s="157"/>
    </row>
    <row r="236" spans="1:15" s="32" customFormat="1" ht="30" x14ac:dyDescent="0.3">
      <c r="A236" s="22">
        <f t="shared" ref="A236:A237" si="21">A235+0.1</f>
        <v>1.3000000000000003</v>
      </c>
      <c r="B236" s="33" t="s">
        <v>279</v>
      </c>
      <c r="C236" s="20" t="s">
        <v>10</v>
      </c>
      <c r="D236" s="154">
        <v>1</v>
      </c>
      <c r="E236" s="311">
        <f>D236*E233</f>
        <v>12</v>
      </c>
      <c r="F236" s="157"/>
      <c r="G236" s="157"/>
      <c r="H236" s="157"/>
      <c r="I236" s="157"/>
      <c r="J236" s="157"/>
      <c r="K236" s="157"/>
      <c r="L236" s="157"/>
      <c r="M236" s="39"/>
      <c r="N236" s="35"/>
      <c r="O236" s="35"/>
    </row>
    <row r="237" spans="1:15" s="32" customFormat="1" x14ac:dyDescent="0.3">
      <c r="A237" s="22">
        <f t="shared" si="21"/>
        <v>1.4000000000000004</v>
      </c>
      <c r="B237" s="20" t="s">
        <v>68</v>
      </c>
      <c r="C237" s="20" t="s">
        <v>4</v>
      </c>
      <c r="D237" s="154">
        <v>2.14</v>
      </c>
      <c r="E237" s="311">
        <f>D237*E233</f>
        <v>25.68</v>
      </c>
      <c r="F237" s="157"/>
      <c r="G237" s="157"/>
      <c r="H237" s="157"/>
      <c r="I237" s="157"/>
      <c r="J237" s="157"/>
      <c r="K237" s="157"/>
      <c r="L237" s="157"/>
      <c r="M237" s="39"/>
      <c r="N237" s="35"/>
      <c r="O237" s="35"/>
    </row>
    <row r="238" spans="1:15" s="32" customFormat="1" x14ac:dyDescent="0.3">
      <c r="A238" s="26">
        <f>A233+1</f>
        <v>2</v>
      </c>
      <c r="B238" s="27" t="s">
        <v>14</v>
      </c>
      <c r="C238" s="84" t="s">
        <v>130</v>
      </c>
      <c r="D238" s="222"/>
      <c r="E238" s="222">
        <f>SUM(E241:E242)</f>
        <v>163</v>
      </c>
      <c r="F238" s="157"/>
      <c r="G238" s="157"/>
      <c r="H238" s="265"/>
      <c r="I238" s="265"/>
      <c r="J238" s="265"/>
      <c r="K238" s="265"/>
      <c r="L238" s="265"/>
      <c r="M238" s="39"/>
      <c r="N238" s="35"/>
      <c r="O238" s="35"/>
    </row>
    <row r="239" spans="1:15" s="29" customFormat="1" x14ac:dyDescent="0.3">
      <c r="A239" s="22">
        <f t="shared" ref="A239:A245" si="22">A238+0.1</f>
        <v>2.1</v>
      </c>
      <c r="B239" s="20" t="s">
        <v>40</v>
      </c>
      <c r="C239" s="20" t="s">
        <v>4</v>
      </c>
      <c r="D239" s="311">
        <v>7.0000000000000007E-2</v>
      </c>
      <c r="E239" s="311">
        <f>D239*E238</f>
        <v>11.410000000000002</v>
      </c>
      <c r="F239" s="157"/>
      <c r="G239" s="157"/>
      <c r="H239" s="157"/>
      <c r="I239" s="157"/>
      <c r="J239" s="157"/>
      <c r="K239" s="157"/>
      <c r="L239" s="157"/>
      <c r="M239" s="75"/>
    </row>
    <row r="240" spans="1:15" s="37" customFormat="1" x14ac:dyDescent="0.3">
      <c r="A240" s="36">
        <f t="shared" si="22"/>
        <v>2.2000000000000002</v>
      </c>
      <c r="B240" s="42" t="s">
        <v>285</v>
      </c>
      <c r="C240" s="20" t="s">
        <v>16</v>
      </c>
      <c r="D240" s="316">
        <v>4.8399999999999999E-2</v>
      </c>
      <c r="E240" s="154">
        <f>D240*E238</f>
        <v>7.8891999999999998</v>
      </c>
      <c r="F240" s="157"/>
      <c r="G240" s="157"/>
      <c r="H240" s="157"/>
      <c r="I240" s="157"/>
      <c r="J240" s="157"/>
      <c r="K240" s="157"/>
      <c r="L240" s="157"/>
    </row>
    <row r="241" spans="1:15" s="35" customFormat="1" ht="30" x14ac:dyDescent="0.3">
      <c r="A241" s="36">
        <f t="shared" si="22"/>
        <v>2.3000000000000003</v>
      </c>
      <c r="B241" s="42" t="s">
        <v>360</v>
      </c>
      <c r="C241" s="38" t="s">
        <v>130</v>
      </c>
      <c r="D241" s="175" t="s">
        <v>84</v>
      </c>
      <c r="E241" s="313">
        <v>70</v>
      </c>
      <c r="F241" s="294"/>
      <c r="G241" s="294"/>
      <c r="H241" s="294"/>
      <c r="I241" s="294"/>
      <c r="J241" s="294"/>
      <c r="K241" s="294"/>
      <c r="L241" s="294"/>
    </row>
    <row r="242" spans="1:15" s="32" customFormat="1" ht="30" x14ac:dyDescent="0.3">
      <c r="A242" s="36">
        <f t="shared" si="22"/>
        <v>2.4000000000000004</v>
      </c>
      <c r="B242" s="20" t="s">
        <v>361</v>
      </c>
      <c r="C242" s="38" t="s">
        <v>130</v>
      </c>
      <c r="D242" s="175" t="s">
        <v>84</v>
      </c>
      <c r="E242" s="338">
        <v>93</v>
      </c>
      <c r="F242" s="157"/>
      <c r="G242" s="157"/>
      <c r="H242" s="157"/>
      <c r="I242" s="157"/>
      <c r="J242" s="157"/>
      <c r="K242" s="157"/>
      <c r="L242" s="157"/>
      <c r="M242" s="39"/>
      <c r="N242" s="35"/>
      <c r="O242" s="35"/>
    </row>
    <row r="243" spans="1:15" s="35" customFormat="1" ht="30" x14ac:dyDescent="0.3">
      <c r="A243" s="36">
        <f t="shared" si="22"/>
        <v>2.5000000000000004</v>
      </c>
      <c r="B243" s="42" t="s">
        <v>20</v>
      </c>
      <c r="C243" s="38" t="s">
        <v>130</v>
      </c>
      <c r="D243" s="175" t="s">
        <v>84</v>
      </c>
      <c r="E243" s="310">
        <f>E241</f>
        <v>70</v>
      </c>
      <c r="F243" s="294"/>
      <c r="G243" s="294"/>
      <c r="H243" s="294"/>
      <c r="I243" s="294"/>
      <c r="J243" s="294"/>
      <c r="K243" s="294"/>
      <c r="L243" s="294"/>
    </row>
    <row r="244" spans="1:15" s="35" customFormat="1" ht="30" x14ac:dyDescent="0.3">
      <c r="A244" s="36">
        <f t="shared" si="22"/>
        <v>2.6000000000000005</v>
      </c>
      <c r="B244" s="42" t="s">
        <v>362</v>
      </c>
      <c r="C244" s="38" t="s">
        <v>130</v>
      </c>
      <c r="D244" s="175" t="s">
        <v>84</v>
      </c>
      <c r="E244" s="310">
        <f>E241</f>
        <v>70</v>
      </c>
      <c r="F244" s="294"/>
      <c r="G244" s="294"/>
      <c r="H244" s="294"/>
      <c r="I244" s="294"/>
      <c r="J244" s="294"/>
      <c r="K244" s="294"/>
      <c r="L244" s="294"/>
    </row>
    <row r="245" spans="1:15" s="32" customFormat="1" x14ac:dyDescent="0.3">
      <c r="A245" s="36">
        <f t="shared" si="22"/>
        <v>2.7000000000000006</v>
      </c>
      <c r="B245" s="20" t="s">
        <v>68</v>
      </c>
      <c r="C245" s="20" t="s">
        <v>4</v>
      </c>
      <c r="D245" s="154">
        <v>1.5</v>
      </c>
      <c r="E245" s="311">
        <f>D245*E238</f>
        <v>244.5</v>
      </c>
      <c r="F245" s="157"/>
      <c r="G245" s="157"/>
      <c r="H245" s="157"/>
      <c r="I245" s="157"/>
      <c r="J245" s="157"/>
      <c r="K245" s="157"/>
      <c r="L245" s="157"/>
      <c r="M245" s="39"/>
      <c r="N245" s="35"/>
      <c r="O245" s="35"/>
    </row>
    <row r="246" spans="1:15" s="35" customFormat="1" ht="30" x14ac:dyDescent="0.3">
      <c r="A246" s="26">
        <f>A176+1</f>
        <v>4</v>
      </c>
      <c r="B246" s="27" t="s">
        <v>22</v>
      </c>
      <c r="C246" s="27" t="s">
        <v>10</v>
      </c>
      <c r="D246" s="222"/>
      <c r="E246" s="222">
        <v>1</v>
      </c>
      <c r="F246" s="157"/>
      <c r="G246" s="157"/>
      <c r="H246" s="265"/>
      <c r="I246" s="265"/>
      <c r="J246" s="265"/>
      <c r="K246" s="265"/>
      <c r="L246" s="265"/>
    </row>
    <row r="247" spans="1:15" s="35" customFormat="1" x14ac:dyDescent="0.3">
      <c r="A247" s="22">
        <f t="shared" ref="A247:A254" si="23">A246+0.1</f>
        <v>4.0999999999999996</v>
      </c>
      <c r="B247" s="20" t="s">
        <v>40</v>
      </c>
      <c r="C247" s="20" t="s">
        <v>24</v>
      </c>
      <c r="D247" s="154">
        <v>25</v>
      </c>
      <c r="E247" s="311">
        <f>D247*E246</f>
        <v>25</v>
      </c>
      <c r="F247" s="157"/>
      <c r="G247" s="157"/>
      <c r="H247" s="157"/>
      <c r="I247" s="157"/>
      <c r="J247" s="157"/>
      <c r="K247" s="157"/>
      <c r="L247" s="157"/>
    </row>
    <row r="248" spans="1:15" s="35" customFormat="1" x14ac:dyDescent="0.3">
      <c r="A248" s="22">
        <f t="shared" si="23"/>
        <v>4.1999999999999993</v>
      </c>
      <c r="B248" s="42" t="s">
        <v>285</v>
      </c>
      <c r="C248" s="20" t="s">
        <v>16</v>
      </c>
      <c r="D248" s="154">
        <v>0.7</v>
      </c>
      <c r="E248" s="311">
        <f>D248*E246</f>
        <v>0.7</v>
      </c>
      <c r="F248" s="157"/>
      <c r="G248" s="157"/>
      <c r="H248" s="157"/>
      <c r="I248" s="157"/>
      <c r="J248" s="157"/>
      <c r="K248" s="157"/>
      <c r="L248" s="157"/>
    </row>
    <row r="249" spans="1:15" s="35" customFormat="1" ht="30" x14ac:dyDescent="0.3">
      <c r="A249" s="22">
        <f t="shared" si="23"/>
        <v>4.2999999999999989</v>
      </c>
      <c r="B249" s="20" t="s">
        <v>25</v>
      </c>
      <c r="C249" s="20" t="s">
        <v>26</v>
      </c>
      <c r="D249" s="175" t="s">
        <v>84</v>
      </c>
      <c r="E249" s="311">
        <f>E246</f>
        <v>1</v>
      </c>
      <c r="F249" s="157"/>
      <c r="G249" s="157"/>
      <c r="H249" s="157"/>
      <c r="I249" s="157"/>
      <c r="J249" s="157"/>
      <c r="K249" s="157"/>
      <c r="L249" s="157"/>
    </row>
    <row r="250" spans="1:15" s="35" customFormat="1" ht="30" x14ac:dyDescent="0.3">
      <c r="A250" s="22">
        <f t="shared" si="23"/>
        <v>4.3999999999999986</v>
      </c>
      <c r="B250" s="20" t="s">
        <v>363</v>
      </c>
      <c r="C250" s="20" t="s">
        <v>26</v>
      </c>
      <c r="D250" s="175" t="s">
        <v>84</v>
      </c>
      <c r="E250" s="311">
        <f>E246</f>
        <v>1</v>
      </c>
      <c r="F250" s="157"/>
      <c r="G250" s="157"/>
      <c r="H250" s="157"/>
      <c r="I250" s="157"/>
      <c r="J250" s="157"/>
      <c r="K250" s="157"/>
      <c r="L250" s="157"/>
    </row>
    <row r="251" spans="1:15" s="35" customFormat="1" ht="30" x14ac:dyDescent="0.3">
      <c r="A251" s="22">
        <f t="shared" si="23"/>
        <v>4.4999999999999982</v>
      </c>
      <c r="B251" s="20" t="s">
        <v>28</v>
      </c>
      <c r="C251" s="20" t="s">
        <v>26</v>
      </c>
      <c r="D251" s="175" t="s">
        <v>84</v>
      </c>
      <c r="E251" s="311">
        <f>E246</f>
        <v>1</v>
      </c>
      <c r="F251" s="157"/>
      <c r="G251" s="157"/>
      <c r="H251" s="157"/>
      <c r="I251" s="157"/>
      <c r="J251" s="157"/>
      <c r="K251" s="157"/>
      <c r="L251" s="157"/>
    </row>
    <row r="252" spans="1:15" s="35" customFormat="1" ht="30" x14ac:dyDescent="0.3">
      <c r="A252" s="22">
        <f t="shared" si="23"/>
        <v>4.5999999999999979</v>
      </c>
      <c r="B252" s="20" t="s">
        <v>29</v>
      </c>
      <c r="C252" s="20" t="s">
        <v>26</v>
      </c>
      <c r="D252" s="175" t="s">
        <v>84</v>
      </c>
      <c r="E252" s="311">
        <f>E246</f>
        <v>1</v>
      </c>
      <c r="F252" s="157"/>
      <c r="G252" s="157"/>
      <c r="H252" s="157"/>
      <c r="I252" s="157"/>
      <c r="J252" s="157"/>
      <c r="K252" s="157"/>
      <c r="L252" s="157"/>
    </row>
    <row r="253" spans="1:15" s="35" customFormat="1" ht="30" x14ac:dyDescent="0.3">
      <c r="A253" s="22">
        <f t="shared" si="23"/>
        <v>4.6999999999999975</v>
      </c>
      <c r="B253" s="20" t="s">
        <v>30</v>
      </c>
      <c r="C253" s="20" t="s">
        <v>26</v>
      </c>
      <c r="D253" s="175" t="s">
        <v>84</v>
      </c>
      <c r="E253" s="311">
        <f>E246</f>
        <v>1</v>
      </c>
      <c r="F253" s="157"/>
      <c r="G253" s="157"/>
      <c r="H253" s="157"/>
      <c r="I253" s="157"/>
      <c r="J253" s="157"/>
      <c r="K253" s="157"/>
      <c r="L253" s="157"/>
    </row>
    <row r="254" spans="1:15" s="35" customFormat="1" x14ac:dyDescent="0.3">
      <c r="A254" s="22">
        <f t="shared" si="23"/>
        <v>4.7999999999999972</v>
      </c>
      <c r="B254" s="20" t="s">
        <v>68</v>
      </c>
      <c r="C254" s="20" t="s">
        <v>4</v>
      </c>
      <c r="D254" s="154">
        <v>10.1</v>
      </c>
      <c r="E254" s="311">
        <f>E246*D254</f>
        <v>10.1</v>
      </c>
      <c r="F254" s="157"/>
      <c r="G254" s="157"/>
      <c r="H254" s="157"/>
      <c r="I254" s="157"/>
      <c r="J254" s="157"/>
      <c r="K254" s="157"/>
      <c r="L254" s="157"/>
    </row>
    <row r="255" spans="1:15" s="32" customFormat="1" x14ac:dyDescent="0.3">
      <c r="A255" s="77"/>
      <c r="B255" s="78" t="s">
        <v>32</v>
      </c>
      <c r="C255" s="79"/>
      <c r="D255" s="223"/>
      <c r="E255" s="292"/>
      <c r="F255" s="307"/>
      <c r="G255" s="266"/>
      <c r="H255" s="266"/>
      <c r="I255" s="266"/>
      <c r="J255" s="307"/>
      <c r="K255" s="266"/>
      <c r="L255" s="266"/>
      <c r="M255" s="39"/>
      <c r="N255" s="35"/>
      <c r="O255" s="35"/>
    </row>
    <row r="256" spans="1:15" s="32" customFormat="1" x14ac:dyDescent="0.3">
      <c r="A256" s="80"/>
      <c r="B256" s="20" t="s">
        <v>407</v>
      </c>
      <c r="C256" s="20"/>
      <c r="D256" s="282"/>
      <c r="E256" s="221"/>
      <c r="F256" s="265"/>
      <c r="G256" s="265"/>
      <c r="H256" s="265"/>
      <c r="I256" s="157"/>
      <c r="J256" s="265"/>
      <c r="K256" s="157"/>
      <c r="L256" s="157"/>
      <c r="M256" s="39"/>
      <c r="N256" s="35"/>
      <c r="O256" s="35"/>
    </row>
    <row r="257" spans="1:15" s="32" customFormat="1" x14ac:dyDescent="0.3">
      <c r="A257" s="77"/>
      <c r="B257" s="78" t="s">
        <v>32</v>
      </c>
      <c r="C257" s="79"/>
      <c r="D257" s="223"/>
      <c r="E257" s="223"/>
      <c r="F257" s="266"/>
      <c r="G257" s="266"/>
      <c r="H257" s="266"/>
      <c r="I257" s="266"/>
      <c r="J257" s="266"/>
      <c r="K257" s="266"/>
      <c r="L257" s="266"/>
      <c r="M257" s="39"/>
      <c r="N257" s="35"/>
      <c r="O257" s="35"/>
    </row>
    <row r="258" spans="1:15" s="32" customFormat="1" x14ac:dyDescent="0.3">
      <c r="A258" s="80"/>
      <c r="B258" s="20" t="s">
        <v>364</v>
      </c>
      <c r="C258" s="85"/>
      <c r="D258" s="282"/>
      <c r="E258" s="293"/>
      <c r="F258" s="308"/>
      <c r="G258" s="265"/>
      <c r="H258" s="265"/>
      <c r="I258" s="157"/>
      <c r="J258" s="308"/>
      <c r="K258" s="157"/>
      <c r="L258" s="157"/>
      <c r="M258" s="39"/>
      <c r="N258" s="35"/>
      <c r="O258" s="35"/>
    </row>
    <row r="259" spans="1:15" s="32" customFormat="1" x14ac:dyDescent="0.3">
      <c r="A259" s="77"/>
      <c r="B259" s="78" t="s">
        <v>32</v>
      </c>
      <c r="C259" s="79"/>
      <c r="D259" s="223"/>
      <c r="E259" s="292"/>
      <c r="F259" s="307"/>
      <c r="G259" s="266"/>
      <c r="H259" s="266"/>
      <c r="I259" s="266"/>
      <c r="J259" s="307"/>
      <c r="K259" s="266"/>
      <c r="L259" s="266"/>
      <c r="M259" s="39"/>
      <c r="N259" s="35"/>
      <c r="O259" s="35"/>
    </row>
    <row r="260" spans="1:15" s="32" customFormat="1" x14ac:dyDescent="0.3">
      <c r="A260" s="80"/>
      <c r="B260" s="20" t="s">
        <v>311</v>
      </c>
      <c r="C260" s="85"/>
      <c r="D260" s="282"/>
      <c r="E260" s="293"/>
      <c r="F260" s="308"/>
      <c r="G260" s="265"/>
      <c r="H260" s="265"/>
      <c r="I260" s="157"/>
      <c r="J260" s="308"/>
      <c r="K260" s="157"/>
      <c r="L260" s="157"/>
      <c r="M260" s="39"/>
      <c r="N260" s="35"/>
      <c r="O260" s="35"/>
    </row>
    <row r="261" spans="1:15" x14ac:dyDescent="0.25">
      <c r="A261" s="3"/>
      <c r="B261" s="3" t="s">
        <v>32</v>
      </c>
      <c r="C261" s="3"/>
      <c r="D261" s="161"/>
      <c r="E261" s="161"/>
      <c r="F261" s="176"/>
      <c r="G261" s="186"/>
      <c r="H261" s="186"/>
      <c r="I261" s="186"/>
      <c r="J261" s="186"/>
      <c r="K261" s="186"/>
      <c r="L261" s="176"/>
    </row>
    <row r="262" spans="1:15" s="32" customFormat="1" ht="30" x14ac:dyDescent="0.3">
      <c r="A262" s="86"/>
      <c r="B262" s="27" t="s">
        <v>365</v>
      </c>
      <c r="C262" s="20"/>
      <c r="D262" s="154"/>
      <c r="E262" s="154"/>
      <c r="F262" s="157"/>
      <c r="G262" s="157"/>
      <c r="H262" s="157"/>
      <c r="I262" s="157"/>
      <c r="J262" s="157"/>
      <c r="K262" s="157"/>
      <c r="L262" s="265"/>
    </row>
  </sheetData>
  <mergeCells count="10">
    <mergeCell ref="J3:K3"/>
    <mergeCell ref="L3:L4"/>
    <mergeCell ref="A1:L1"/>
    <mergeCell ref="A2:L2"/>
    <mergeCell ref="A3:A4"/>
    <mergeCell ref="B3:B4"/>
    <mergeCell ref="C3:C4"/>
    <mergeCell ref="D3:E3"/>
    <mergeCell ref="F3:G3"/>
    <mergeCell ref="H3:I3"/>
  </mergeCells>
  <conditionalFormatting sqref="D35:K35 B35:B36 L33:L35 M33:IP36 D32:IP32">
    <cfRule type="cellIs" dxfId="8" priority="3" stopIfTrue="1" operator="equal">
      <formula>8223.307275</formula>
    </cfRule>
  </conditionalFormatting>
  <conditionalFormatting sqref="J33:K33 B32 C34:J34 C33:H33">
    <cfRule type="cellIs" dxfId="7" priority="2" stopIfTrue="1" operator="equal">
      <formula>8223.307275</formula>
    </cfRule>
  </conditionalFormatting>
  <conditionalFormatting sqref="D36:L36">
    <cfRule type="cellIs" dxfId="6" priority="1" stopIfTrue="1" operator="equal">
      <formula>8223.307275</formula>
    </cfRule>
  </conditionalFormatting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view="pageBreakPreview" zoomScaleNormal="100" zoomScaleSheetLayoutView="100" workbookViewId="0">
      <selection activeCell="A3" sqref="A3:L4"/>
    </sheetView>
  </sheetViews>
  <sheetFormatPr defaultColWidth="9.140625" defaultRowHeight="15" x14ac:dyDescent="0.25"/>
  <cols>
    <col min="1" max="1" width="5.5703125" style="87" customWidth="1"/>
    <col min="2" max="2" width="36.5703125" style="14" customWidth="1"/>
    <col min="3" max="3" width="9.140625" style="14" customWidth="1"/>
    <col min="4" max="12" width="10.85546875" style="14" customWidth="1"/>
    <col min="13" max="16384" width="9.140625" style="14"/>
  </cols>
  <sheetData>
    <row r="1" spans="1:12" ht="34.5" customHeight="1" x14ac:dyDescent="0.25">
      <c r="A1" s="352" t="s">
        <v>410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4.5" customHeight="1" x14ac:dyDescent="0.25">
      <c r="A2" s="352" t="s">
        <v>282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43.5" customHeight="1" x14ac:dyDescent="0.25">
      <c r="A3" s="350" t="s">
        <v>214</v>
      </c>
      <c r="B3" s="350" t="s">
        <v>204</v>
      </c>
      <c r="C3" s="350" t="s">
        <v>205</v>
      </c>
      <c r="D3" s="350" t="s">
        <v>206</v>
      </c>
      <c r="E3" s="351"/>
      <c r="F3" s="350" t="s">
        <v>207</v>
      </c>
      <c r="G3" s="351"/>
      <c r="H3" s="350" t="s">
        <v>208</v>
      </c>
      <c r="I3" s="351"/>
      <c r="J3" s="350" t="s">
        <v>209</v>
      </c>
      <c r="K3" s="351"/>
      <c r="L3" s="350" t="s">
        <v>31</v>
      </c>
    </row>
    <row r="4" spans="1:12" ht="60" customHeight="1" x14ac:dyDescent="0.25">
      <c r="A4" s="351" t="s">
        <v>0</v>
      </c>
      <c r="B4" s="351"/>
      <c r="C4" s="351" t="s">
        <v>205</v>
      </c>
      <c r="D4" s="140" t="s">
        <v>211</v>
      </c>
      <c r="E4" s="140" t="s">
        <v>212</v>
      </c>
      <c r="F4" s="140" t="s">
        <v>213</v>
      </c>
      <c r="G4" s="140" t="s">
        <v>31</v>
      </c>
      <c r="H4" s="140" t="s">
        <v>213</v>
      </c>
      <c r="I4" s="140" t="s">
        <v>31</v>
      </c>
      <c r="J4" s="140" t="s">
        <v>213</v>
      </c>
      <c r="K4" s="140" t="s">
        <v>31</v>
      </c>
      <c r="L4" s="351" t="s">
        <v>210</v>
      </c>
    </row>
    <row r="5" spans="1:12" s="35" customFormat="1" x14ac:dyDescent="0.3">
      <c r="A5" s="22"/>
      <c r="B5" s="27" t="s">
        <v>371</v>
      </c>
      <c r="C5" s="20"/>
      <c r="D5" s="23"/>
      <c r="E5" s="23"/>
      <c r="F5" s="23"/>
      <c r="G5" s="23"/>
      <c r="H5" s="23"/>
      <c r="I5" s="23"/>
      <c r="J5" s="23"/>
      <c r="K5" s="23"/>
      <c r="L5" s="19"/>
    </row>
    <row r="6" spans="1:12" s="35" customFormat="1" ht="60" x14ac:dyDescent="0.3">
      <c r="A6" s="26">
        <v>1</v>
      </c>
      <c r="B6" s="27" t="s">
        <v>110</v>
      </c>
      <c r="C6" s="45" t="s">
        <v>46</v>
      </c>
      <c r="D6" s="222"/>
      <c r="E6" s="309">
        <v>10</v>
      </c>
      <c r="F6" s="157"/>
      <c r="G6" s="157"/>
      <c r="H6" s="157"/>
      <c r="I6" s="157"/>
      <c r="J6" s="157"/>
      <c r="K6" s="157"/>
      <c r="L6" s="265"/>
    </row>
    <row r="7" spans="1:12" s="29" customFormat="1" x14ac:dyDescent="0.3">
      <c r="A7" s="22">
        <f>A6+0.1</f>
        <v>1.1000000000000001</v>
      </c>
      <c r="B7" s="20" t="s">
        <v>40</v>
      </c>
      <c r="C7" s="20" t="s">
        <v>24</v>
      </c>
      <c r="D7" s="154">
        <v>1.54E-2</v>
      </c>
      <c r="E7" s="154">
        <f>E6*D7</f>
        <v>0.154</v>
      </c>
      <c r="F7" s="157"/>
      <c r="G7" s="157"/>
      <c r="H7" s="157"/>
      <c r="I7" s="157"/>
      <c r="J7" s="157"/>
      <c r="K7" s="157"/>
      <c r="L7" s="157"/>
    </row>
    <row r="8" spans="1:12" s="37" customFormat="1" x14ac:dyDescent="0.3">
      <c r="A8" s="22">
        <f>A7+0.1</f>
        <v>1.2000000000000002</v>
      </c>
      <c r="B8" s="20" t="s">
        <v>74</v>
      </c>
      <c r="C8" s="20" t="s">
        <v>4</v>
      </c>
      <c r="D8" s="154">
        <v>7.2599999999999998E-2</v>
      </c>
      <c r="E8" s="154">
        <f>E6*D8</f>
        <v>0.72599999999999998</v>
      </c>
      <c r="F8" s="157"/>
      <c r="G8" s="157"/>
      <c r="H8" s="157"/>
      <c r="I8" s="157"/>
      <c r="J8" s="157"/>
      <c r="K8" s="157"/>
      <c r="L8" s="157"/>
    </row>
    <row r="9" spans="1:12" s="35" customFormat="1" ht="60" x14ac:dyDescent="0.3">
      <c r="A9" s="26">
        <f>A6+1</f>
        <v>2</v>
      </c>
      <c r="B9" s="47" t="s">
        <v>112</v>
      </c>
      <c r="C9" s="45" t="s">
        <v>46</v>
      </c>
      <c r="D9" s="222"/>
      <c r="E9" s="222">
        <f>E6*0.09</f>
        <v>0.89999999999999991</v>
      </c>
      <c r="F9" s="265"/>
      <c r="G9" s="157"/>
      <c r="H9" s="157"/>
      <c r="I9" s="157"/>
      <c r="J9" s="157"/>
      <c r="K9" s="157"/>
      <c r="L9" s="265"/>
    </row>
    <row r="10" spans="1:12" s="29" customFormat="1" x14ac:dyDescent="0.3">
      <c r="A10" s="22">
        <f>A9+0.1</f>
        <v>2.1</v>
      </c>
      <c r="B10" s="20" t="s">
        <v>40</v>
      </c>
      <c r="C10" s="20" t="s">
        <v>24</v>
      </c>
      <c r="D10" s="154">
        <v>2.06</v>
      </c>
      <c r="E10" s="154">
        <f>E9*D10</f>
        <v>1.8539999999999999</v>
      </c>
      <c r="F10" s="157"/>
      <c r="G10" s="157"/>
      <c r="H10" s="157"/>
      <c r="I10" s="157"/>
      <c r="J10" s="157"/>
      <c r="K10" s="157"/>
      <c r="L10" s="157"/>
    </row>
    <row r="11" spans="1:12" s="35" customFormat="1" ht="30" x14ac:dyDescent="0.3">
      <c r="A11" s="26">
        <f>A9+1</f>
        <v>3</v>
      </c>
      <c r="B11" s="27" t="s">
        <v>73</v>
      </c>
      <c r="C11" s="45" t="s">
        <v>46</v>
      </c>
      <c r="D11" s="312"/>
      <c r="E11" s="222">
        <f>E9+E6</f>
        <v>10.9</v>
      </c>
      <c r="F11" s="265"/>
      <c r="G11" s="157"/>
      <c r="H11" s="157"/>
      <c r="I11" s="157"/>
      <c r="J11" s="157"/>
      <c r="K11" s="157"/>
      <c r="L11" s="265"/>
    </row>
    <row r="12" spans="1:12" s="29" customFormat="1" x14ac:dyDescent="0.3">
      <c r="A12" s="22">
        <f>A11+0.1</f>
        <v>3.1</v>
      </c>
      <c r="B12" s="20" t="s">
        <v>40</v>
      </c>
      <c r="C12" s="20" t="s">
        <v>24</v>
      </c>
      <c r="D12" s="154">
        <v>3.4000000000000002E-2</v>
      </c>
      <c r="E12" s="154">
        <f>D12*E11</f>
        <v>0.37060000000000004</v>
      </c>
      <c r="F12" s="157"/>
      <c r="G12" s="157"/>
      <c r="H12" s="157"/>
      <c r="I12" s="157"/>
      <c r="J12" s="157"/>
      <c r="K12" s="157"/>
      <c r="L12" s="157"/>
    </row>
    <row r="13" spans="1:12" s="37" customFormat="1" x14ac:dyDescent="0.3">
      <c r="A13" s="22">
        <f>A12+0.1</f>
        <v>3.2</v>
      </c>
      <c r="B13" s="20" t="s">
        <v>74</v>
      </c>
      <c r="C13" s="20" t="s">
        <v>16</v>
      </c>
      <c r="D13" s="154">
        <v>8.0299999999999996E-2</v>
      </c>
      <c r="E13" s="154">
        <f>D13*E11</f>
        <v>0.87526999999999999</v>
      </c>
      <c r="F13" s="157"/>
      <c r="G13" s="157"/>
      <c r="H13" s="157"/>
      <c r="I13" s="157"/>
      <c r="J13" s="157"/>
      <c r="K13" s="157"/>
      <c r="L13" s="157"/>
    </row>
    <row r="14" spans="1:12" s="37" customFormat="1" x14ac:dyDescent="0.3">
      <c r="A14" s="22">
        <f>A13+0.1</f>
        <v>3.3000000000000003</v>
      </c>
      <c r="B14" s="20" t="s">
        <v>285</v>
      </c>
      <c r="C14" s="20" t="s">
        <v>4</v>
      </c>
      <c r="D14" s="154">
        <v>5.5999999999999999E-3</v>
      </c>
      <c r="E14" s="154">
        <f>D14*E11</f>
        <v>6.1040000000000004E-2</v>
      </c>
      <c r="F14" s="157"/>
      <c r="G14" s="157"/>
      <c r="H14" s="157"/>
      <c r="I14" s="157"/>
      <c r="J14" s="157"/>
      <c r="K14" s="157"/>
      <c r="L14" s="157"/>
    </row>
    <row r="15" spans="1:12" s="35" customFormat="1" x14ac:dyDescent="0.3">
      <c r="A15" s="26">
        <f>A11+1</f>
        <v>4</v>
      </c>
      <c r="B15" s="27" t="s">
        <v>58</v>
      </c>
      <c r="C15" s="27" t="s">
        <v>48</v>
      </c>
      <c r="D15" s="222"/>
      <c r="E15" s="222">
        <f>E11*1.85</f>
        <v>20.165000000000003</v>
      </c>
      <c r="F15" s="265"/>
      <c r="G15" s="157"/>
      <c r="H15" s="157"/>
      <c r="I15" s="157"/>
      <c r="J15" s="157"/>
      <c r="K15" s="157"/>
      <c r="L15" s="265"/>
    </row>
    <row r="16" spans="1:12" s="37" customFormat="1" x14ac:dyDescent="0.3">
      <c r="A16" s="22">
        <f>A15+0.1</f>
        <v>4.0999999999999996</v>
      </c>
      <c r="B16" s="20" t="s">
        <v>286</v>
      </c>
      <c r="C16" s="48" t="s">
        <v>48</v>
      </c>
      <c r="D16" s="154">
        <v>1</v>
      </c>
      <c r="E16" s="154">
        <f>E15*D16</f>
        <v>20.165000000000003</v>
      </c>
      <c r="F16" s="157"/>
      <c r="G16" s="157"/>
      <c r="H16" s="157"/>
      <c r="I16" s="157"/>
      <c r="J16" s="157"/>
      <c r="K16" s="157"/>
      <c r="L16" s="157"/>
    </row>
    <row r="17" spans="1:12" s="35" customFormat="1" ht="60" x14ac:dyDescent="0.3">
      <c r="A17" s="26">
        <f>A15+1</f>
        <v>5</v>
      </c>
      <c r="B17" s="27" t="s">
        <v>114</v>
      </c>
      <c r="C17" s="45" t="s">
        <v>46</v>
      </c>
      <c r="D17" s="222"/>
      <c r="E17" s="309">
        <v>2.2400000000000002</v>
      </c>
      <c r="F17" s="295"/>
      <c r="G17" s="296"/>
      <c r="H17" s="296"/>
      <c r="I17" s="296"/>
      <c r="J17" s="296"/>
      <c r="K17" s="296"/>
      <c r="L17" s="265"/>
    </row>
    <row r="18" spans="1:12" s="29" customFormat="1" x14ac:dyDescent="0.3">
      <c r="A18" s="22">
        <f>A17+0.1</f>
        <v>5.0999999999999996</v>
      </c>
      <c r="B18" s="20" t="s">
        <v>40</v>
      </c>
      <c r="C18" s="20" t="s">
        <v>24</v>
      </c>
      <c r="D18" s="154">
        <v>0.89</v>
      </c>
      <c r="E18" s="154">
        <f>D18*E17</f>
        <v>1.9936000000000003</v>
      </c>
      <c r="F18" s="157"/>
      <c r="G18" s="157"/>
      <c r="H18" s="157"/>
      <c r="I18" s="157"/>
      <c r="J18" s="157"/>
      <c r="K18" s="157"/>
      <c r="L18" s="157"/>
    </row>
    <row r="19" spans="1:12" s="37" customFormat="1" x14ac:dyDescent="0.3">
      <c r="A19" s="22">
        <f>A18+0.1</f>
        <v>5.1999999999999993</v>
      </c>
      <c r="B19" s="20" t="s">
        <v>285</v>
      </c>
      <c r="C19" s="20" t="s">
        <v>4</v>
      </c>
      <c r="D19" s="154">
        <v>0.37</v>
      </c>
      <c r="E19" s="154">
        <f>D19*E17</f>
        <v>0.82880000000000009</v>
      </c>
      <c r="F19" s="157"/>
      <c r="G19" s="157"/>
      <c r="H19" s="157"/>
      <c r="I19" s="157"/>
      <c r="J19" s="157"/>
      <c r="K19" s="157"/>
      <c r="L19" s="157"/>
    </row>
    <row r="20" spans="1:12" s="35" customFormat="1" x14ac:dyDescent="0.3">
      <c r="A20" s="22">
        <f>A19+0.1</f>
        <v>5.2999999999999989</v>
      </c>
      <c r="B20" s="20" t="s">
        <v>62</v>
      </c>
      <c r="C20" s="49" t="s">
        <v>46</v>
      </c>
      <c r="D20" s="154">
        <v>1.1499999999999999</v>
      </c>
      <c r="E20" s="154">
        <f>D20*E17</f>
        <v>2.5760000000000001</v>
      </c>
      <c r="F20" s="157"/>
      <c r="G20" s="157"/>
      <c r="H20" s="157"/>
      <c r="I20" s="157"/>
      <c r="J20" s="157"/>
      <c r="K20" s="157"/>
      <c r="L20" s="157"/>
    </row>
    <row r="21" spans="1:12" s="35" customFormat="1" x14ac:dyDescent="0.3">
      <c r="A21" s="22">
        <f t="shared" ref="A21" si="0">A20+0.1</f>
        <v>5.3999999999999986</v>
      </c>
      <c r="B21" s="20" t="s">
        <v>68</v>
      </c>
      <c r="C21" s="20" t="s">
        <v>4</v>
      </c>
      <c r="D21" s="154">
        <v>0.02</v>
      </c>
      <c r="E21" s="154">
        <f>D21*E17</f>
        <v>4.4800000000000006E-2</v>
      </c>
      <c r="F21" s="157"/>
      <c r="G21" s="157"/>
      <c r="H21" s="157"/>
      <c r="I21" s="157"/>
      <c r="J21" s="157"/>
      <c r="K21" s="157"/>
      <c r="L21" s="157"/>
    </row>
    <row r="22" spans="1:12" s="50" customFormat="1" ht="30" x14ac:dyDescent="0.25">
      <c r="A22" s="26">
        <f>A17+1</f>
        <v>6</v>
      </c>
      <c r="B22" s="27" t="s">
        <v>287</v>
      </c>
      <c r="C22" s="45" t="s">
        <v>46</v>
      </c>
      <c r="D22" s="222"/>
      <c r="E22" s="309">
        <v>8.5</v>
      </c>
      <c r="F22" s="265"/>
      <c r="G22" s="158"/>
      <c r="H22" s="158"/>
      <c r="I22" s="158"/>
      <c r="J22" s="158"/>
      <c r="K22" s="158"/>
      <c r="L22" s="265"/>
    </row>
    <row r="23" spans="1:12" s="51" customFormat="1" x14ac:dyDescent="0.3">
      <c r="A23" s="22">
        <f>A22+0.1</f>
        <v>6.1</v>
      </c>
      <c r="B23" s="20" t="s">
        <v>40</v>
      </c>
      <c r="C23" s="20" t="s">
        <v>24</v>
      </c>
      <c r="D23" s="154">
        <v>11.1</v>
      </c>
      <c r="E23" s="154">
        <f>D23*E22</f>
        <v>94.35</v>
      </c>
      <c r="F23" s="157"/>
      <c r="G23" s="157"/>
      <c r="H23" s="157"/>
      <c r="I23" s="157"/>
      <c r="J23" s="157"/>
      <c r="K23" s="157"/>
      <c r="L23" s="157"/>
    </row>
    <row r="24" spans="1:12" s="37" customFormat="1" x14ac:dyDescent="0.3">
      <c r="A24" s="22">
        <f>A23+0.1</f>
        <v>6.1999999999999993</v>
      </c>
      <c r="B24" s="20" t="s">
        <v>285</v>
      </c>
      <c r="C24" s="20" t="s">
        <v>4</v>
      </c>
      <c r="D24" s="154">
        <v>0.96</v>
      </c>
      <c r="E24" s="154">
        <f>D24*E22</f>
        <v>8.16</v>
      </c>
      <c r="F24" s="157"/>
      <c r="G24" s="157"/>
      <c r="H24" s="157"/>
      <c r="I24" s="157"/>
      <c r="J24" s="157"/>
      <c r="K24" s="157"/>
      <c r="L24" s="157"/>
    </row>
    <row r="25" spans="1:12" s="32" customFormat="1" x14ac:dyDescent="0.3">
      <c r="A25" s="22">
        <f t="shared" ref="A25:A31" si="1">A24+0.1</f>
        <v>6.2999999999999989</v>
      </c>
      <c r="B25" s="20" t="s">
        <v>116</v>
      </c>
      <c r="C25" s="49" t="s">
        <v>46</v>
      </c>
      <c r="D25" s="154">
        <v>1.0149999999999999</v>
      </c>
      <c r="E25" s="154">
        <f>E22*D25</f>
        <v>8.6274999999999995</v>
      </c>
      <c r="F25" s="297"/>
      <c r="G25" s="157"/>
      <c r="H25" s="157"/>
      <c r="I25" s="157"/>
      <c r="J25" s="157"/>
      <c r="K25" s="157"/>
      <c r="L25" s="157"/>
    </row>
    <row r="26" spans="1:12" s="32" customFormat="1" x14ac:dyDescent="0.3">
      <c r="A26" s="22">
        <f t="shared" si="1"/>
        <v>6.3999999999999986</v>
      </c>
      <c r="B26" s="20" t="s">
        <v>117</v>
      </c>
      <c r="C26" s="48" t="s">
        <v>43</v>
      </c>
      <c r="D26" s="154">
        <v>2.0499999999999998</v>
      </c>
      <c r="E26" s="154">
        <f>D26*E22</f>
        <v>17.424999999999997</v>
      </c>
      <c r="F26" s="157"/>
      <c r="G26" s="157"/>
      <c r="H26" s="157"/>
      <c r="I26" s="157"/>
      <c r="J26" s="157"/>
      <c r="K26" s="157"/>
      <c r="L26" s="157"/>
    </row>
    <row r="27" spans="1:12" s="52" customFormat="1" x14ac:dyDescent="0.25">
      <c r="A27" s="22">
        <f t="shared" si="1"/>
        <v>6.4999999999999982</v>
      </c>
      <c r="B27" s="20" t="s">
        <v>118</v>
      </c>
      <c r="C27" s="49" t="s">
        <v>46</v>
      </c>
      <c r="D27" s="154">
        <v>3.0800000000000001E-2</v>
      </c>
      <c r="E27" s="154">
        <f>D27*E22</f>
        <v>0.26180000000000003</v>
      </c>
      <c r="F27" s="157"/>
      <c r="G27" s="157"/>
      <c r="H27" s="157"/>
      <c r="I27" s="157"/>
      <c r="J27" s="157"/>
      <c r="K27" s="157"/>
      <c r="L27" s="157"/>
    </row>
    <row r="28" spans="1:12" s="32" customFormat="1" x14ac:dyDescent="0.3">
      <c r="A28" s="22">
        <f t="shared" si="1"/>
        <v>6.5999999999999979</v>
      </c>
      <c r="B28" s="20" t="s">
        <v>119</v>
      </c>
      <c r="C28" s="20" t="s">
        <v>103</v>
      </c>
      <c r="D28" s="154">
        <v>1.7</v>
      </c>
      <c r="E28" s="154">
        <f>D28*E22</f>
        <v>14.45</v>
      </c>
      <c r="F28" s="157"/>
      <c r="G28" s="157"/>
      <c r="H28" s="157"/>
      <c r="I28" s="157"/>
      <c r="J28" s="157"/>
      <c r="K28" s="157"/>
      <c r="L28" s="157"/>
    </row>
    <row r="29" spans="1:12" s="53" customFormat="1" ht="30" x14ac:dyDescent="0.25">
      <c r="A29" s="22">
        <f t="shared" si="1"/>
        <v>6.6999999999999975</v>
      </c>
      <c r="B29" s="20" t="s">
        <v>227</v>
      </c>
      <c r="C29" s="20" t="s">
        <v>103</v>
      </c>
      <c r="D29" s="154" t="s">
        <v>84</v>
      </c>
      <c r="E29" s="318">
        <v>247.15</v>
      </c>
      <c r="F29" s="297"/>
      <c r="G29" s="157"/>
      <c r="H29" s="157"/>
      <c r="I29" s="157"/>
      <c r="J29" s="157"/>
      <c r="K29" s="157"/>
      <c r="L29" s="157"/>
    </row>
    <row r="30" spans="1:12" s="54" customFormat="1" ht="30" x14ac:dyDescent="0.3">
      <c r="A30" s="22">
        <f t="shared" si="1"/>
        <v>6.7999999999999972</v>
      </c>
      <c r="B30" s="20" t="s">
        <v>228</v>
      </c>
      <c r="C30" s="20" t="s">
        <v>103</v>
      </c>
      <c r="D30" s="154" t="s">
        <v>84</v>
      </c>
      <c r="E30" s="318">
        <v>443.33</v>
      </c>
      <c r="F30" s="297"/>
      <c r="G30" s="157"/>
      <c r="H30" s="157"/>
      <c r="I30" s="157"/>
      <c r="J30" s="157"/>
      <c r="K30" s="157"/>
      <c r="L30" s="157"/>
    </row>
    <row r="31" spans="1:12" s="32" customFormat="1" x14ac:dyDescent="0.3">
      <c r="A31" s="22">
        <f t="shared" si="1"/>
        <v>6.8999999999999968</v>
      </c>
      <c r="B31" s="20" t="s">
        <v>68</v>
      </c>
      <c r="C31" s="20" t="s">
        <v>4</v>
      </c>
      <c r="D31" s="154">
        <v>0.7</v>
      </c>
      <c r="E31" s="154">
        <f>D31*E22</f>
        <v>5.9499999999999993</v>
      </c>
      <c r="F31" s="157"/>
      <c r="G31" s="157"/>
      <c r="H31" s="157"/>
      <c r="I31" s="157"/>
      <c r="J31" s="157"/>
      <c r="K31" s="157"/>
      <c r="L31" s="157"/>
    </row>
    <row r="32" spans="1:12" s="21" customFormat="1" ht="30" x14ac:dyDescent="0.25">
      <c r="A32" s="26">
        <f>A22+1</f>
        <v>7</v>
      </c>
      <c r="B32" s="19" t="s">
        <v>288</v>
      </c>
      <c r="C32" s="27" t="s">
        <v>43</v>
      </c>
      <c r="D32" s="155"/>
      <c r="E32" s="314">
        <v>24</v>
      </c>
      <c r="F32" s="158"/>
      <c r="G32" s="158"/>
      <c r="H32" s="158"/>
      <c r="I32" s="158"/>
      <c r="J32" s="158"/>
      <c r="K32" s="158"/>
      <c r="L32" s="159"/>
    </row>
    <row r="33" spans="1:12" s="21" customFormat="1" x14ac:dyDescent="0.25">
      <c r="A33" s="22">
        <f>A32+0.1</f>
        <v>7.1</v>
      </c>
      <c r="B33" s="20" t="s">
        <v>40</v>
      </c>
      <c r="C33" s="55" t="s">
        <v>289</v>
      </c>
      <c r="D33" s="285">
        <v>0.192</v>
      </c>
      <c r="E33" s="284">
        <f>ROUND(E32*D33,2)</f>
        <v>4.6100000000000003</v>
      </c>
      <c r="F33" s="298"/>
      <c r="G33" s="298"/>
      <c r="H33" s="298"/>
      <c r="I33" s="297"/>
      <c r="J33" s="298"/>
      <c r="K33" s="298"/>
      <c r="L33" s="158"/>
    </row>
    <row r="34" spans="1:12" s="24" customFormat="1" x14ac:dyDescent="0.25">
      <c r="A34" s="20">
        <f>A33+0.1</f>
        <v>7.1999999999999993</v>
      </c>
      <c r="B34" s="20" t="s">
        <v>285</v>
      </c>
      <c r="C34" s="55" t="s">
        <v>4</v>
      </c>
      <c r="D34" s="285">
        <v>5.8999999999999999E-3</v>
      </c>
      <c r="E34" s="284">
        <f>ROUND(E32*D34,2)</f>
        <v>0.14000000000000001</v>
      </c>
      <c r="F34" s="298"/>
      <c r="G34" s="298"/>
      <c r="H34" s="298"/>
      <c r="I34" s="298"/>
      <c r="J34" s="298"/>
      <c r="K34" s="157"/>
      <c r="L34" s="158"/>
    </row>
    <row r="35" spans="1:12" s="25" customFormat="1" x14ac:dyDescent="0.25">
      <c r="A35" s="22">
        <f>A34+0.1</f>
        <v>7.2999999999999989</v>
      </c>
      <c r="B35" s="23" t="s">
        <v>290</v>
      </c>
      <c r="C35" s="20" t="s">
        <v>103</v>
      </c>
      <c r="D35" s="315">
        <v>2.9</v>
      </c>
      <c r="E35" s="284">
        <f>ROUND(E32*D35,2)</f>
        <v>69.599999999999994</v>
      </c>
      <c r="F35" s="298"/>
      <c r="G35" s="298"/>
      <c r="H35" s="298"/>
      <c r="I35" s="298"/>
      <c r="J35" s="298"/>
      <c r="K35" s="298"/>
      <c r="L35" s="158"/>
    </row>
    <row r="36" spans="1:12" s="25" customFormat="1" x14ac:dyDescent="0.25">
      <c r="A36" s="22">
        <f>A35+0.1</f>
        <v>7.3999999999999986</v>
      </c>
      <c r="B36" s="23" t="s">
        <v>291</v>
      </c>
      <c r="C36" s="20" t="s">
        <v>103</v>
      </c>
      <c r="D36" s="315">
        <v>0.76</v>
      </c>
      <c r="E36" s="284">
        <f>D36*E32</f>
        <v>18.240000000000002</v>
      </c>
      <c r="F36" s="298"/>
      <c r="G36" s="298"/>
      <c r="H36" s="298"/>
      <c r="I36" s="298"/>
      <c r="J36" s="298"/>
      <c r="K36" s="298"/>
      <c r="L36" s="158"/>
    </row>
    <row r="37" spans="1:12" s="56" customFormat="1" ht="30" x14ac:dyDescent="0.25">
      <c r="A37" s="26">
        <f>A32+1</f>
        <v>8</v>
      </c>
      <c r="B37" s="27" t="s">
        <v>292</v>
      </c>
      <c r="C37" s="45" t="s">
        <v>46</v>
      </c>
      <c r="D37" s="222"/>
      <c r="E37" s="286">
        <f>E32*0.2</f>
        <v>4.8000000000000007</v>
      </c>
      <c r="F37" s="265"/>
      <c r="G37" s="158"/>
      <c r="H37" s="158"/>
      <c r="I37" s="158"/>
      <c r="J37" s="158"/>
      <c r="K37" s="158"/>
      <c r="L37" s="265"/>
    </row>
    <row r="38" spans="1:12" s="57" customFormat="1" x14ac:dyDescent="0.25">
      <c r="A38" s="20">
        <f>A37+0.1</f>
        <v>8.1</v>
      </c>
      <c r="B38" s="20" t="s">
        <v>40</v>
      </c>
      <c r="C38" s="23" t="s">
        <v>24</v>
      </c>
      <c r="D38" s="316">
        <v>0.13400000000000001</v>
      </c>
      <c r="E38" s="154">
        <f>D38*E37</f>
        <v>0.6432000000000001</v>
      </c>
      <c r="F38" s="158"/>
      <c r="G38" s="158"/>
      <c r="H38" s="158"/>
      <c r="I38" s="157"/>
      <c r="J38" s="158"/>
      <c r="K38" s="158"/>
      <c r="L38" s="157"/>
    </row>
    <row r="39" spans="1:12" s="58" customFormat="1" x14ac:dyDescent="0.25">
      <c r="A39" s="20">
        <f>A38+0.1</f>
        <v>8.1999999999999993</v>
      </c>
      <c r="B39" s="20" t="s">
        <v>293</v>
      </c>
      <c r="C39" s="20" t="s">
        <v>16</v>
      </c>
      <c r="D39" s="154">
        <v>0.13400000000000001</v>
      </c>
      <c r="E39" s="154">
        <f>E37*D39</f>
        <v>0.6432000000000001</v>
      </c>
      <c r="F39" s="158"/>
      <c r="G39" s="158"/>
      <c r="H39" s="158"/>
      <c r="I39" s="158"/>
      <c r="J39" s="157"/>
      <c r="K39" s="157"/>
      <c r="L39" s="158"/>
    </row>
    <row r="40" spans="1:12" s="56" customFormat="1" x14ac:dyDescent="0.25">
      <c r="A40" s="20">
        <f>A39+0.1</f>
        <v>8.2999999999999989</v>
      </c>
      <c r="B40" s="20" t="s">
        <v>62</v>
      </c>
      <c r="C40" s="49" t="s">
        <v>46</v>
      </c>
      <c r="D40" s="154">
        <v>1.1499999999999999</v>
      </c>
      <c r="E40" s="154">
        <f>D40*E37</f>
        <v>5.5200000000000005</v>
      </c>
      <c r="F40" s="157"/>
      <c r="G40" s="157"/>
      <c r="H40" s="158"/>
      <c r="I40" s="158"/>
      <c r="J40" s="158"/>
      <c r="K40" s="158"/>
      <c r="L40" s="158"/>
    </row>
    <row r="41" spans="1:12" s="32" customFormat="1" ht="75" x14ac:dyDescent="0.3">
      <c r="A41" s="26">
        <f>A37+1</f>
        <v>9</v>
      </c>
      <c r="B41" s="98" t="s">
        <v>294</v>
      </c>
      <c r="C41" s="27" t="s">
        <v>48</v>
      </c>
      <c r="D41" s="286"/>
      <c r="E41" s="286">
        <v>4.05</v>
      </c>
      <c r="F41" s="299"/>
      <c r="G41" s="158"/>
      <c r="H41" s="158"/>
      <c r="I41" s="158"/>
      <c r="J41" s="158"/>
      <c r="K41" s="158"/>
      <c r="L41" s="299"/>
    </row>
    <row r="42" spans="1:12" s="29" customFormat="1" x14ac:dyDescent="0.3">
      <c r="A42" s="60">
        <f t="shared" ref="A42:A50" si="2">A41+0.1</f>
        <v>9.1</v>
      </c>
      <c r="B42" s="20" t="s">
        <v>40</v>
      </c>
      <c r="C42" s="38" t="s">
        <v>24</v>
      </c>
      <c r="D42" s="175">
        <v>19.399999999999999</v>
      </c>
      <c r="E42" s="175">
        <f>D42*E41</f>
        <v>78.569999999999993</v>
      </c>
      <c r="F42" s="158"/>
      <c r="G42" s="158"/>
      <c r="H42" s="157"/>
      <c r="I42" s="157"/>
      <c r="J42" s="158"/>
      <c r="K42" s="158"/>
      <c r="L42" s="157"/>
    </row>
    <row r="43" spans="1:12" s="37" customFormat="1" x14ac:dyDescent="0.3">
      <c r="A43" s="60">
        <f t="shared" si="2"/>
        <v>9.1999999999999993</v>
      </c>
      <c r="B43" s="20" t="s">
        <v>285</v>
      </c>
      <c r="C43" s="20" t="s">
        <v>4</v>
      </c>
      <c r="D43" s="175">
        <v>2.09</v>
      </c>
      <c r="E43" s="175">
        <f>D43*E41</f>
        <v>8.4644999999999992</v>
      </c>
      <c r="F43" s="158"/>
      <c r="G43" s="158"/>
      <c r="H43" s="158"/>
      <c r="I43" s="158"/>
      <c r="J43" s="187"/>
      <c r="K43" s="187"/>
      <c r="L43" s="158"/>
    </row>
    <row r="44" spans="1:12" s="43" customFormat="1" ht="30" x14ac:dyDescent="0.25">
      <c r="A44" s="22">
        <f t="shared" si="2"/>
        <v>9.2999999999999989</v>
      </c>
      <c r="B44" s="38" t="s">
        <v>137</v>
      </c>
      <c r="C44" s="38" t="s">
        <v>130</v>
      </c>
      <c r="D44" s="175" t="s">
        <v>84</v>
      </c>
      <c r="E44" s="279">
        <v>176.8</v>
      </c>
      <c r="F44" s="187"/>
      <c r="G44" s="187"/>
      <c r="H44" s="238"/>
      <c r="I44" s="238"/>
      <c r="J44" s="238"/>
      <c r="K44" s="238"/>
      <c r="L44" s="238"/>
    </row>
    <row r="45" spans="1:12" s="43" customFormat="1" ht="30" x14ac:dyDescent="0.25">
      <c r="A45" s="22">
        <f t="shared" si="2"/>
        <v>9.3999999999999986</v>
      </c>
      <c r="B45" s="38" t="s">
        <v>138</v>
      </c>
      <c r="C45" s="38" t="s">
        <v>130</v>
      </c>
      <c r="D45" s="175" t="s">
        <v>84</v>
      </c>
      <c r="E45" s="279">
        <v>5.5</v>
      </c>
      <c r="F45" s="187"/>
      <c r="G45" s="187"/>
      <c r="H45" s="238"/>
      <c r="I45" s="238"/>
      <c r="J45" s="238"/>
      <c r="K45" s="238"/>
      <c r="L45" s="238"/>
    </row>
    <row r="46" spans="1:12" s="32" customFormat="1" ht="30" x14ac:dyDescent="0.3">
      <c r="A46" s="22">
        <f t="shared" si="2"/>
        <v>9.4999999999999982</v>
      </c>
      <c r="B46" s="38" t="s">
        <v>129</v>
      </c>
      <c r="C46" s="38" t="s">
        <v>130</v>
      </c>
      <c r="D46" s="175" t="s">
        <v>84</v>
      </c>
      <c r="E46" s="279">
        <v>675</v>
      </c>
      <c r="F46" s="187"/>
      <c r="G46" s="187"/>
      <c r="H46" s="158"/>
      <c r="I46" s="158"/>
      <c r="J46" s="158"/>
      <c r="K46" s="158"/>
      <c r="L46" s="158"/>
    </row>
    <row r="47" spans="1:12" s="32" customFormat="1" ht="30" x14ac:dyDescent="0.3">
      <c r="A47" s="22">
        <f t="shared" si="2"/>
        <v>9.5999999999999979</v>
      </c>
      <c r="B47" s="38" t="s">
        <v>276</v>
      </c>
      <c r="C47" s="38" t="s">
        <v>130</v>
      </c>
      <c r="D47" s="175" t="s">
        <v>84</v>
      </c>
      <c r="E47" s="279">
        <v>32</v>
      </c>
      <c r="F47" s="187"/>
      <c r="G47" s="187"/>
      <c r="H47" s="158"/>
      <c r="I47" s="158"/>
      <c r="J47" s="158"/>
      <c r="K47" s="158"/>
      <c r="L47" s="158"/>
    </row>
    <row r="48" spans="1:12" s="32" customFormat="1" ht="30" x14ac:dyDescent="0.3">
      <c r="A48" s="22">
        <f t="shared" si="2"/>
        <v>9.6999999999999975</v>
      </c>
      <c r="B48" s="38" t="s">
        <v>295</v>
      </c>
      <c r="C48" s="38" t="s">
        <v>130</v>
      </c>
      <c r="D48" s="175" t="s">
        <v>84</v>
      </c>
      <c r="E48" s="279">
        <v>40.799999999999997</v>
      </c>
      <c r="F48" s="187"/>
      <c r="G48" s="187"/>
      <c r="H48" s="158"/>
      <c r="I48" s="158"/>
      <c r="J48" s="158"/>
      <c r="K48" s="158"/>
      <c r="L48" s="158"/>
    </row>
    <row r="49" spans="1:12" s="32" customFormat="1" ht="30" x14ac:dyDescent="0.3">
      <c r="A49" s="22">
        <f t="shared" si="2"/>
        <v>9.7999999999999972</v>
      </c>
      <c r="B49" s="38" t="s">
        <v>296</v>
      </c>
      <c r="C49" s="48" t="s">
        <v>43</v>
      </c>
      <c r="D49" s="175" t="s">
        <v>84</v>
      </c>
      <c r="E49" s="279">
        <v>26</v>
      </c>
      <c r="F49" s="187"/>
      <c r="G49" s="157"/>
      <c r="H49" s="158"/>
      <c r="I49" s="158"/>
      <c r="J49" s="158"/>
      <c r="K49" s="158"/>
      <c r="L49" s="158"/>
    </row>
    <row r="50" spans="1:12" s="32" customFormat="1" x14ac:dyDescent="0.3">
      <c r="A50" s="22">
        <f t="shared" si="2"/>
        <v>9.8999999999999968</v>
      </c>
      <c r="B50" s="38" t="s">
        <v>119</v>
      </c>
      <c r="C50" s="20" t="s">
        <v>103</v>
      </c>
      <c r="D50" s="175">
        <v>6.3</v>
      </c>
      <c r="E50" s="175">
        <f>D50*E41</f>
        <v>25.514999999999997</v>
      </c>
      <c r="F50" s="157"/>
      <c r="G50" s="187"/>
      <c r="H50" s="158"/>
      <c r="I50" s="158"/>
      <c r="J50" s="158"/>
      <c r="K50" s="158"/>
      <c r="L50" s="158"/>
    </row>
    <row r="51" spans="1:12" s="32" customFormat="1" x14ac:dyDescent="0.3">
      <c r="A51" s="23">
        <v>9.1</v>
      </c>
      <c r="B51" s="20" t="s">
        <v>68</v>
      </c>
      <c r="C51" s="20" t="s">
        <v>4</v>
      </c>
      <c r="D51" s="175">
        <v>2.78</v>
      </c>
      <c r="E51" s="175">
        <f>D51*E41</f>
        <v>11.258999999999999</v>
      </c>
      <c r="F51" s="187"/>
      <c r="G51" s="187"/>
      <c r="H51" s="158"/>
      <c r="I51" s="158"/>
      <c r="J51" s="158"/>
      <c r="K51" s="158"/>
      <c r="L51" s="158"/>
    </row>
    <row r="52" spans="1:12" s="32" customFormat="1" ht="30" x14ac:dyDescent="0.3">
      <c r="A52" s="26">
        <f>A41+1</f>
        <v>10</v>
      </c>
      <c r="B52" s="27" t="s">
        <v>297</v>
      </c>
      <c r="C52" s="59" t="s">
        <v>26</v>
      </c>
      <c r="D52" s="155"/>
      <c r="E52" s="156">
        <v>2</v>
      </c>
      <c r="F52" s="158"/>
      <c r="G52" s="158"/>
      <c r="H52" s="158"/>
      <c r="I52" s="158"/>
      <c r="J52" s="158"/>
      <c r="K52" s="158"/>
      <c r="L52" s="265"/>
    </row>
    <row r="53" spans="1:12" s="29" customFormat="1" ht="30" x14ac:dyDescent="0.3">
      <c r="A53" s="22">
        <f>A52+0.1</f>
        <v>10.1</v>
      </c>
      <c r="B53" s="20" t="s">
        <v>40</v>
      </c>
      <c r="C53" s="28" t="s">
        <v>26</v>
      </c>
      <c r="D53" s="175" t="s">
        <v>84</v>
      </c>
      <c r="E53" s="154">
        <f>E52</f>
        <v>2</v>
      </c>
      <c r="F53" s="157"/>
      <c r="G53" s="157"/>
      <c r="H53" s="157"/>
      <c r="I53" s="157"/>
      <c r="J53" s="157"/>
      <c r="K53" s="157"/>
      <c r="L53" s="157"/>
    </row>
    <row r="54" spans="1:12" s="32" customFormat="1" ht="30" x14ac:dyDescent="0.3">
      <c r="A54" s="22">
        <f>A53+0.1</f>
        <v>10.199999999999999</v>
      </c>
      <c r="B54" s="38" t="s">
        <v>129</v>
      </c>
      <c r="C54" s="38" t="s">
        <v>130</v>
      </c>
      <c r="D54" s="175" t="s">
        <v>84</v>
      </c>
      <c r="E54" s="154">
        <f>E52*9.36</f>
        <v>18.72</v>
      </c>
      <c r="F54" s="187"/>
      <c r="G54" s="157"/>
      <c r="H54" s="157"/>
      <c r="I54" s="157"/>
      <c r="J54" s="157"/>
      <c r="K54" s="157"/>
      <c r="L54" s="157"/>
    </row>
    <row r="55" spans="1:12" s="32" customFormat="1" ht="30" x14ac:dyDescent="0.3">
      <c r="A55" s="22">
        <f>A54+0.1</f>
        <v>10.299999999999999</v>
      </c>
      <c r="B55" s="20" t="s">
        <v>140</v>
      </c>
      <c r="C55" s="38" t="s">
        <v>130</v>
      </c>
      <c r="D55" s="175" t="s">
        <v>84</v>
      </c>
      <c r="E55" s="154">
        <f>E52*13</f>
        <v>26</v>
      </c>
      <c r="F55" s="157"/>
      <c r="G55" s="157"/>
      <c r="H55" s="157"/>
      <c r="I55" s="157"/>
      <c r="J55" s="157"/>
      <c r="K55" s="157"/>
      <c r="L55" s="157"/>
    </row>
    <row r="56" spans="1:12" s="32" customFormat="1" ht="30" x14ac:dyDescent="0.3">
      <c r="A56" s="22">
        <f t="shared" ref="A56:A58" si="3">A55+0.1</f>
        <v>10.399999999999999</v>
      </c>
      <c r="B56" s="20" t="s">
        <v>298</v>
      </c>
      <c r="C56" s="20" t="s">
        <v>26</v>
      </c>
      <c r="D56" s="175" t="s">
        <v>84</v>
      </c>
      <c r="E56" s="154">
        <f>3*E52</f>
        <v>6</v>
      </c>
      <c r="F56" s="157"/>
      <c r="G56" s="157"/>
      <c r="H56" s="157"/>
      <c r="I56" s="157"/>
      <c r="J56" s="157"/>
      <c r="K56" s="157"/>
      <c r="L56" s="157"/>
    </row>
    <row r="57" spans="1:12" s="32" customFormat="1" ht="30" x14ac:dyDescent="0.3">
      <c r="A57" s="22">
        <f t="shared" si="3"/>
        <v>10.499999999999998</v>
      </c>
      <c r="B57" s="20" t="s">
        <v>299</v>
      </c>
      <c r="C57" s="20" t="s">
        <v>26</v>
      </c>
      <c r="D57" s="175" t="s">
        <v>84</v>
      </c>
      <c r="E57" s="154">
        <f>E52</f>
        <v>2</v>
      </c>
      <c r="F57" s="157"/>
      <c r="G57" s="157"/>
      <c r="H57" s="157"/>
      <c r="I57" s="157"/>
      <c r="J57" s="157"/>
      <c r="K57" s="157"/>
      <c r="L57" s="157"/>
    </row>
    <row r="58" spans="1:12" s="32" customFormat="1" ht="30" x14ac:dyDescent="0.3">
      <c r="A58" s="22">
        <f t="shared" si="3"/>
        <v>10.599999999999998</v>
      </c>
      <c r="B58" s="20" t="s">
        <v>300</v>
      </c>
      <c r="C58" s="20" t="s">
        <v>26</v>
      </c>
      <c r="D58" s="175" t="s">
        <v>84</v>
      </c>
      <c r="E58" s="154">
        <f>2*E52</f>
        <v>4</v>
      </c>
      <c r="F58" s="157"/>
      <c r="G58" s="157"/>
      <c r="H58" s="157"/>
      <c r="I58" s="157"/>
      <c r="J58" s="157"/>
      <c r="K58" s="157"/>
      <c r="L58" s="157"/>
    </row>
    <row r="59" spans="1:12" s="32" customFormat="1" ht="45" x14ac:dyDescent="0.3">
      <c r="A59" s="26">
        <f>A52+1</f>
        <v>11</v>
      </c>
      <c r="B59" s="27" t="s">
        <v>301</v>
      </c>
      <c r="C59" s="27" t="s">
        <v>43</v>
      </c>
      <c r="D59" s="222"/>
      <c r="E59" s="222">
        <f>E62</f>
        <v>450</v>
      </c>
      <c r="F59" s="265"/>
      <c r="G59" s="265"/>
      <c r="H59" s="265"/>
      <c r="I59" s="265"/>
      <c r="J59" s="265"/>
      <c r="K59" s="265"/>
      <c r="L59" s="265"/>
    </row>
    <row r="60" spans="1:12" s="29" customFormat="1" x14ac:dyDescent="0.3">
      <c r="A60" s="22">
        <f t="shared" ref="A60:A68" si="4">A59+0.1</f>
        <v>11.1</v>
      </c>
      <c r="B60" s="20" t="s">
        <v>302</v>
      </c>
      <c r="C60" s="20" t="s">
        <v>24</v>
      </c>
      <c r="D60" s="316">
        <v>1.1319999999999999</v>
      </c>
      <c r="E60" s="154">
        <f>E59*D60</f>
        <v>509.4</v>
      </c>
      <c r="F60" s="157"/>
      <c r="G60" s="157"/>
      <c r="H60" s="157"/>
      <c r="I60" s="157"/>
      <c r="J60" s="157"/>
      <c r="K60" s="157"/>
      <c r="L60" s="157"/>
    </row>
    <row r="61" spans="1:12" s="37" customFormat="1" x14ac:dyDescent="0.3">
      <c r="A61" s="60">
        <f t="shared" si="4"/>
        <v>11.2</v>
      </c>
      <c r="B61" s="38" t="s">
        <v>303</v>
      </c>
      <c r="C61" s="20" t="s">
        <v>4</v>
      </c>
      <c r="D61" s="175">
        <v>0.12</v>
      </c>
      <c r="E61" s="175">
        <f>E59*D61</f>
        <v>54</v>
      </c>
      <c r="F61" s="158"/>
      <c r="G61" s="158"/>
      <c r="H61" s="158"/>
      <c r="I61" s="158"/>
      <c r="J61" s="157"/>
      <c r="K61" s="187"/>
      <c r="L61" s="158"/>
    </row>
    <row r="62" spans="1:12" s="32" customFormat="1" ht="30" x14ac:dyDescent="0.3">
      <c r="A62" s="22">
        <f t="shared" si="4"/>
        <v>11.299999999999999</v>
      </c>
      <c r="B62" s="20" t="s">
        <v>304</v>
      </c>
      <c r="C62" s="48" t="s">
        <v>43</v>
      </c>
      <c r="D62" s="175" t="s">
        <v>84</v>
      </c>
      <c r="E62" s="279">
        <v>450</v>
      </c>
      <c r="F62" s="187"/>
      <c r="G62" s="187"/>
      <c r="H62" s="158"/>
      <c r="I62" s="158"/>
      <c r="J62" s="158"/>
      <c r="K62" s="158"/>
      <c r="L62" s="158"/>
    </row>
    <row r="63" spans="1:12" s="32" customFormat="1" ht="30" x14ac:dyDescent="0.3">
      <c r="A63" s="22">
        <f t="shared" si="4"/>
        <v>11.399999999999999</v>
      </c>
      <c r="B63" s="20" t="s">
        <v>272</v>
      </c>
      <c r="C63" s="38" t="s">
        <v>130</v>
      </c>
      <c r="D63" s="175" t="s">
        <v>84</v>
      </c>
      <c r="E63" s="279">
        <v>151</v>
      </c>
      <c r="F63" s="157"/>
      <c r="G63" s="157"/>
      <c r="H63" s="157"/>
      <c r="I63" s="157"/>
      <c r="J63" s="157"/>
      <c r="K63" s="157"/>
      <c r="L63" s="157"/>
    </row>
    <row r="64" spans="1:12" s="32" customFormat="1" ht="30" x14ac:dyDescent="0.3">
      <c r="A64" s="22">
        <f t="shared" si="4"/>
        <v>11.499999999999998</v>
      </c>
      <c r="B64" s="20" t="s">
        <v>273</v>
      </c>
      <c r="C64" s="20" t="s">
        <v>10</v>
      </c>
      <c r="D64" s="175" t="s">
        <v>84</v>
      </c>
      <c r="E64" s="279">
        <v>16</v>
      </c>
      <c r="F64" s="157"/>
      <c r="G64" s="157"/>
      <c r="H64" s="157"/>
      <c r="I64" s="157"/>
      <c r="J64" s="157"/>
      <c r="K64" s="157"/>
      <c r="L64" s="157"/>
    </row>
    <row r="65" spans="1:12" s="32" customFormat="1" ht="30" x14ac:dyDescent="0.3">
      <c r="A65" s="22">
        <f t="shared" si="4"/>
        <v>11.599999999999998</v>
      </c>
      <c r="B65" s="20" t="s">
        <v>274</v>
      </c>
      <c r="C65" s="38" t="s">
        <v>130</v>
      </c>
      <c r="D65" s="175" t="s">
        <v>84</v>
      </c>
      <c r="E65" s="317">
        <f>E46</f>
        <v>675</v>
      </c>
      <c r="F65" s="157"/>
      <c r="G65" s="157"/>
      <c r="H65" s="157"/>
      <c r="I65" s="157"/>
      <c r="J65" s="157"/>
      <c r="K65" s="157"/>
      <c r="L65" s="157"/>
    </row>
    <row r="66" spans="1:12" s="32" customFormat="1" ht="30" x14ac:dyDescent="0.3">
      <c r="A66" s="22">
        <f t="shared" si="4"/>
        <v>11.699999999999998</v>
      </c>
      <c r="B66" s="38" t="s">
        <v>275</v>
      </c>
      <c r="C66" s="38" t="s">
        <v>130</v>
      </c>
      <c r="D66" s="175" t="s">
        <v>84</v>
      </c>
      <c r="E66" s="279">
        <v>24</v>
      </c>
      <c r="F66" s="187"/>
      <c r="G66" s="187"/>
      <c r="H66" s="158"/>
      <c r="I66" s="158"/>
      <c r="J66" s="158"/>
      <c r="K66" s="158"/>
      <c r="L66" s="158"/>
    </row>
    <row r="67" spans="1:12" s="32" customFormat="1" ht="30" x14ac:dyDescent="0.3">
      <c r="A67" s="22">
        <f t="shared" si="4"/>
        <v>11.799999999999997</v>
      </c>
      <c r="B67" s="20" t="s">
        <v>305</v>
      </c>
      <c r="C67" s="20" t="s">
        <v>103</v>
      </c>
      <c r="D67" s="175" t="s">
        <v>84</v>
      </c>
      <c r="E67" s="318">
        <v>90</v>
      </c>
      <c r="F67" s="157"/>
      <c r="G67" s="157"/>
      <c r="H67" s="157"/>
      <c r="I67" s="157"/>
      <c r="J67" s="157"/>
      <c r="K67" s="157"/>
      <c r="L67" s="157"/>
    </row>
    <row r="68" spans="1:12" s="32" customFormat="1" x14ac:dyDescent="0.3">
      <c r="A68" s="22">
        <f t="shared" si="4"/>
        <v>11.899999999999997</v>
      </c>
      <c r="B68" s="20" t="s">
        <v>68</v>
      </c>
      <c r="C68" s="20" t="s">
        <v>4</v>
      </c>
      <c r="D68" s="154">
        <v>0.04</v>
      </c>
      <c r="E68" s="154">
        <f>D68*E59</f>
        <v>18</v>
      </c>
      <c r="F68" s="157"/>
      <c r="G68" s="157"/>
      <c r="H68" s="157"/>
      <c r="I68" s="157"/>
      <c r="J68" s="157"/>
      <c r="K68" s="157"/>
      <c r="L68" s="157"/>
    </row>
    <row r="69" spans="1:12" s="32" customFormat="1" ht="30" x14ac:dyDescent="0.3">
      <c r="A69" s="26">
        <f>A20+1</f>
        <v>6.2999999999999989</v>
      </c>
      <c r="B69" s="27" t="s">
        <v>306</v>
      </c>
      <c r="C69" s="27" t="s">
        <v>43</v>
      </c>
      <c r="D69" s="222"/>
      <c r="E69" s="309">
        <v>26</v>
      </c>
      <c r="F69" s="265"/>
      <c r="G69" s="158"/>
      <c r="H69" s="158"/>
      <c r="I69" s="158"/>
      <c r="J69" s="158"/>
      <c r="K69" s="158"/>
      <c r="L69" s="265"/>
    </row>
    <row r="70" spans="1:12" s="29" customFormat="1" x14ac:dyDescent="0.3">
      <c r="A70" s="22">
        <f>A69+0.1</f>
        <v>6.3999999999999986</v>
      </c>
      <c r="B70" s="20" t="s">
        <v>40</v>
      </c>
      <c r="C70" s="20" t="s">
        <v>24</v>
      </c>
      <c r="D70" s="154">
        <v>0.93</v>
      </c>
      <c r="E70" s="154">
        <f>D70*E69</f>
        <v>24.18</v>
      </c>
      <c r="F70" s="158"/>
      <c r="G70" s="158"/>
      <c r="H70" s="157"/>
      <c r="I70" s="157"/>
      <c r="J70" s="158"/>
      <c r="K70" s="158"/>
      <c r="L70" s="157"/>
    </row>
    <row r="71" spans="1:12" s="37" customFormat="1" x14ac:dyDescent="0.3">
      <c r="A71" s="22">
        <f>A70+0.1</f>
        <v>6.4999999999999982</v>
      </c>
      <c r="B71" s="20" t="s">
        <v>121</v>
      </c>
      <c r="C71" s="20" t="s">
        <v>16</v>
      </c>
      <c r="D71" s="316">
        <v>2.4E-2</v>
      </c>
      <c r="E71" s="154">
        <f>D71*E69</f>
        <v>0.624</v>
      </c>
      <c r="F71" s="158"/>
      <c r="G71" s="158"/>
      <c r="H71" s="158"/>
      <c r="I71" s="158"/>
      <c r="J71" s="157"/>
      <c r="K71" s="157"/>
      <c r="L71" s="158"/>
    </row>
    <row r="72" spans="1:12" s="37" customFormat="1" x14ac:dyDescent="0.3">
      <c r="A72" s="22">
        <f>A71+0.1</f>
        <v>6.5999999999999979</v>
      </c>
      <c r="B72" s="20" t="s">
        <v>285</v>
      </c>
      <c r="C72" s="20" t="s">
        <v>4</v>
      </c>
      <c r="D72" s="316">
        <v>2.5999999999999999E-2</v>
      </c>
      <c r="E72" s="154">
        <f>D72*E69</f>
        <v>0.67599999999999993</v>
      </c>
      <c r="F72" s="158"/>
      <c r="G72" s="158"/>
      <c r="H72" s="158"/>
      <c r="I72" s="158"/>
      <c r="J72" s="157"/>
      <c r="K72" s="157"/>
      <c r="L72" s="158"/>
    </row>
    <row r="73" spans="1:12" s="32" customFormat="1" x14ac:dyDescent="0.3">
      <c r="A73" s="22">
        <f>A72+0.1</f>
        <v>6.6999999999999975</v>
      </c>
      <c r="B73" s="20" t="s">
        <v>122</v>
      </c>
      <c r="C73" s="49" t="s">
        <v>46</v>
      </c>
      <c r="D73" s="319">
        <v>2.5600000000000001E-2</v>
      </c>
      <c r="E73" s="154">
        <f>D73*E69</f>
        <v>0.66560000000000008</v>
      </c>
      <c r="F73" s="157"/>
      <c r="G73" s="157"/>
      <c r="H73" s="158"/>
      <c r="I73" s="158"/>
      <c r="J73" s="158"/>
      <c r="K73" s="158"/>
      <c r="L73" s="158"/>
    </row>
    <row r="74" spans="1:12" s="32" customFormat="1" ht="45" x14ac:dyDescent="0.3">
      <c r="A74" s="26">
        <f>A69+1</f>
        <v>7.2999999999999989</v>
      </c>
      <c r="B74" s="27" t="s">
        <v>123</v>
      </c>
      <c r="C74" s="27" t="s">
        <v>43</v>
      </c>
      <c r="D74" s="222"/>
      <c r="E74" s="222">
        <f>E69</f>
        <v>26</v>
      </c>
      <c r="F74" s="265"/>
      <c r="G74" s="158"/>
      <c r="H74" s="158"/>
      <c r="I74" s="158"/>
      <c r="J74" s="158"/>
      <c r="K74" s="158"/>
      <c r="L74" s="265"/>
    </row>
    <row r="75" spans="1:12" s="29" customFormat="1" x14ac:dyDescent="0.3">
      <c r="A75" s="22">
        <f>A74+0.1</f>
        <v>7.3999999999999986</v>
      </c>
      <c r="B75" s="20" t="s">
        <v>124</v>
      </c>
      <c r="C75" s="20" t="s">
        <v>24</v>
      </c>
      <c r="D75" s="316">
        <v>0.65800000000000003</v>
      </c>
      <c r="E75" s="154">
        <f>D75*E74</f>
        <v>17.108000000000001</v>
      </c>
      <c r="F75" s="158"/>
      <c r="G75" s="158"/>
      <c r="H75" s="157"/>
      <c r="I75" s="157"/>
      <c r="J75" s="158"/>
      <c r="K75" s="158"/>
      <c r="L75" s="157"/>
    </row>
    <row r="76" spans="1:12" s="37" customFormat="1" x14ac:dyDescent="0.3">
      <c r="A76" s="22">
        <f>A75+0.1</f>
        <v>7.4999999999999982</v>
      </c>
      <c r="B76" s="20" t="s">
        <v>125</v>
      </c>
      <c r="C76" s="20" t="s">
        <v>4</v>
      </c>
      <c r="D76" s="154">
        <v>0.01</v>
      </c>
      <c r="E76" s="154">
        <f>D76*E74</f>
        <v>0.26</v>
      </c>
      <c r="F76" s="158"/>
      <c r="G76" s="158"/>
      <c r="H76" s="158"/>
      <c r="I76" s="158"/>
      <c r="J76" s="157"/>
      <c r="K76" s="157"/>
      <c r="L76" s="158"/>
    </row>
    <row r="77" spans="1:12" s="32" customFormat="1" x14ac:dyDescent="0.3">
      <c r="A77" s="22">
        <f>A76+0.1</f>
        <v>7.5999999999999979</v>
      </c>
      <c r="B77" s="20" t="s">
        <v>126</v>
      </c>
      <c r="C77" s="20" t="s">
        <v>103</v>
      </c>
      <c r="D77" s="316">
        <v>0.63</v>
      </c>
      <c r="E77" s="154">
        <f>D77*E74</f>
        <v>16.38</v>
      </c>
      <c r="F77" s="157"/>
      <c r="G77" s="157"/>
      <c r="H77" s="158"/>
      <c r="I77" s="158"/>
      <c r="J77" s="158"/>
      <c r="K77" s="158"/>
      <c r="L77" s="158"/>
    </row>
    <row r="78" spans="1:12" s="32" customFormat="1" x14ac:dyDescent="0.3">
      <c r="A78" s="22">
        <f>A77+0.1</f>
        <v>7.6999999999999975</v>
      </c>
      <c r="B78" s="20" t="s">
        <v>127</v>
      </c>
      <c r="C78" s="20" t="s">
        <v>103</v>
      </c>
      <c r="D78" s="154">
        <v>0.79</v>
      </c>
      <c r="E78" s="154">
        <f>D78*E74</f>
        <v>20.54</v>
      </c>
      <c r="F78" s="157"/>
      <c r="G78" s="157"/>
      <c r="H78" s="158"/>
      <c r="I78" s="158"/>
      <c r="J78" s="158"/>
      <c r="K78" s="158"/>
      <c r="L78" s="158"/>
    </row>
    <row r="79" spans="1:12" s="32" customFormat="1" x14ac:dyDescent="0.3">
      <c r="A79" s="22">
        <f>A78+0.1</f>
        <v>7.7999999999999972</v>
      </c>
      <c r="B79" s="20" t="s">
        <v>128</v>
      </c>
      <c r="C79" s="20" t="s">
        <v>4</v>
      </c>
      <c r="D79" s="316">
        <v>1.6E-2</v>
      </c>
      <c r="E79" s="154">
        <f>D79*E74</f>
        <v>0.41600000000000004</v>
      </c>
      <c r="F79" s="157"/>
      <c r="G79" s="157"/>
      <c r="H79" s="158"/>
      <c r="I79" s="158"/>
      <c r="J79" s="158"/>
      <c r="K79" s="158"/>
      <c r="L79" s="158"/>
    </row>
    <row r="80" spans="1:12" s="32" customFormat="1" ht="30" x14ac:dyDescent="0.3">
      <c r="A80" s="26">
        <f>A62+1</f>
        <v>12.299999999999999</v>
      </c>
      <c r="B80" s="27" t="s">
        <v>307</v>
      </c>
      <c r="C80" s="27" t="s">
        <v>43</v>
      </c>
      <c r="D80" s="222"/>
      <c r="E80" s="222">
        <v>224.93</v>
      </c>
      <c r="F80" s="265"/>
      <c r="G80" s="265"/>
      <c r="H80" s="265"/>
      <c r="I80" s="265"/>
      <c r="J80" s="265"/>
      <c r="K80" s="265"/>
      <c r="L80" s="265"/>
    </row>
    <row r="81" spans="1:12" s="29" customFormat="1" x14ac:dyDescent="0.3">
      <c r="A81" s="22">
        <f t="shared" ref="A81:A83" si="5">A80+0.1</f>
        <v>12.399999999999999</v>
      </c>
      <c r="B81" s="20" t="s">
        <v>40</v>
      </c>
      <c r="C81" s="20" t="s">
        <v>24</v>
      </c>
      <c r="D81" s="316">
        <v>0.68</v>
      </c>
      <c r="E81" s="154">
        <f>E80*D81</f>
        <v>152.95240000000001</v>
      </c>
      <c r="F81" s="157"/>
      <c r="G81" s="157"/>
      <c r="H81" s="157"/>
      <c r="I81" s="157"/>
      <c r="J81" s="157"/>
      <c r="K81" s="157"/>
      <c r="L81" s="157"/>
    </row>
    <row r="82" spans="1:12" s="37" customFormat="1" x14ac:dyDescent="0.3">
      <c r="A82" s="60">
        <f t="shared" si="5"/>
        <v>12.499999999999998</v>
      </c>
      <c r="B82" s="20" t="s">
        <v>285</v>
      </c>
      <c r="C82" s="20" t="s">
        <v>4</v>
      </c>
      <c r="D82" s="319">
        <v>2.9999999999999997E-4</v>
      </c>
      <c r="E82" s="175">
        <f>D82*E80</f>
        <v>6.7478999999999997E-2</v>
      </c>
      <c r="F82" s="158"/>
      <c r="G82" s="158"/>
      <c r="H82" s="158"/>
      <c r="I82" s="158"/>
      <c r="J82" s="187"/>
      <c r="K82" s="187"/>
      <c r="L82" s="158"/>
    </row>
    <row r="83" spans="1:12" s="32" customFormat="1" ht="30" x14ac:dyDescent="0.3">
      <c r="A83" s="22">
        <f t="shared" si="5"/>
        <v>12.599999999999998</v>
      </c>
      <c r="B83" s="20" t="s">
        <v>308</v>
      </c>
      <c r="C83" s="20" t="s">
        <v>103</v>
      </c>
      <c r="D83" s="316">
        <v>0.28000000000000003</v>
      </c>
      <c r="E83" s="154">
        <f>D83*E80</f>
        <v>62.98040000000001</v>
      </c>
      <c r="F83" s="157"/>
      <c r="G83" s="157"/>
      <c r="H83" s="157"/>
      <c r="I83" s="157"/>
      <c r="J83" s="157"/>
      <c r="K83" s="157"/>
      <c r="L83" s="157"/>
    </row>
    <row r="84" spans="1:12" s="32" customFormat="1" x14ac:dyDescent="0.3">
      <c r="A84" s="22">
        <f>A83+0.1</f>
        <v>12.699999999999998</v>
      </c>
      <c r="B84" s="20" t="s">
        <v>68</v>
      </c>
      <c r="C84" s="20" t="s">
        <v>4</v>
      </c>
      <c r="D84" s="316">
        <v>1.9E-3</v>
      </c>
      <c r="E84" s="154">
        <f>D84*E80</f>
        <v>0.427367</v>
      </c>
      <c r="F84" s="157"/>
      <c r="G84" s="157"/>
      <c r="H84" s="157"/>
      <c r="I84" s="157"/>
      <c r="J84" s="157"/>
      <c r="K84" s="157"/>
      <c r="L84" s="157"/>
    </row>
    <row r="85" spans="1:12" s="35" customFormat="1" ht="90" x14ac:dyDescent="0.3">
      <c r="A85" s="26">
        <f>A80+1</f>
        <v>13.299999999999999</v>
      </c>
      <c r="B85" s="27" t="s">
        <v>309</v>
      </c>
      <c r="C85" s="27" t="s">
        <v>26</v>
      </c>
      <c r="D85" s="312"/>
      <c r="E85" s="222">
        <v>4</v>
      </c>
      <c r="F85" s="265"/>
      <c r="G85" s="265"/>
      <c r="H85" s="265"/>
      <c r="I85" s="265"/>
      <c r="J85" s="265"/>
      <c r="K85" s="265"/>
      <c r="L85" s="265"/>
    </row>
    <row r="86" spans="1:12" s="32" customFormat="1" x14ac:dyDescent="0.3">
      <c r="A86" s="22"/>
      <c r="B86" s="27" t="s">
        <v>372</v>
      </c>
      <c r="C86" s="20"/>
      <c r="D86" s="154"/>
      <c r="E86" s="154"/>
      <c r="F86" s="157"/>
      <c r="G86" s="157"/>
      <c r="H86" s="157"/>
      <c r="I86" s="157"/>
      <c r="J86" s="157"/>
      <c r="K86" s="157"/>
      <c r="L86" s="265"/>
    </row>
    <row r="87" spans="1:12" s="35" customFormat="1" ht="60" x14ac:dyDescent="0.3">
      <c r="A87" s="26">
        <v>1</v>
      </c>
      <c r="B87" s="47" t="s">
        <v>312</v>
      </c>
      <c r="C87" s="45" t="s">
        <v>46</v>
      </c>
      <c r="D87" s="222"/>
      <c r="E87" s="309">
        <f>SUM(E98,E103)</f>
        <v>94.5</v>
      </c>
      <c r="F87" s="265"/>
      <c r="G87" s="157"/>
      <c r="H87" s="157"/>
      <c r="I87" s="157"/>
      <c r="J87" s="157"/>
      <c r="K87" s="157"/>
      <c r="L87" s="265"/>
    </row>
    <row r="88" spans="1:12" s="29" customFormat="1" x14ac:dyDescent="0.3">
      <c r="A88" s="22">
        <f>A87+0.1</f>
        <v>1.1000000000000001</v>
      </c>
      <c r="B88" s="20" t="s">
        <v>40</v>
      </c>
      <c r="C88" s="20" t="s">
        <v>24</v>
      </c>
      <c r="D88" s="154">
        <v>9.9600000000000001E-3</v>
      </c>
      <c r="E88" s="154">
        <f>D88*E87</f>
        <v>0.94122000000000006</v>
      </c>
      <c r="F88" s="157"/>
      <c r="G88" s="157"/>
      <c r="H88" s="157"/>
      <c r="I88" s="157"/>
      <c r="J88" s="157"/>
      <c r="K88" s="157"/>
      <c r="L88" s="157"/>
    </row>
    <row r="89" spans="1:12" s="37" customFormat="1" x14ac:dyDescent="0.3">
      <c r="A89" s="22">
        <f>A88+0.1</f>
        <v>1.2000000000000002</v>
      </c>
      <c r="B89" s="20" t="s">
        <v>313</v>
      </c>
      <c r="C89" s="20" t="s">
        <v>4</v>
      </c>
      <c r="D89" s="154">
        <f>22.3/1000</f>
        <v>2.23E-2</v>
      </c>
      <c r="E89" s="154">
        <f>D89*E87</f>
        <v>2.1073499999999998</v>
      </c>
      <c r="F89" s="157"/>
      <c r="G89" s="157"/>
      <c r="H89" s="157"/>
      <c r="I89" s="157"/>
      <c r="J89" s="157"/>
      <c r="K89" s="157"/>
      <c r="L89" s="157"/>
    </row>
    <row r="90" spans="1:12" s="35" customFormat="1" ht="45" x14ac:dyDescent="0.3">
      <c r="A90" s="26">
        <f>A87+1</f>
        <v>2</v>
      </c>
      <c r="B90" s="47" t="s">
        <v>314</v>
      </c>
      <c r="C90" s="45" t="s">
        <v>46</v>
      </c>
      <c r="D90" s="222"/>
      <c r="E90" s="222">
        <f>E87*0.08</f>
        <v>7.5600000000000005</v>
      </c>
      <c r="F90" s="265"/>
      <c r="G90" s="157"/>
      <c r="H90" s="157"/>
      <c r="I90" s="157"/>
      <c r="J90" s="157"/>
      <c r="K90" s="157"/>
      <c r="L90" s="265"/>
    </row>
    <row r="91" spans="1:12" s="29" customFormat="1" x14ac:dyDescent="0.3">
      <c r="A91" s="22">
        <f>A90+0.1</f>
        <v>2.1</v>
      </c>
      <c r="B91" s="20" t="s">
        <v>40</v>
      </c>
      <c r="C91" s="20" t="s">
        <v>24</v>
      </c>
      <c r="D91" s="154">
        <v>2.06</v>
      </c>
      <c r="E91" s="154">
        <f>E90*D91</f>
        <v>15.573600000000001</v>
      </c>
      <c r="F91" s="157"/>
      <c r="G91" s="157"/>
      <c r="H91" s="157"/>
      <c r="I91" s="157"/>
      <c r="J91" s="157"/>
      <c r="K91" s="157"/>
      <c r="L91" s="157"/>
    </row>
    <row r="92" spans="1:12" s="35" customFormat="1" ht="30" x14ac:dyDescent="0.3">
      <c r="A92" s="26">
        <f>A90+1</f>
        <v>3</v>
      </c>
      <c r="B92" s="27" t="s">
        <v>73</v>
      </c>
      <c r="C92" s="45" t="s">
        <v>46</v>
      </c>
      <c r="D92" s="312"/>
      <c r="E92" s="222">
        <f>E90+E87</f>
        <v>102.06</v>
      </c>
      <c r="F92" s="265"/>
      <c r="G92" s="157"/>
      <c r="H92" s="157"/>
      <c r="I92" s="157"/>
      <c r="J92" s="157"/>
      <c r="K92" s="157"/>
      <c r="L92" s="265"/>
    </row>
    <row r="93" spans="1:12" s="29" customFormat="1" x14ac:dyDescent="0.3">
      <c r="A93" s="22">
        <f>A92+0.1</f>
        <v>3.1</v>
      </c>
      <c r="B93" s="20" t="s">
        <v>40</v>
      </c>
      <c r="C93" s="20" t="s">
        <v>24</v>
      </c>
      <c r="D93" s="154">
        <v>3.4000000000000002E-2</v>
      </c>
      <c r="E93" s="154">
        <f>D93*E92</f>
        <v>3.4700400000000005</v>
      </c>
      <c r="F93" s="157"/>
      <c r="G93" s="157"/>
      <c r="H93" s="157"/>
      <c r="I93" s="157"/>
      <c r="J93" s="157"/>
      <c r="K93" s="157"/>
      <c r="L93" s="157"/>
    </row>
    <row r="94" spans="1:12" s="37" customFormat="1" x14ac:dyDescent="0.3">
      <c r="A94" s="22">
        <f>A93+0.1</f>
        <v>3.2</v>
      </c>
      <c r="B94" s="20" t="s">
        <v>74</v>
      </c>
      <c r="C94" s="20" t="s">
        <v>16</v>
      </c>
      <c r="D94" s="154">
        <v>8.0299999999999996E-2</v>
      </c>
      <c r="E94" s="154">
        <f>D94*E92</f>
        <v>8.1954180000000001</v>
      </c>
      <c r="F94" s="157"/>
      <c r="G94" s="157"/>
      <c r="H94" s="157"/>
      <c r="I94" s="157"/>
      <c r="J94" s="157"/>
      <c r="K94" s="157"/>
      <c r="L94" s="157"/>
    </row>
    <row r="95" spans="1:12" s="37" customFormat="1" x14ac:dyDescent="0.3">
      <c r="A95" s="22">
        <f>A94+0.1</f>
        <v>3.3000000000000003</v>
      </c>
      <c r="B95" s="20" t="s">
        <v>285</v>
      </c>
      <c r="C95" s="20" t="s">
        <v>4</v>
      </c>
      <c r="D95" s="154">
        <v>5.5999999999999999E-3</v>
      </c>
      <c r="E95" s="154">
        <f>D95*E92</f>
        <v>0.57153600000000004</v>
      </c>
      <c r="F95" s="157"/>
      <c r="G95" s="157"/>
      <c r="H95" s="157"/>
      <c r="I95" s="157"/>
      <c r="J95" s="157"/>
      <c r="K95" s="157"/>
      <c r="L95" s="157"/>
    </row>
    <row r="96" spans="1:12" s="35" customFormat="1" x14ac:dyDescent="0.3">
      <c r="A96" s="26">
        <f>A92+1</f>
        <v>4</v>
      </c>
      <c r="B96" s="27" t="s">
        <v>58</v>
      </c>
      <c r="C96" s="27" t="s">
        <v>48</v>
      </c>
      <c r="D96" s="222"/>
      <c r="E96" s="222">
        <f>E92*1.85</f>
        <v>188.81100000000001</v>
      </c>
      <c r="F96" s="265"/>
      <c r="G96" s="157"/>
      <c r="H96" s="157"/>
      <c r="I96" s="157"/>
      <c r="J96" s="157"/>
      <c r="K96" s="157"/>
      <c r="L96" s="265"/>
    </row>
    <row r="97" spans="1:12" s="37" customFormat="1" x14ac:dyDescent="0.3">
      <c r="A97" s="22">
        <f>A96+0.1</f>
        <v>4.0999999999999996</v>
      </c>
      <c r="B97" s="20" t="s">
        <v>286</v>
      </c>
      <c r="C97" s="48" t="s">
        <v>48</v>
      </c>
      <c r="D97" s="154">
        <v>1</v>
      </c>
      <c r="E97" s="154">
        <f>E96*D97</f>
        <v>188.81100000000001</v>
      </c>
      <c r="F97" s="157"/>
      <c r="G97" s="157"/>
      <c r="H97" s="157"/>
      <c r="I97" s="157"/>
      <c r="J97" s="157"/>
      <c r="K97" s="157"/>
      <c r="L97" s="157"/>
    </row>
    <row r="98" spans="1:12" s="63" customFormat="1" ht="60" x14ac:dyDescent="0.3">
      <c r="A98" s="61">
        <f>A96+1</f>
        <v>5</v>
      </c>
      <c r="B98" s="27" t="s">
        <v>315</v>
      </c>
      <c r="C98" s="45" t="s">
        <v>46</v>
      </c>
      <c r="D98" s="207"/>
      <c r="E98" s="220">
        <v>63</v>
      </c>
      <c r="F98" s="239"/>
      <c r="G98" s="239"/>
      <c r="H98" s="237"/>
      <c r="I98" s="237"/>
      <c r="J98" s="237"/>
      <c r="K98" s="237"/>
      <c r="L98" s="237"/>
    </row>
    <row r="99" spans="1:12" s="63" customFormat="1" x14ac:dyDescent="0.3">
      <c r="A99" s="64">
        <f t="shared" ref="A99:A101" si="6">A98+0.1</f>
        <v>5.0999999999999996</v>
      </c>
      <c r="B99" s="20" t="s">
        <v>40</v>
      </c>
      <c r="C99" s="33" t="s">
        <v>24</v>
      </c>
      <c r="D99" s="274">
        <v>3.52</v>
      </c>
      <c r="E99" s="208">
        <f>D99*E98</f>
        <v>221.76</v>
      </c>
      <c r="F99" s="239"/>
      <c r="G99" s="239"/>
      <c r="H99" s="239"/>
      <c r="I99" s="239"/>
      <c r="J99" s="239"/>
      <c r="K99" s="239"/>
      <c r="L99" s="239"/>
    </row>
    <row r="100" spans="1:12" s="63" customFormat="1" x14ac:dyDescent="0.3">
      <c r="A100" s="33">
        <f>A99+0.1</f>
        <v>5.1999999999999993</v>
      </c>
      <c r="B100" s="33" t="s">
        <v>316</v>
      </c>
      <c r="C100" s="33" t="s">
        <v>16</v>
      </c>
      <c r="D100" s="320">
        <v>1.06</v>
      </c>
      <c r="E100" s="208">
        <f>D100*E98</f>
        <v>66.78</v>
      </c>
      <c r="F100" s="239"/>
      <c r="G100" s="239"/>
      <c r="H100" s="239"/>
      <c r="I100" s="239"/>
      <c r="J100" s="239"/>
      <c r="K100" s="239"/>
      <c r="L100" s="239"/>
    </row>
    <row r="101" spans="1:12" s="63" customFormat="1" x14ac:dyDescent="0.3">
      <c r="A101" s="33">
        <f t="shared" si="6"/>
        <v>5.2999999999999989</v>
      </c>
      <c r="B101" s="20" t="s">
        <v>79</v>
      </c>
      <c r="C101" s="49" t="s">
        <v>46</v>
      </c>
      <c r="D101" s="208">
        <v>1.22</v>
      </c>
      <c r="E101" s="208">
        <f>D101*E98</f>
        <v>76.86</v>
      </c>
      <c r="F101" s="239"/>
      <c r="G101" s="239"/>
      <c r="H101" s="238"/>
      <c r="I101" s="238"/>
      <c r="J101" s="238"/>
      <c r="K101" s="238"/>
      <c r="L101" s="238"/>
    </row>
    <row r="102" spans="1:12" s="63" customFormat="1" x14ac:dyDescent="0.3">
      <c r="A102" s="33">
        <f>A101+0.1</f>
        <v>5.3999999999999986</v>
      </c>
      <c r="B102" s="20" t="s">
        <v>68</v>
      </c>
      <c r="C102" s="33" t="s">
        <v>4</v>
      </c>
      <c r="D102" s="274">
        <v>0.02</v>
      </c>
      <c r="E102" s="208">
        <f>D102*E98</f>
        <v>1.26</v>
      </c>
      <c r="F102" s="239"/>
      <c r="G102" s="239"/>
      <c r="H102" s="238"/>
      <c r="I102" s="238"/>
      <c r="J102" s="238"/>
      <c r="K102" s="238"/>
      <c r="L102" s="238"/>
    </row>
    <row r="103" spans="1:12" s="63" customFormat="1" ht="45" x14ac:dyDescent="0.3">
      <c r="A103" s="61">
        <f>A98+1</f>
        <v>6</v>
      </c>
      <c r="B103" s="27" t="s">
        <v>317</v>
      </c>
      <c r="C103" s="45" t="s">
        <v>46</v>
      </c>
      <c r="D103" s="207"/>
      <c r="E103" s="207">
        <f>E98/2</f>
        <v>31.5</v>
      </c>
      <c r="F103" s="239"/>
      <c r="G103" s="239"/>
      <c r="H103" s="237"/>
      <c r="I103" s="237"/>
      <c r="J103" s="237"/>
      <c r="K103" s="237"/>
      <c r="L103" s="237"/>
    </row>
    <row r="104" spans="1:12" s="63" customFormat="1" x14ac:dyDescent="0.3">
      <c r="A104" s="64">
        <f t="shared" ref="A104:A106" si="7">A103+0.1</f>
        <v>6.1</v>
      </c>
      <c r="B104" s="20" t="s">
        <v>40</v>
      </c>
      <c r="C104" s="33" t="s">
        <v>24</v>
      </c>
      <c r="D104" s="274">
        <v>3.52</v>
      </c>
      <c r="E104" s="208">
        <f>D104*E103</f>
        <v>110.88</v>
      </c>
      <c r="F104" s="239"/>
      <c r="G104" s="239"/>
      <c r="H104" s="239"/>
      <c r="I104" s="239"/>
      <c r="J104" s="239"/>
      <c r="K104" s="239"/>
      <c r="L104" s="239"/>
    </row>
    <row r="105" spans="1:12" s="63" customFormat="1" x14ac:dyDescent="0.3">
      <c r="A105" s="33">
        <f>A104+0.1</f>
        <v>6.1999999999999993</v>
      </c>
      <c r="B105" s="33" t="s">
        <v>316</v>
      </c>
      <c r="C105" s="33" t="s">
        <v>16</v>
      </c>
      <c r="D105" s="320">
        <v>1.06</v>
      </c>
      <c r="E105" s="208">
        <f>D105*E103</f>
        <v>33.39</v>
      </c>
      <c r="F105" s="239"/>
      <c r="G105" s="239"/>
      <c r="H105" s="239"/>
      <c r="I105" s="239"/>
      <c r="J105" s="239"/>
      <c r="K105" s="239"/>
      <c r="L105" s="239"/>
    </row>
    <row r="106" spans="1:12" s="63" customFormat="1" x14ac:dyDescent="0.3">
      <c r="A106" s="33">
        <f t="shared" si="7"/>
        <v>6.2999999999999989</v>
      </c>
      <c r="B106" s="33" t="s">
        <v>81</v>
      </c>
      <c r="C106" s="49" t="s">
        <v>46</v>
      </c>
      <c r="D106" s="208">
        <v>1.22</v>
      </c>
      <c r="E106" s="208">
        <f>D106*E103</f>
        <v>38.43</v>
      </c>
      <c r="F106" s="239"/>
      <c r="G106" s="239"/>
      <c r="H106" s="238"/>
      <c r="I106" s="238"/>
      <c r="J106" s="238"/>
      <c r="K106" s="238"/>
      <c r="L106" s="238"/>
    </row>
    <row r="107" spans="1:12" s="63" customFormat="1" x14ac:dyDescent="0.3">
      <c r="A107" s="33">
        <f>A106+0.1</f>
        <v>6.3999999999999986</v>
      </c>
      <c r="B107" s="20" t="s">
        <v>68</v>
      </c>
      <c r="C107" s="33" t="s">
        <v>4</v>
      </c>
      <c r="D107" s="274">
        <v>0.02</v>
      </c>
      <c r="E107" s="208">
        <f>D107*E103</f>
        <v>0.63</v>
      </c>
      <c r="F107" s="239"/>
      <c r="G107" s="239"/>
      <c r="H107" s="238"/>
      <c r="I107" s="238"/>
      <c r="J107" s="238"/>
      <c r="K107" s="238"/>
      <c r="L107" s="238"/>
    </row>
    <row r="108" spans="1:12" s="35" customFormat="1" ht="30" x14ac:dyDescent="0.3">
      <c r="A108" s="34">
        <f>A103+1</f>
        <v>7</v>
      </c>
      <c r="B108" s="27" t="s">
        <v>88</v>
      </c>
      <c r="C108" s="27" t="s">
        <v>48</v>
      </c>
      <c r="D108" s="222"/>
      <c r="E108" s="222">
        <f>E111/1000</f>
        <v>1.36242</v>
      </c>
      <c r="F108" s="265"/>
      <c r="G108" s="158"/>
      <c r="H108" s="158"/>
      <c r="I108" s="158"/>
      <c r="J108" s="158"/>
      <c r="K108" s="158"/>
      <c r="L108" s="265"/>
    </row>
    <row r="109" spans="1:12" s="29" customFormat="1" x14ac:dyDescent="0.3">
      <c r="A109" s="36">
        <f>A108+0.1</f>
        <v>7.1</v>
      </c>
      <c r="B109" s="20" t="s">
        <v>40</v>
      </c>
      <c r="C109" s="20" t="s">
        <v>24</v>
      </c>
      <c r="D109" s="154">
        <v>12.3</v>
      </c>
      <c r="E109" s="154">
        <f>D109*E108</f>
        <v>16.757766</v>
      </c>
      <c r="F109" s="158"/>
      <c r="G109" s="158"/>
      <c r="H109" s="157"/>
      <c r="I109" s="157"/>
      <c r="J109" s="158"/>
      <c r="K109" s="158"/>
      <c r="L109" s="157"/>
    </row>
    <row r="110" spans="1:12" s="37" customFormat="1" x14ac:dyDescent="0.3">
      <c r="A110" s="36">
        <f>A109+0.1</f>
        <v>7.1999999999999993</v>
      </c>
      <c r="B110" s="20" t="s">
        <v>285</v>
      </c>
      <c r="C110" s="20" t="s">
        <v>4</v>
      </c>
      <c r="D110" s="154">
        <v>1.4</v>
      </c>
      <c r="E110" s="154">
        <f>D110*E108</f>
        <v>1.9073879999999999</v>
      </c>
      <c r="F110" s="158"/>
      <c r="G110" s="158"/>
      <c r="H110" s="158"/>
      <c r="I110" s="158"/>
      <c r="J110" s="157"/>
      <c r="K110" s="157"/>
      <c r="L110" s="158"/>
    </row>
    <row r="111" spans="1:12" s="35" customFormat="1" ht="30" x14ac:dyDescent="0.3">
      <c r="A111" s="36">
        <f>A110+0.1</f>
        <v>7.2999999999999989</v>
      </c>
      <c r="B111" s="20" t="s">
        <v>318</v>
      </c>
      <c r="C111" s="20" t="s">
        <v>103</v>
      </c>
      <c r="D111" s="175" t="s">
        <v>84</v>
      </c>
      <c r="E111" s="318">
        <v>1362.42</v>
      </c>
      <c r="F111" s="297"/>
      <c r="G111" s="157"/>
      <c r="H111" s="158"/>
      <c r="I111" s="158"/>
      <c r="J111" s="158"/>
      <c r="K111" s="158"/>
      <c r="L111" s="158"/>
    </row>
    <row r="112" spans="1:12" s="35" customFormat="1" x14ac:dyDescent="0.3">
      <c r="A112" s="36">
        <f t="shared" ref="A112" si="8">A111+0.1</f>
        <v>7.3999999999999986</v>
      </c>
      <c r="B112" s="20" t="s">
        <v>68</v>
      </c>
      <c r="C112" s="20" t="s">
        <v>4</v>
      </c>
      <c r="D112" s="154">
        <v>7.15</v>
      </c>
      <c r="E112" s="154">
        <f>D112*E108</f>
        <v>9.7413030000000003</v>
      </c>
      <c r="F112" s="157"/>
      <c r="G112" s="157"/>
      <c r="H112" s="158"/>
      <c r="I112" s="158"/>
      <c r="J112" s="158"/>
      <c r="K112" s="158"/>
      <c r="L112" s="158"/>
    </row>
    <row r="113" spans="1:12" s="35" customFormat="1" ht="45" x14ac:dyDescent="0.3">
      <c r="A113" s="34">
        <f>A108+1</f>
        <v>8</v>
      </c>
      <c r="B113" s="27" t="s">
        <v>319</v>
      </c>
      <c r="C113" s="45" t="s">
        <v>46</v>
      </c>
      <c r="D113" s="222"/>
      <c r="E113" s="309">
        <v>22.2</v>
      </c>
      <c r="F113" s="265"/>
      <c r="G113" s="158"/>
      <c r="H113" s="158"/>
      <c r="I113" s="158"/>
      <c r="J113" s="158"/>
      <c r="K113" s="158"/>
      <c r="L113" s="265"/>
    </row>
    <row r="114" spans="1:12" s="29" customFormat="1" x14ac:dyDescent="0.3">
      <c r="A114" s="36">
        <f>A113+0.1</f>
        <v>8.1</v>
      </c>
      <c r="B114" s="20" t="s">
        <v>40</v>
      </c>
      <c r="C114" s="20" t="s">
        <v>24</v>
      </c>
      <c r="D114" s="154">
        <v>1.37</v>
      </c>
      <c r="E114" s="154">
        <f>D114*E113</f>
        <v>30.414000000000001</v>
      </c>
      <c r="F114" s="158"/>
      <c r="G114" s="158"/>
      <c r="H114" s="157"/>
      <c r="I114" s="157"/>
      <c r="J114" s="158"/>
      <c r="K114" s="158"/>
      <c r="L114" s="157"/>
    </row>
    <row r="115" spans="1:12" s="37" customFormat="1" x14ac:dyDescent="0.3">
      <c r="A115" s="36">
        <f>A114+0.1</f>
        <v>8.1999999999999993</v>
      </c>
      <c r="B115" s="20" t="s">
        <v>285</v>
      </c>
      <c r="C115" s="20" t="s">
        <v>4</v>
      </c>
      <c r="D115" s="316">
        <v>0.28299999999999997</v>
      </c>
      <c r="E115" s="154">
        <f>D115*E113</f>
        <v>6.2825999999999995</v>
      </c>
      <c r="F115" s="158"/>
      <c r="G115" s="158"/>
      <c r="H115" s="158"/>
      <c r="I115" s="158"/>
      <c r="J115" s="157"/>
      <c r="K115" s="157"/>
      <c r="L115" s="158"/>
    </row>
    <row r="116" spans="1:12" s="35" customFormat="1" x14ac:dyDescent="0.3">
      <c r="A116" s="36">
        <f>A115+0.1</f>
        <v>8.2999999999999989</v>
      </c>
      <c r="B116" s="20" t="s">
        <v>116</v>
      </c>
      <c r="C116" s="49" t="s">
        <v>46</v>
      </c>
      <c r="D116" s="154">
        <v>1.0149999999999999</v>
      </c>
      <c r="E116" s="154">
        <f>E113*D116</f>
        <v>22.532999999999998</v>
      </c>
      <c r="F116" s="297"/>
      <c r="G116" s="157"/>
      <c r="H116" s="157"/>
      <c r="I116" s="157"/>
      <c r="J116" s="157"/>
      <c r="K116" s="157"/>
      <c r="L116" s="157"/>
    </row>
    <row r="117" spans="1:12" s="35" customFormat="1" x14ac:dyDescent="0.3">
      <c r="A117" s="36">
        <f>A116+0.1</f>
        <v>8.3999999999999986</v>
      </c>
      <c r="B117" s="20" t="s">
        <v>68</v>
      </c>
      <c r="C117" s="20" t="s">
        <v>4</v>
      </c>
      <c r="D117" s="154">
        <v>0.62</v>
      </c>
      <c r="E117" s="154">
        <f>D117*E113</f>
        <v>13.763999999999999</v>
      </c>
      <c r="F117" s="157"/>
      <c r="G117" s="157"/>
      <c r="H117" s="158"/>
      <c r="I117" s="158"/>
      <c r="J117" s="158"/>
      <c r="K117" s="158"/>
      <c r="L117" s="158"/>
    </row>
    <row r="118" spans="1:12" s="35" customFormat="1" ht="30" x14ac:dyDescent="0.3">
      <c r="A118" s="34">
        <f>A113+1</f>
        <v>9</v>
      </c>
      <c r="B118" s="27" t="s">
        <v>320</v>
      </c>
      <c r="C118" s="27" t="s">
        <v>43</v>
      </c>
      <c r="D118" s="207"/>
      <c r="E118" s="161">
        <f>E113/0.07</f>
        <v>317.14285714285711</v>
      </c>
      <c r="F118" s="237"/>
      <c r="G118" s="238"/>
      <c r="H118" s="238"/>
      <c r="I118" s="238"/>
      <c r="J118" s="238"/>
      <c r="K118" s="238"/>
      <c r="L118" s="237"/>
    </row>
    <row r="119" spans="1:12" s="35" customFormat="1" x14ac:dyDescent="0.3">
      <c r="A119" s="36">
        <f>A118+0.1</f>
        <v>9.1</v>
      </c>
      <c r="B119" s="20" t="s">
        <v>40</v>
      </c>
      <c r="C119" s="20" t="s">
        <v>4</v>
      </c>
      <c r="D119" s="208">
        <v>0.81099999999999994</v>
      </c>
      <c r="E119" s="208">
        <f>D119*E118</f>
        <v>257.20285714285711</v>
      </c>
      <c r="F119" s="238"/>
      <c r="G119" s="238"/>
      <c r="H119" s="239"/>
      <c r="I119" s="239"/>
      <c r="J119" s="238"/>
      <c r="K119" s="238"/>
      <c r="L119" s="239"/>
    </row>
    <row r="120" spans="1:12" s="35" customFormat="1" x14ac:dyDescent="0.3">
      <c r="A120" s="36">
        <f>A119+0.1</f>
        <v>9.1999999999999993</v>
      </c>
      <c r="B120" s="20" t="s">
        <v>285</v>
      </c>
      <c r="C120" s="20" t="s">
        <v>4</v>
      </c>
      <c r="D120" s="274">
        <v>1.2999999999999999E-2</v>
      </c>
      <c r="E120" s="208">
        <f>D120*E118</f>
        <v>4.1228571428571419</v>
      </c>
      <c r="F120" s="238"/>
      <c r="G120" s="238"/>
      <c r="H120" s="238"/>
      <c r="I120" s="238"/>
      <c r="J120" s="157"/>
      <c r="K120" s="239"/>
      <c r="L120" s="238"/>
    </row>
    <row r="121" spans="1:12" s="35" customFormat="1" x14ac:dyDescent="0.3">
      <c r="A121" s="36">
        <f>A120+0.1</f>
        <v>9.2999999999999989</v>
      </c>
      <c r="B121" s="20" t="s">
        <v>95</v>
      </c>
      <c r="C121" s="20" t="s">
        <v>103</v>
      </c>
      <c r="D121" s="216">
        <v>1.8599999999999998E-2</v>
      </c>
      <c r="E121" s="170">
        <f>D121*E118</f>
        <v>5.8988571428571417</v>
      </c>
      <c r="F121" s="184"/>
      <c r="G121" s="184"/>
      <c r="H121" s="185"/>
      <c r="I121" s="185"/>
      <c r="J121" s="185"/>
      <c r="K121" s="185"/>
      <c r="L121" s="185"/>
    </row>
    <row r="122" spans="1:12" s="35" customFormat="1" x14ac:dyDescent="0.3">
      <c r="A122" s="36">
        <f>A121+0.1</f>
        <v>9.3999999999999986</v>
      </c>
      <c r="B122" s="20" t="s">
        <v>97</v>
      </c>
      <c r="C122" s="20" t="s">
        <v>103</v>
      </c>
      <c r="D122" s="270">
        <v>5.0000000000000001E-4</v>
      </c>
      <c r="E122" s="170">
        <f>D122*E118</f>
        <v>0.15857142857142856</v>
      </c>
      <c r="F122" s="184"/>
      <c r="G122" s="184"/>
      <c r="H122" s="185"/>
      <c r="I122" s="185"/>
      <c r="J122" s="185"/>
      <c r="K122" s="185"/>
      <c r="L122" s="185"/>
    </row>
    <row r="123" spans="1:12" s="35" customFormat="1" x14ac:dyDescent="0.3">
      <c r="A123" s="36">
        <f>A122+0.1</f>
        <v>9.4999999999999982</v>
      </c>
      <c r="B123" s="20" t="s">
        <v>68</v>
      </c>
      <c r="C123" s="20" t="s">
        <v>98</v>
      </c>
      <c r="D123" s="216">
        <v>0.156</v>
      </c>
      <c r="E123" s="170">
        <f>E118*D123</f>
        <v>49.474285714285706</v>
      </c>
      <c r="F123" s="184"/>
      <c r="G123" s="184"/>
      <c r="H123" s="185"/>
      <c r="I123" s="185"/>
      <c r="J123" s="185"/>
      <c r="K123" s="185"/>
      <c r="L123" s="185"/>
    </row>
    <row r="124" spans="1:12" s="63" customFormat="1" ht="45" x14ac:dyDescent="0.3">
      <c r="A124" s="34">
        <f>A118+1</f>
        <v>10</v>
      </c>
      <c r="B124" s="27" t="s">
        <v>366</v>
      </c>
      <c r="C124" s="27" t="s">
        <v>43</v>
      </c>
      <c r="D124" s="207"/>
      <c r="E124" s="220">
        <v>340</v>
      </c>
      <c r="F124" s="237"/>
      <c r="G124" s="238"/>
      <c r="H124" s="238"/>
      <c r="I124" s="238"/>
      <c r="J124" s="238"/>
      <c r="K124" s="238"/>
      <c r="L124" s="237"/>
    </row>
    <row r="125" spans="1:12" s="63" customFormat="1" x14ac:dyDescent="0.3">
      <c r="A125" s="33">
        <f t="shared" ref="A125:A126" si="9">A124+0.1</f>
        <v>10.1</v>
      </c>
      <c r="B125" s="20" t="s">
        <v>40</v>
      </c>
      <c r="C125" s="48" t="s">
        <v>43</v>
      </c>
      <c r="D125" s="208">
        <v>1</v>
      </c>
      <c r="E125" s="208">
        <f>D125*E124</f>
        <v>340</v>
      </c>
      <c r="F125" s="238"/>
      <c r="G125" s="238"/>
      <c r="H125" s="239"/>
      <c r="I125" s="239"/>
      <c r="J125" s="238"/>
      <c r="K125" s="238"/>
      <c r="L125" s="239"/>
    </row>
    <row r="126" spans="1:12" s="63" customFormat="1" ht="45" x14ac:dyDescent="0.3">
      <c r="A126" s="33">
        <f t="shared" si="9"/>
        <v>10.199999999999999</v>
      </c>
      <c r="B126" s="100" t="s">
        <v>367</v>
      </c>
      <c r="C126" s="48" t="s">
        <v>43</v>
      </c>
      <c r="D126" s="208">
        <v>1</v>
      </c>
      <c r="E126" s="165">
        <f>D126*E124</f>
        <v>340</v>
      </c>
      <c r="F126" s="239"/>
      <c r="G126" s="239"/>
      <c r="H126" s="238"/>
      <c r="I126" s="238"/>
      <c r="J126" s="238"/>
      <c r="K126" s="238"/>
      <c r="L126" s="238"/>
    </row>
    <row r="127" spans="1:12" s="32" customFormat="1" x14ac:dyDescent="0.3">
      <c r="A127" s="22"/>
      <c r="B127" s="27" t="s">
        <v>373</v>
      </c>
      <c r="C127" s="20"/>
      <c r="D127" s="154"/>
      <c r="E127" s="154"/>
      <c r="F127" s="157"/>
      <c r="G127" s="157"/>
      <c r="H127" s="157"/>
      <c r="I127" s="157"/>
      <c r="J127" s="157"/>
      <c r="K127" s="157"/>
      <c r="L127" s="265"/>
    </row>
    <row r="128" spans="1:12" s="35" customFormat="1" ht="60" x14ac:dyDescent="0.3">
      <c r="A128" s="26">
        <v>1</v>
      </c>
      <c r="B128" s="47" t="s">
        <v>331</v>
      </c>
      <c r="C128" s="45" t="s">
        <v>46</v>
      </c>
      <c r="D128" s="222"/>
      <c r="E128" s="222">
        <f>E134+E139</f>
        <v>2.2999999999999998</v>
      </c>
      <c r="F128" s="265"/>
      <c r="G128" s="157"/>
      <c r="H128" s="157"/>
      <c r="I128" s="157"/>
      <c r="J128" s="157"/>
      <c r="K128" s="157"/>
      <c r="L128" s="265"/>
    </row>
    <row r="129" spans="1:12" s="29" customFormat="1" x14ac:dyDescent="0.3">
      <c r="A129" s="22">
        <f>A128+0.1</f>
        <v>1.1000000000000001</v>
      </c>
      <c r="B129" s="20" t="s">
        <v>40</v>
      </c>
      <c r="C129" s="20" t="s">
        <v>24</v>
      </c>
      <c r="D129" s="154">
        <v>3.88</v>
      </c>
      <c r="E129" s="154">
        <f>E128*D129</f>
        <v>8.9239999999999995</v>
      </c>
      <c r="F129" s="157"/>
      <c r="G129" s="157"/>
      <c r="H129" s="157"/>
      <c r="I129" s="157"/>
      <c r="J129" s="157"/>
      <c r="K129" s="157"/>
      <c r="L129" s="157"/>
    </row>
    <row r="130" spans="1:12" s="73" customFormat="1" ht="30" x14ac:dyDescent="0.25">
      <c r="A130" s="101">
        <f>A128+1</f>
        <v>2</v>
      </c>
      <c r="B130" s="3" t="s">
        <v>56</v>
      </c>
      <c r="C130" s="45" t="s">
        <v>46</v>
      </c>
      <c r="D130" s="161"/>
      <c r="E130" s="161">
        <f>E128</f>
        <v>2.2999999999999998</v>
      </c>
      <c r="F130" s="176"/>
      <c r="G130" s="184"/>
      <c r="H130" s="184"/>
      <c r="I130" s="184"/>
      <c r="J130" s="184"/>
      <c r="K130" s="184"/>
      <c r="L130" s="265"/>
    </row>
    <row r="131" spans="1:12" s="73" customFormat="1" x14ac:dyDescent="0.25">
      <c r="A131" s="102">
        <f>A130+0.1</f>
        <v>2.1</v>
      </c>
      <c r="B131" s="20" t="s">
        <v>40</v>
      </c>
      <c r="C131" s="20" t="s">
        <v>24</v>
      </c>
      <c r="D131" s="154">
        <v>0.87</v>
      </c>
      <c r="E131" s="154">
        <f>E130*D131</f>
        <v>2.0009999999999999</v>
      </c>
      <c r="F131" s="157"/>
      <c r="G131" s="157"/>
      <c r="H131" s="157"/>
      <c r="I131" s="157"/>
      <c r="J131" s="157"/>
      <c r="K131" s="157"/>
      <c r="L131" s="157"/>
    </row>
    <row r="132" spans="1:12" s="35" customFormat="1" x14ac:dyDescent="0.3">
      <c r="A132" s="26">
        <f>A130+1</f>
        <v>3</v>
      </c>
      <c r="B132" s="27" t="s">
        <v>58</v>
      </c>
      <c r="C132" s="27" t="s">
        <v>48</v>
      </c>
      <c r="D132" s="222"/>
      <c r="E132" s="222">
        <f>E130*1.85</f>
        <v>4.2549999999999999</v>
      </c>
      <c r="F132" s="265"/>
      <c r="G132" s="157"/>
      <c r="H132" s="157"/>
      <c r="I132" s="157"/>
      <c r="J132" s="157"/>
      <c r="K132" s="157"/>
      <c r="L132" s="265"/>
    </row>
    <row r="133" spans="1:12" s="37" customFormat="1" x14ac:dyDescent="0.3">
      <c r="A133" s="22">
        <f>A132+0.1</f>
        <v>3.1</v>
      </c>
      <c r="B133" s="20" t="s">
        <v>286</v>
      </c>
      <c r="C133" s="48" t="s">
        <v>48</v>
      </c>
      <c r="D133" s="154">
        <v>1</v>
      </c>
      <c r="E133" s="154">
        <f>E132*D133</f>
        <v>4.2549999999999999</v>
      </c>
      <c r="F133" s="157"/>
      <c r="G133" s="157"/>
      <c r="H133" s="157"/>
      <c r="I133" s="157"/>
      <c r="J133" s="157"/>
      <c r="K133" s="157"/>
      <c r="L133" s="157"/>
    </row>
    <row r="134" spans="1:12" s="32" customFormat="1" ht="60" x14ac:dyDescent="0.3">
      <c r="A134" s="26">
        <f>A132+1</f>
        <v>4</v>
      </c>
      <c r="B134" s="27" t="s">
        <v>114</v>
      </c>
      <c r="C134" s="45" t="s">
        <v>46</v>
      </c>
      <c r="D134" s="222"/>
      <c r="E134" s="222">
        <v>0.3</v>
      </c>
      <c r="F134" s="295"/>
      <c r="G134" s="296"/>
      <c r="H134" s="296"/>
      <c r="I134" s="296"/>
      <c r="J134" s="296"/>
      <c r="K134" s="296"/>
      <c r="L134" s="265"/>
    </row>
    <row r="135" spans="1:12" s="29" customFormat="1" x14ac:dyDescent="0.3">
      <c r="A135" s="22">
        <f>A134+0.1</f>
        <v>4.0999999999999996</v>
      </c>
      <c r="B135" s="20" t="s">
        <v>40</v>
      </c>
      <c r="C135" s="23" t="s">
        <v>24</v>
      </c>
      <c r="D135" s="154">
        <v>0.89</v>
      </c>
      <c r="E135" s="154">
        <f>D135*E134</f>
        <v>0.26700000000000002</v>
      </c>
      <c r="F135" s="296"/>
      <c r="G135" s="296"/>
      <c r="H135" s="297"/>
      <c r="I135" s="297"/>
      <c r="J135" s="296"/>
      <c r="K135" s="296"/>
      <c r="L135" s="296"/>
    </row>
    <row r="136" spans="1:12" s="37" customFormat="1" x14ac:dyDescent="0.3">
      <c r="A136" s="22">
        <f t="shared" ref="A136:A138" si="10">A135+0.1</f>
        <v>4.1999999999999993</v>
      </c>
      <c r="B136" s="20" t="s">
        <v>285</v>
      </c>
      <c r="C136" s="20" t="s">
        <v>10</v>
      </c>
      <c r="D136" s="154">
        <v>0.37</v>
      </c>
      <c r="E136" s="154">
        <f>D136*E134</f>
        <v>0.111</v>
      </c>
      <c r="F136" s="158"/>
      <c r="G136" s="158"/>
      <c r="H136" s="158"/>
      <c r="I136" s="158"/>
      <c r="J136" s="157"/>
      <c r="K136" s="157"/>
      <c r="L136" s="158"/>
    </row>
    <row r="137" spans="1:12" s="32" customFormat="1" x14ac:dyDescent="0.3">
      <c r="A137" s="22">
        <f t="shared" si="10"/>
        <v>4.2999999999999989</v>
      </c>
      <c r="B137" s="20" t="s">
        <v>62</v>
      </c>
      <c r="C137" s="49" t="s">
        <v>46</v>
      </c>
      <c r="D137" s="154">
        <v>1.1499999999999999</v>
      </c>
      <c r="E137" s="154">
        <f>D137*E134</f>
        <v>0.34499999999999997</v>
      </c>
      <c r="F137" s="157"/>
      <c r="G137" s="157"/>
      <c r="H137" s="158"/>
      <c r="I137" s="158"/>
      <c r="J137" s="158"/>
      <c r="K137" s="158"/>
      <c r="L137" s="158"/>
    </row>
    <row r="138" spans="1:12" s="32" customFormat="1" x14ac:dyDescent="0.3">
      <c r="A138" s="22">
        <f t="shared" si="10"/>
        <v>4.3999999999999986</v>
      </c>
      <c r="B138" s="20" t="s">
        <v>68</v>
      </c>
      <c r="C138" s="20" t="s">
        <v>4</v>
      </c>
      <c r="D138" s="154">
        <v>0.02</v>
      </c>
      <c r="E138" s="154">
        <f>D138*E134</f>
        <v>6.0000000000000001E-3</v>
      </c>
      <c r="F138" s="157"/>
      <c r="G138" s="157"/>
      <c r="H138" s="157"/>
      <c r="I138" s="157"/>
      <c r="J138" s="157"/>
      <c r="K138" s="157"/>
      <c r="L138" s="157"/>
    </row>
    <row r="139" spans="1:12" s="32" customFormat="1" ht="30" x14ac:dyDescent="0.3">
      <c r="A139" s="34">
        <f>A134+1</f>
        <v>5</v>
      </c>
      <c r="B139" s="27" t="s">
        <v>332</v>
      </c>
      <c r="C139" s="45" t="s">
        <v>46</v>
      </c>
      <c r="D139" s="222"/>
      <c r="E139" s="222">
        <v>2</v>
      </c>
      <c r="F139" s="265"/>
      <c r="G139" s="158"/>
      <c r="H139" s="158"/>
      <c r="I139" s="158"/>
      <c r="J139" s="158"/>
      <c r="K139" s="158"/>
      <c r="L139" s="265"/>
    </row>
    <row r="140" spans="1:12" s="29" customFormat="1" x14ac:dyDescent="0.3">
      <c r="A140" s="36">
        <f>A139+0.1</f>
        <v>5.0999999999999996</v>
      </c>
      <c r="B140" s="20" t="s">
        <v>40</v>
      </c>
      <c r="C140" s="20" t="s">
        <v>24</v>
      </c>
      <c r="D140" s="154">
        <v>4.5</v>
      </c>
      <c r="E140" s="154">
        <f>D140*E139</f>
        <v>9</v>
      </c>
      <c r="F140" s="158"/>
      <c r="G140" s="158"/>
      <c r="H140" s="157"/>
      <c r="I140" s="157"/>
      <c r="J140" s="158"/>
      <c r="K140" s="158"/>
      <c r="L140" s="157"/>
    </row>
    <row r="141" spans="1:12" s="37" customFormat="1" x14ac:dyDescent="0.3">
      <c r="A141" s="36">
        <f>A140+0.1</f>
        <v>5.1999999999999993</v>
      </c>
      <c r="B141" s="20" t="s">
        <v>285</v>
      </c>
      <c r="C141" s="20" t="s">
        <v>4</v>
      </c>
      <c r="D141" s="154">
        <v>0.37</v>
      </c>
      <c r="E141" s="154">
        <f>D141*E139</f>
        <v>0.74</v>
      </c>
      <c r="F141" s="158"/>
      <c r="G141" s="158"/>
      <c r="H141" s="158"/>
      <c r="I141" s="158"/>
      <c r="J141" s="157"/>
      <c r="K141" s="157"/>
      <c r="L141" s="158"/>
    </row>
    <row r="142" spans="1:12" s="32" customFormat="1" x14ac:dyDescent="0.3">
      <c r="A142" s="36">
        <f>A141+0.1</f>
        <v>5.2999999999999989</v>
      </c>
      <c r="B142" s="20" t="s">
        <v>229</v>
      </c>
      <c r="C142" s="49" t="s">
        <v>46</v>
      </c>
      <c r="D142" s="154">
        <v>1.02</v>
      </c>
      <c r="E142" s="154">
        <f>D142*E139</f>
        <v>2.04</v>
      </c>
      <c r="F142" s="297"/>
      <c r="G142" s="157"/>
      <c r="H142" s="158"/>
      <c r="I142" s="158"/>
      <c r="J142" s="158"/>
      <c r="K142" s="158"/>
      <c r="L142" s="158"/>
    </row>
    <row r="143" spans="1:12" s="32" customFormat="1" x14ac:dyDescent="0.3">
      <c r="A143" s="36">
        <f t="shared" ref="A143:A145" si="11">A142+0.1</f>
        <v>5.3999999999999986</v>
      </c>
      <c r="B143" s="20" t="s">
        <v>333</v>
      </c>
      <c r="C143" s="48" t="s">
        <v>43</v>
      </c>
      <c r="D143" s="154">
        <v>1.61</v>
      </c>
      <c r="E143" s="154">
        <f>D143*E139</f>
        <v>3.22</v>
      </c>
      <c r="F143" s="157"/>
      <c r="G143" s="157"/>
      <c r="H143" s="158"/>
      <c r="I143" s="158"/>
      <c r="J143" s="158"/>
      <c r="K143" s="158"/>
      <c r="L143" s="158"/>
    </row>
    <row r="144" spans="1:12" s="32" customFormat="1" x14ac:dyDescent="0.3">
      <c r="A144" s="36">
        <f t="shared" si="11"/>
        <v>5.4999999999999982</v>
      </c>
      <c r="B144" s="20" t="s">
        <v>118</v>
      </c>
      <c r="C144" s="49" t="s">
        <v>46</v>
      </c>
      <c r="D144" s="154">
        <v>0.02</v>
      </c>
      <c r="E144" s="154">
        <f>D144*E139</f>
        <v>0.04</v>
      </c>
      <c r="F144" s="157"/>
      <c r="G144" s="157"/>
      <c r="H144" s="158"/>
      <c r="I144" s="158"/>
      <c r="J144" s="158"/>
      <c r="K144" s="158"/>
      <c r="L144" s="158"/>
    </row>
    <row r="145" spans="1:12" s="32" customFormat="1" x14ac:dyDescent="0.3">
      <c r="A145" s="36">
        <f t="shared" si="11"/>
        <v>5.5999999999999979</v>
      </c>
      <c r="B145" s="20" t="s">
        <v>68</v>
      </c>
      <c r="C145" s="20" t="s">
        <v>4</v>
      </c>
      <c r="D145" s="154">
        <v>0.28000000000000003</v>
      </c>
      <c r="E145" s="154">
        <f>D145*E139</f>
        <v>0.56000000000000005</v>
      </c>
      <c r="F145" s="157"/>
      <c r="G145" s="157"/>
      <c r="H145" s="158"/>
      <c r="I145" s="158"/>
      <c r="J145" s="158"/>
      <c r="K145" s="158"/>
      <c r="L145" s="158"/>
    </row>
    <row r="146" spans="1:12" s="32" customFormat="1" ht="30" x14ac:dyDescent="0.3">
      <c r="A146" s="34">
        <f>A139+1</f>
        <v>6</v>
      </c>
      <c r="B146" s="27" t="s">
        <v>368</v>
      </c>
      <c r="C146" s="27" t="s">
        <v>10</v>
      </c>
      <c r="D146" s="154"/>
      <c r="E146" s="222">
        <v>2</v>
      </c>
      <c r="F146" s="157"/>
      <c r="G146" s="157"/>
      <c r="H146" s="157"/>
      <c r="I146" s="157"/>
      <c r="J146" s="157"/>
      <c r="K146" s="157"/>
      <c r="L146" s="265"/>
    </row>
    <row r="147" spans="1:12" s="29" customFormat="1" ht="30" x14ac:dyDescent="0.3">
      <c r="A147" s="36">
        <f>A146+0.1</f>
        <v>6.1</v>
      </c>
      <c r="B147" s="20" t="s">
        <v>40</v>
      </c>
      <c r="C147" s="20" t="s">
        <v>10</v>
      </c>
      <c r="D147" s="175" t="s">
        <v>84</v>
      </c>
      <c r="E147" s="154">
        <f>E146</f>
        <v>2</v>
      </c>
      <c r="F147" s="158"/>
      <c r="G147" s="158"/>
      <c r="H147" s="157"/>
      <c r="I147" s="157"/>
      <c r="J147" s="158"/>
      <c r="K147" s="158"/>
      <c r="L147" s="157"/>
    </row>
    <row r="148" spans="1:12" s="32" customFormat="1" ht="30" x14ac:dyDescent="0.3">
      <c r="A148" s="36">
        <f>A147+0.1</f>
        <v>6.1999999999999993</v>
      </c>
      <c r="B148" s="38" t="s">
        <v>136</v>
      </c>
      <c r="C148" s="38" t="s">
        <v>130</v>
      </c>
      <c r="D148" s="175" t="s">
        <v>84</v>
      </c>
      <c r="E148" s="175">
        <f>6.8*E146</f>
        <v>13.6</v>
      </c>
      <c r="F148" s="187"/>
      <c r="G148" s="187"/>
      <c r="H148" s="158"/>
      <c r="I148" s="158"/>
      <c r="J148" s="158"/>
      <c r="K148" s="158"/>
      <c r="L148" s="158"/>
    </row>
    <row r="149" spans="1:12" s="103" customFormat="1" ht="30" x14ac:dyDescent="0.3">
      <c r="A149" s="36">
        <f t="shared" ref="A149:A151" si="12">A148+0.1</f>
        <v>6.2999999999999989</v>
      </c>
      <c r="B149" s="38" t="s">
        <v>142</v>
      </c>
      <c r="C149" s="48" t="s">
        <v>43</v>
      </c>
      <c r="D149" s="175" t="s">
        <v>84</v>
      </c>
      <c r="E149" s="175">
        <f>0.25*E146</f>
        <v>0.5</v>
      </c>
      <c r="F149" s="187"/>
      <c r="G149" s="187"/>
      <c r="H149" s="158"/>
      <c r="I149" s="158"/>
      <c r="J149" s="158"/>
      <c r="K149" s="158"/>
      <c r="L149" s="158"/>
    </row>
    <row r="150" spans="1:12" s="32" customFormat="1" ht="30" x14ac:dyDescent="0.3">
      <c r="A150" s="36">
        <f t="shared" si="12"/>
        <v>6.3999999999999986</v>
      </c>
      <c r="B150" s="38" t="s">
        <v>141</v>
      </c>
      <c r="C150" s="48" t="s">
        <v>43</v>
      </c>
      <c r="D150" s="175" t="s">
        <v>84</v>
      </c>
      <c r="E150" s="175">
        <f>E146*0.33</f>
        <v>0.66</v>
      </c>
      <c r="F150" s="187"/>
      <c r="G150" s="187"/>
      <c r="H150" s="158"/>
      <c r="I150" s="158"/>
      <c r="J150" s="158"/>
      <c r="K150" s="158"/>
      <c r="L150" s="158"/>
    </row>
    <row r="151" spans="1:12" s="32" customFormat="1" ht="30" x14ac:dyDescent="0.3">
      <c r="A151" s="36">
        <f t="shared" si="12"/>
        <v>6.4999999999999982</v>
      </c>
      <c r="B151" s="38" t="s">
        <v>369</v>
      </c>
      <c r="C151" s="38" t="s">
        <v>10</v>
      </c>
      <c r="D151" s="175" t="s">
        <v>84</v>
      </c>
      <c r="E151" s="175">
        <f>E146</f>
        <v>2</v>
      </c>
      <c r="F151" s="187"/>
      <c r="G151" s="187"/>
      <c r="H151" s="158"/>
      <c r="I151" s="158"/>
      <c r="J151" s="158"/>
      <c r="K151" s="158"/>
      <c r="L151" s="158"/>
    </row>
    <row r="152" spans="1:12" s="32" customFormat="1" ht="30" x14ac:dyDescent="0.3">
      <c r="A152" s="26">
        <f>A146+1</f>
        <v>7</v>
      </c>
      <c r="B152" s="27" t="s">
        <v>307</v>
      </c>
      <c r="C152" s="27" t="s">
        <v>43</v>
      </c>
      <c r="D152" s="222"/>
      <c r="E152" s="222">
        <v>9.32</v>
      </c>
      <c r="F152" s="265"/>
      <c r="G152" s="265"/>
      <c r="H152" s="265"/>
      <c r="I152" s="265"/>
      <c r="J152" s="265"/>
      <c r="K152" s="265"/>
      <c r="L152" s="265"/>
    </row>
    <row r="153" spans="1:12" s="29" customFormat="1" x14ac:dyDescent="0.3">
      <c r="A153" s="22">
        <f t="shared" ref="A153:A156" si="13">A152+0.1</f>
        <v>7.1</v>
      </c>
      <c r="B153" s="20" t="s">
        <v>40</v>
      </c>
      <c r="C153" s="20" t="s">
        <v>24</v>
      </c>
      <c r="D153" s="316">
        <v>0.68</v>
      </c>
      <c r="E153" s="154">
        <f>E152*D153</f>
        <v>6.337600000000001</v>
      </c>
      <c r="F153" s="157"/>
      <c r="G153" s="157"/>
      <c r="H153" s="157"/>
      <c r="I153" s="157"/>
      <c r="J153" s="157"/>
      <c r="K153" s="157"/>
      <c r="L153" s="157"/>
    </row>
    <row r="154" spans="1:12" s="37" customFormat="1" x14ac:dyDescent="0.3">
      <c r="A154" s="36">
        <f t="shared" si="13"/>
        <v>7.1999999999999993</v>
      </c>
      <c r="B154" s="20" t="s">
        <v>285</v>
      </c>
      <c r="C154" s="20" t="s">
        <v>4</v>
      </c>
      <c r="D154" s="319">
        <v>2.9999999999999997E-4</v>
      </c>
      <c r="E154" s="154">
        <f>D154*E152</f>
        <v>2.7959999999999999E-3</v>
      </c>
      <c r="F154" s="157"/>
      <c r="G154" s="157"/>
      <c r="H154" s="157"/>
      <c r="I154" s="157"/>
      <c r="J154" s="157"/>
      <c r="K154" s="157"/>
      <c r="L154" s="157"/>
    </row>
    <row r="155" spans="1:12" s="32" customFormat="1" ht="30" x14ac:dyDescent="0.3">
      <c r="A155" s="22">
        <f t="shared" si="13"/>
        <v>7.2999999999999989</v>
      </c>
      <c r="B155" s="20" t="s">
        <v>308</v>
      </c>
      <c r="C155" s="20" t="s">
        <v>103</v>
      </c>
      <c r="D155" s="316">
        <v>0.28000000000000003</v>
      </c>
      <c r="E155" s="154">
        <f>D155*E152</f>
        <v>2.6096000000000004</v>
      </c>
      <c r="F155" s="157"/>
      <c r="G155" s="157"/>
      <c r="H155" s="157"/>
      <c r="I155" s="157"/>
      <c r="J155" s="157"/>
      <c r="K155" s="157"/>
      <c r="L155" s="157"/>
    </row>
    <row r="156" spans="1:12" s="32" customFormat="1" x14ac:dyDescent="0.3">
      <c r="A156" s="22">
        <f t="shared" si="13"/>
        <v>7.3999999999999986</v>
      </c>
      <c r="B156" s="20" t="s">
        <v>68</v>
      </c>
      <c r="C156" s="20" t="s">
        <v>4</v>
      </c>
      <c r="D156" s="316">
        <v>1.9E-3</v>
      </c>
      <c r="E156" s="154">
        <f>D156*E152</f>
        <v>1.7708000000000002E-2</v>
      </c>
      <c r="F156" s="157"/>
      <c r="G156" s="157"/>
      <c r="H156" s="157"/>
      <c r="I156" s="157"/>
      <c r="J156" s="157"/>
      <c r="K156" s="157"/>
      <c r="L156" s="157"/>
    </row>
    <row r="157" spans="1:12" s="32" customFormat="1" ht="30" x14ac:dyDescent="0.3">
      <c r="A157" s="22"/>
      <c r="B157" s="27" t="s">
        <v>374</v>
      </c>
      <c r="C157" s="20"/>
      <c r="D157" s="154"/>
      <c r="E157" s="154"/>
      <c r="F157" s="157"/>
      <c r="G157" s="157"/>
      <c r="H157" s="157"/>
      <c r="I157" s="157"/>
      <c r="J157" s="157"/>
      <c r="K157" s="157"/>
      <c r="L157" s="265"/>
    </row>
    <row r="158" spans="1:12" s="35" customFormat="1" ht="60" x14ac:dyDescent="0.3">
      <c r="A158" s="26">
        <v>1</v>
      </c>
      <c r="B158" s="27" t="s">
        <v>340</v>
      </c>
      <c r="C158" s="45" t="s">
        <v>46</v>
      </c>
      <c r="D158" s="222"/>
      <c r="E158" s="222">
        <f>E179+E174</f>
        <v>2.4</v>
      </c>
      <c r="F158" s="265"/>
      <c r="G158" s="265"/>
      <c r="H158" s="265"/>
      <c r="I158" s="265"/>
      <c r="J158" s="265"/>
      <c r="K158" s="265"/>
      <c r="L158" s="265"/>
    </row>
    <row r="159" spans="1:12" s="29" customFormat="1" x14ac:dyDescent="0.3">
      <c r="A159" s="22">
        <f>A158+0.1</f>
        <v>1.1000000000000001</v>
      </c>
      <c r="B159" s="20" t="s">
        <v>40</v>
      </c>
      <c r="C159" s="20" t="s">
        <v>24</v>
      </c>
      <c r="D159" s="154">
        <v>3.88</v>
      </c>
      <c r="E159" s="154">
        <f>E158*D159</f>
        <v>9.3119999999999994</v>
      </c>
      <c r="F159" s="157"/>
      <c r="G159" s="157"/>
      <c r="H159" s="157"/>
      <c r="I159" s="157"/>
      <c r="J159" s="157"/>
      <c r="K159" s="157"/>
      <c r="L159" s="157"/>
    </row>
    <row r="160" spans="1:12" s="35" customFormat="1" ht="45" x14ac:dyDescent="0.3">
      <c r="A160" s="26">
        <f>A158+1</f>
        <v>2</v>
      </c>
      <c r="B160" s="27" t="s">
        <v>341</v>
      </c>
      <c r="C160" s="45" t="s">
        <v>46</v>
      </c>
      <c r="D160" s="222"/>
      <c r="E160" s="222">
        <v>32</v>
      </c>
      <c r="F160" s="265"/>
      <c r="G160" s="265"/>
      <c r="H160" s="265"/>
      <c r="I160" s="265"/>
      <c r="J160" s="265"/>
      <c r="K160" s="265"/>
      <c r="L160" s="265"/>
    </row>
    <row r="161" spans="1:12" s="29" customFormat="1" x14ac:dyDescent="0.3">
      <c r="A161" s="22">
        <f>A160+0.1</f>
        <v>2.1</v>
      </c>
      <c r="B161" s="20" t="s">
        <v>40</v>
      </c>
      <c r="C161" s="20" t="s">
        <v>24</v>
      </c>
      <c r="D161" s="154">
        <v>2.06</v>
      </c>
      <c r="E161" s="154">
        <f>E160*D161</f>
        <v>65.92</v>
      </c>
      <c r="F161" s="157"/>
      <c r="G161" s="157"/>
      <c r="H161" s="157"/>
      <c r="I161" s="157"/>
      <c r="J161" s="157"/>
      <c r="K161" s="157"/>
      <c r="L161" s="157"/>
    </row>
    <row r="162" spans="1:12" s="35" customFormat="1" ht="45" x14ac:dyDescent="0.3">
      <c r="A162" s="26">
        <f>A160+1</f>
        <v>3</v>
      </c>
      <c r="B162" s="27" t="s">
        <v>342</v>
      </c>
      <c r="C162" s="45" t="s">
        <v>46</v>
      </c>
      <c r="D162" s="222"/>
      <c r="E162" s="222">
        <v>7.5</v>
      </c>
      <c r="F162" s="265"/>
      <c r="G162" s="265"/>
      <c r="H162" s="265"/>
      <c r="I162" s="265"/>
      <c r="J162" s="265"/>
      <c r="K162" s="265"/>
      <c r="L162" s="265"/>
    </row>
    <row r="163" spans="1:12" s="29" customFormat="1" x14ac:dyDescent="0.3">
      <c r="A163" s="22">
        <f>A162+0.1</f>
        <v>3.1</v>
      </c>
      <c r="B163" s="20" t="s">
        <v>40</v>
      </c>
      <c r="C163" s="20" t="s">
        <v>24</v>
      </c>
      <c r="D163" s="154">
        <v>2.06</v>
      </c>
      <c r="E163" s="154">
        <f>E162*D163</f>
        <v>15.450000000000001</v>
      </c>
      <c r="F163" s="157"/>
      <c r="G163" s="157"/>
      <c r="H163" s="157"/>
      <c r="I163" s="157"/>
      <c r="J163" s="157"/>
      <c r="K163" s="157"/>
      <c r="L163" s="157"/>
    </row>
    <row r="164" spans="1:12" s="35" customFormat="1" ht="30" x14ac:dyDescent="0.3">
      <c r="A164" s="26">
        <f>A226+1</f>
        <v>3</v>
      </c>
      <c r="B164" s="27" t="s">
        <v>160</v>
      </c>
      <c r="C164" s="45" t="s">
        <v>46</v>
      </c>
      <c r="D164" s="222"/>
      <c r="E164" s="222">
        <v>15.5</v>
      </c>
      <c r="F164" s="265"/>
      <c r="G164" s="157"/>
      <c r="H164" s="157"/>
      <c r="I164" s="157"/>
      <c r="J164" s="157"/>
      <c r="K164" s="157"/>
      <c r="L164" s="265"/>
    </row>
    <row r="165" spans="1:12" s="35" customFormat="1" x14ac:dyDescent="0.3">
      <c r="A165" s="22">
        <f>A164+0.1</f>
        <v>3.1</v>
      </c>
      <c r="B165" s="20" t="s">
        <v>40</v>
      </c>
      <c r="C165" s="20" t="s">
        <v>24</v>
      </c>
      <c r="D165" s="154">
        <v>3</v>
      </c>
      <c r="E165" s="154">
        <f>D165*E164</f>
        <v>46.5</v>
      </c>
      <c r="F165" s="157"/>
      <c r="G165" s="157"/>
      <c r="H165" s="157"/>
      <c r="I165" s="157"/>
      <c r="J165" s="157"/>
      <c r="K165" s="157"/>
      <c r="L165" s="157"/>
    </row>
    <row r="166" spans="1:12" s="35" customFormat="1" x14ac:dyDescent="0.3">
      <c r="A166" s="22">
        <f>A165+0.1</f>
        <v>3.2</v>
      </c>
      <c r="B166" s="20" t="s">
        <v>87</v>
      </c>
      <c r="C166" s="49" t="s">
        <v>46</v>
      </c>
      <c r="D166" s="154">
        <v>1.1499999999999999</v>
      </c>
      <c r="E166" s="154">
        <f>D166*E164</f>
        <v>17.824999999999999</v>
      </c>
      <c r="F166" s="157"/>
      <c r="G166" s="157"/>
      <c r="H166" s="157"/>
      <c r="I166" s="157"/>
      <c r="J166" s="157"/>
      <c r="K166" s="157"/>
      <c r="L166" s="157"/>
    </row>
    <row r="167" spans="1:12" s="35" customFormat="1" x14ac:dyDescent="0.3">
      <c r="A167" s="22">
        <f>A166+0.1</f>
        <v>3.3000000000000003</v>
      </c>
      <c r="B167" s="20" t="s">
        <v>68</v>
      </c>
      <c r="C167" s="20" t="s">
        <v>4</v>
      </c>
      <c r="D167" s="154">
        <v>0.01</v>
      </c>
      <c r="E167" s="154">
        <f>E164*D167</f>
        <v>0.155</v>
      </c>
      <c r="F167" s="157"/>
      <c r="G167" s="157"/>
      <c r="H167" s="157"/>
      <c r="I167" s="157"/>
      <c r="J167" s="157"/>
      <c r="K167" s="157"/>
      <c r="L167" s="157"/>
    </row>
    <row r="168" spans="1:12" s="73" customFormat="1" x14ac:dyDescent="0.25">
      <c r="A168" s="71">
        <f>A164+1</f>
        <v>4</v>
      </c>
      <c r="B168" s="72" t="s">
        <v>201</v>
      </c>
      <c r="C168" s="45" t="s">
        <v>46</v>
      </c>
      <c r="D168" s="288"/>
      <c r="E168" s="330">
        <f>E164</f>
        <v>15.5</v>
      </c>
      <c r="F168" s="288"/>
      <c r="G168" s="288"/>
      <c r="H168" s="288"/>
      <c r="I168" s="289"/>
      <c r="J168" s="289"/>
      <c r="K168" s="289"/>
      <c r="L168" s="237"/>
    </row>
    <row r="169" spans="1:12" s="73" customFormat="1" x14ac:dyDescent="0.25">
      <c r="A169" s="74">
        <f>A168+0.1</f>
        <v>4.0999999999999996</v>
      </c>
      <c r="B169" s="20" t="s">
        <v>40</v>
      </c>
      <c r="C169" s="33" t="s">
        <v>4</v>
      </c>
      <c r="D169" s="208">
        <v>1.21</v>
      </c>
      <c r="E169" s="208">
        <f>D169*E168</f>
        <v>18.754999999999999</v>
      </c>
      <c r="F169" s="239"/>
      <c r="G169" s="239"/>
      <c r="H169" s="239"/>
      <c r="I169" s="239"/>
      <c r="J169" s="239"/>
      <c r="K169" s="239"/>
      <c r="L169" s="239"/>
    </row>
    <row r="170" spans="1:12" s="73" customFormat="1" ht="30" x14ac:dyDescent="0.25">
      <c r="A170" s="71">
        <f>A168+1</f>
        <v>5</v>
      </c>
      <c r="B170" s="45" t="s">
        <v>56</v>
      </c>
      <c r="C170" s="45" t="s">
        <v>46</v>
      </c>
      <c r="D170" s="207"/>
      <c r="E170" s="207">
        <f>SUM(E158,E160-E164)</f>
        <v>18.899999999999999</v>
      </c>
      <c r="F170" s="237"/>
      <c r="G170" s="239"/>
      <c r="H170" s="239"/>
      <c r="I170" s="239"/>
      <c r="J170" s="239"/>
      <c r="K170" s="239"/>
      <c r="L170" s="237"/>
    </row>
    <row r="171" spans="1:12" s="73" customFormat="1" x14ac:dyDescent="0.25">
      <c r="A171" s="74">
        <f>A170+0.1</f>
        <v>5.0999999999999996</v>
      </c>
      <c r="B171" s="20" t="s">
        <v>40</v>
      </c>
      <c r="C171" s="9" t="s">
        <v>24</v>
      </c>
      <c r="D171" s="274">
        <v>0.87</v>
      </c>
      <c r="E171" s="208">
        <f>E170*D171</f>
        <v>16.442999999999998</v>
      </c>
      <c r="F171" s="239"/>
      <c r="G171" s="239"/>
      <c r="H171" s="239"/>
      <c r="I171" s="239"/>
      <c r="J171" s="239"/>
      <c r="K171" s="239"/>
      <c r="L171" s="239"/>
    </row>
    <row r="172" spans="1:12" s="73" customFormat="1" x14ac:dyDescent="0.25">
      <c r="A172" s="71">
        <f>A170+1</f>
        <v>6</v>
      </c>
      <c r="B172" s="45" t="s">
        <v>58</v>
      </c>
      <c r="C172" s="27" t="s">
        <v>48</v>
      </c>
      <c r="D172" s="207"/>
      <c r="E172" s="207">
        <f>E170*1.85</f>
        <v>34.964999999999996</v>
      </c>
      <c r="F172" s="237"/>
      <c r="G172" s="239"/>
      <c r="H172" s="239"/>
      <c r="I172" s="239"/>
      <c r="J172" s="239"/>
      <c r="K172" s="239"/>
      <c r="L172" s="237"/>
    </row>
    <row r="173" spans="1:12" s="73" customFormat="1" x14ac:dyDescent="0.25">
      <c r="A173" s="74">
        <f>A172+0.1</f>
        <v>6.1</v>
      </c>
      <c r="B173" s="33" t="s">
        <v>59</v>
      </c>
      <c r="C173" s="48" t="s">
        <v>48</v>
      </c>
      <c r="D173" s="192">
        <v>1</v>
      </c>
      <c r="E173" s="208">
        <f>E172*D173</f>
        <v>34.964999999999996</v>
      </c>
      <c r="F173" s="239"/>
      <c r="G173" s="239"/>
      <c r="H173" s="239"/>
      <c r="I173" s="239"/>
      <c r="J173" s="157"/>
      <c r="K173" s="239"/>
      <c r="L173" s="239"/>
    </row>
    <row r="174" spans="1:12" s="32" customFormat="1" ht="60" x14ac:dyDescent="0.3">
      <c r="A174" s="26">
        <v>1</v>
      </c>
      <c r="B174" s="27" t="s">
        <v>114</v>
      </c>
      <c r="C174" s="45" t="s">
        <v>46</v>
      </c>
      <c r="D174" s="222"/>
      <c r="E174" s="222">
        <f>(E186)*0.2</f>
        <v>0.4</v>
      </c>
      <c r="F174" s="295"/>
      <c r="G174" s="296"/>
      <c r="H174" s="296"/>
      <c r="I174" s="296"/>
      <c r="J174" s="296"/>
      <c r="K174" s="296"/>
      <c r="L174" s="265"/>
    </row>
    <row r="175" spans="1:12" s="29" customFormat="1" x14ac:dyDescent="0.3">
      <c r="A175" s="22">
        <f>A174+0.1</f>
        <v>1.1000000000000001</v>
      </c>
      <c r="B175" s="20" t="s">
        <v>40</v>
      </c>
      <c r="C175" s="23" t="s">
        <v>24</v>
      </c>
      <c r="D175" s="154">
        <v>0.89</v>
      </c>
      <c r="E175" s="154">
        <f>D175*E174</f>
        <v>0.35600000000000004</v>
      </c>
      <c r="F175" s="296"/>
      <c r="G175" s="296"/>
      <c r="H175" s="297"/>
      <c r="I175" s="297"/>
      <c r="J175" s="296"/>
      <c r="K175" s="296"/>
      <c r="L175" s="296"/>
    </row>
    <row r="176" spans="1:12" s="37" customFormat="1" x14ac:dyDescent="0.3">
      <c r="A176" s="22">
        <f t="shared" ref="A176:A178" si="14">A175+0.1</f>
        <v>1.2000000000000002</v>
      </c>
      <c r="B176" s="20" t="s">
        <v>285</v>
      </c>
      <c r="C176" s="20" t="s">
        <v>10</v>
      </c>
      <c r="D176" s="154">
        <v>0.37</v>
      </c>
      <c r="E176" s="154">
        <f>D176*E174</f>
        <v>0.14799999999999999</v>
      </c>
      <c r="F176" s="158"/>
      <c r="G176" s="158"/>
      <c r="H176" s="158"/>
      <c r="I176" s="158"/>
      <c r="J176" s="157"/>
      <c r="K176" s="157"/>
      <c r="L176" s="158"/>
    </row>
    <row r="177" spans="1:12" s="32" customFormat="1" x14ac:dyDescent="0.3">
      <c r="A177" s="22">
        <f t="shared" si="14"/>
        <v>1.3000000000000003</v>
      </c>
      <c r="B177" s="20" t="s">
        <v>62</v>
      </c>
      <c r="C177" s="49" t="s">
        <v>46</v>
      </c>
      <c r="D177" s="154">
        <v>1.1499999999999999</v>
      </c>
      <c r="E177" s="154">
        <f>D177*E174</f>
        <v>0.45999999999999996</v>
      </c>
      <c r="F177" s="157"/>
      <c r="G177" s="157"/>
      <c r="H177" s="158"/>
      <c r="I177" s="158"/>
      <c r="J177" s="158"/>
      <c r="K177" s="158"/>
      <c r="L177" s="158"/>
    </row>
    <row r="178" spans="1:12" s="32" customFormat="1" x14ac:dyDescent="0.3">
      <c r="A178" s="22">
        <f t="shared" si="14"/>
        <v>1.4000000000000004</v>
      </c>
      <c r="B178" s="20" t="s">
        <v>68</v>
      </c>
      <c r="C178" s="20" t="s">
        <v>4</v>
      </c>
      <c r="D178" s="154">
        <v>0.02</v>
      </c>
      <c r="E178" s="154">
        <f>D178*E174</f>
        <v>8.0000000000000002E-3</v>
      </c>
      <c r="F178" s="157"/>
      <c r="G178" s="157"/>
      <c r="H178" s="157"/>
      <c r="I178" s="157"/>
      <c r="J178" s="157"/>
      <c r="K178" s="157"/>
      <c r="L178" s="157"/>
    </row>
    <row r="179" spans="1:12" s="32" customFormat="1" ht="30" x14ac:dyDescent="0.3">
      <c r="A179" s="26">
        <f>A174+1</f>
        <v>2</v>
      </c>
      <c r="B179" s="27" t="s">
        <v>343</v>
      </c>
      <c r="C179" s="45" t="s">
        <v>46</v>
      </c>
      <c r="D179" s="222"/>
      <c r="E179" s="222">
        <f>(E186)</f>
        <v>2</v>
      </c>
      <c r="F179" s="265"/>
      <c r="G179" s="158"/>
      <c r="H179" s="158"/>
      <c r="I179" s="158"/>
      <c r="J179" s="158"/>
      <c r="K179" s="158"/>
      <c r="L179" s="265"/>
    </row>
    <row r="180" spans="1:12" s="29" customFormat="1" x14ac:dyDescent="0.3">
      <c r="A180" s="36">
        <f>A179+0.1</f>
        <v>2.1</v>
      </c>
      <c r="B180" s="20" t="s">
        <v>40</v>
      </c>
      <c r="C180" s="20" t="s">
        <v>24</v>
      </c>
      <c r="D180" s="154">
        <v>4.5</v>
      </c>
      <c r="E180" s="154">
        <f>D180*E179</f>
        <v>9</v>
      </c>
      <c r="F180" s="158"/>
      <c r="G180" s="158"/>
      <c r="H180" s="157"/>
      <c r="I180" s="157"/>
      <c r="J180" s="158"/>
      <c r="K180" s="158"/>
      <c r="L180" s="157"/>
    </row>
    <row r="181" spans="1:12" s="37" customFormat="1" x14ac:dyDescent="0.3">
      <c r="A181" s="36">
        <f>A180+0.1</f>
        <v>2.2000000000000002</v>
      </c>
      <c r="B181" s="20" t="s">
        <v>285</v>
      </c>
      <c r="C181" s="20" t="s">
        <v>4</v>
      </c>
      <c r="D181" s="154">
        <v>0.37</v>
      </c>
      <c r="E181" s="154">
        <f>D181*E179</f>
        <v>0.74</v>
      </c>
      <c r="F181" s="158"/>
      <c r="G181" s="158"/>
      <c r="H181" s="158"/>
      <c r="I181" s="158"/>
      <c r="J181" s="157"/>
      <c r="K181" s="157"/>
      <c r="L181" s="158"/>
    </row>
    <row r="182" spans="1:12" s="32" customFormat="1" x14ac:dyDescent="0.3">
      <c r="A182" s="36">
        <f>A181+0.1</f>
        <v>2.3000000000000003</v>
      </c>
      <c r="B182" s="20" t="s">
        <v>116</v>
      </c>
      <c r="C182" s="49" t="s">
        <v>46</v>
      </c>
      <c r="D182" s="154">
        <v>1.02</v>
      </c>
      <c r="E182" s="154">
        <f>D182*E179</f>
        <v>2.04</v>
      </c>
      <c r="F182" s="297"/>
      <c r="G182" s="157"/>
      <c r="H182" s="158"/>
      <c r="I182" s="158"/>
      <c r="J182" s="158"/>
      <c r="K182" s="158"/>
      <c r="L182" s="158"/>
    </row>
    <row r="183" spans="1:12" s="32" customFormat="1" x14ac:dyDescent="0.3">
      <c r="A183" s="36">
        <f t="shared" ref="A183:A185" si="15">A182+0.1</f>
        <v>2.4000000000000004</v>
      </c>
      <c r="B183" s="20" t="s">
        <v>333</v>
      </c>
      <c r="C183" s="48" t="s">
        <v>43</v>
      </c>
      <c r="D183" s="154">
        <v>1.61</v>
      </c>
      <c r="E183" s="154">
        <f>D183*E179</f>
        <v>3.22</v>
      </c>
      <c r="F183" s="157"/>
      <c r="G183" s="157"/>
      <c r="H183" s="158"/>
      <c r="I183" s="158"/>
      <c r="J183" s="158"/>
      <c r="K183" s="158"/>
      <c r="L183" s="158"/>
    </row>
    <row r="184" spans="1:12" s="32" customFormat="1" x14ac:dyDescent="0.3">
      <c r="A184" s="36">
        <f t="shared" si="15"/>
        <v>2.5000000000000004</v>
      </c>
      <c r="B184" s="20" t="s">
        <v>118</v>
      </c>
      <c r="C184" s="49" t="s">
        <v>46</v>
      </c>
      <c r="D184" s="154">
        <v>0.02</v>
      </c>
      <c r="E184" s="154">
        <f>D184*E179</f>
        <v>0.04</v>
      </c>
      <c r="F184" s="157"/>
      <c r="G184" s="157"/>
      <c r="H184" s="158"/>
      <c r="I184" s="158"/>
      <c r="J184" s="158"/>
      <c r="K184" s="158"/>
      <c r="L184" s="158"/>
    </row>
    <row r="185" spans="1:12" s="32" customFormat="1" x14ac:dyDescent="0.3">
      <c r="A185" s="36">
        <f t="shared" si="15"/>
        <v>2.6000000000000005</v>
      </c>
      <c r="B185" s="20" t="s">
        <v>68</v>
      </c>
      <c r="C185" s="20" t="s">
        <v>4</v>
      </c>
      <c r="D185" s="154">
        <v>0.28000000000000003</v>
      </c>
      <c r="E185" s="154">
        <f>D185*E179</f>
        <v>0.56000000000000005</v>
      </c>
      <c r="F185" s="157"/>
      <c r="G185" s="157"/>
      <c r="H185" s="158"/>
      <c r="I185" s="158"/>
      <c r="J185" s="158"/>
      <c r="K185" s="158"/>
      <c r="L185" s="158"/>
    </row>
    <row r="186" spans="1:12" s="32" customFormat="1" ht="30" x14ac:dyDescent="0.3">
      <c r="A186" s="26">
        <f>A179+1</f>
        <v>3</v>
      </c>
      <c r="B186" s="27" t="s">
        <v>344</v>
      </c>
      <c r="C186" s="27" t="s">
        <v>26</v>
      </c>
      <c r="D186" s="332"/>
      <c r="E186" s="309">
        <v>2</v>
      </c>
      <c r="F186" s="265"/>
      <c r="G186" s="301"/>
      <c r="H186" s="265"/>
      <c r="I186" s="302"/>
      <c r="J186" s="157"/>
      <c r="K186" s="157"/>
      <c r="L186" s="265"/>
    </row>
    <row r="187" spans="1:12" s="29" customFormat="1" x14ac:dyDescent="0.3">
      <c r="A187" s="22">
        <f>A186+0.1</f>
        <v>3.1</v>
      </c>
      <c r="B187" s="20" t="s">
        <v>40</v>
      </c>
      <c r="C187" s="20" t="s">
        <v>4</v>
      </c>
      <c r="D187" s="316">
        <v>2.52</v>
      </c>
      <c r="E187" s="154">
        <f>D187*E186</f>
        <v>5.04</v>
      </c>
      <c r="F187" s="157"/>
      <c r="G187" s="157"/>
      <c r="H187" s="157"/>
      <c r="I187" s="157"/>
      <c r="J187" s="157"/>
      <c r="K187" s="157"/>
      <c r="L187" s="157"/>
    </row>
    <row r="188" spans="1:12" s="37" customFormat="1" ht="30" x14ac:dyDescent="0.3">
      <c r="A188" s="40">
        <f>A187+0.1</f>
        <v>3.2</v>
      </c>
      <c r="B188" s="41" t="s">
        <v>345</v>
      </c>
      <c r="C188" s="41" t="s">
        <v>16</v>
      </c>
      <c r="D188" s="333">
        <v>1.2</v>
      </c>
      <c r="E188" s="290">
        <f>D188*E186</f>
        <v>2.4</v>
      </c>
      <c r="F188" s="303"/>
      <c r="G188" s="303"/>
      <c r="H188" s="303"/>
      <c r="I188" s="303"/>
      <c r="J188" s="303"/>
      <c r="K188" s="303"/>
      <c r="L188" s="303"/>
    </row>
    <row r="189" spans="1:12" s="37" customFormat="1" x14ac:dyDescent="0.3">
      <c r="A189" s="40">
        <f>A188+0.1</f>
        <v>3.3000000000000003</v>
      </c>
      <c r="B189" s="41" t="s">
        <v>346</v>
      </c>
      <c r="C189" s="41" t="s">
        <v>16</v>
      </c>
      <c r="D189" s="333">
        <v>1.25</v>
      </c>
      <c r="E189" s="290">
        <f>E186*D189</f>
        <v>2.5</v>
      </c>
      <c r="F189" s="303"/>
      <c r="G189" s="303"/>
      <c r="H189" s="303"/>
      <c r="I189" s="303"/>
      <c r="J189" s="303"/>
      <c r="K189" s="303"/>
      <c r="L189" s="303"/>
    </row>
    <row r="190" spans="1:12" s="32" customFormat="1" ht="30" x14ac:dyDescent="0.3">
      <c r="A190" s="22">
        <f t="shared" ref="A190:A195" si="16">A189+0.1</f>
        <v>3.4000000000000004</v>
      </c>
      <c r="B190" s="20" t="s">
        <v>347</v>
      </c>
      <c r="C190" s="38" t="s">
        <v>130</v>
      </c>
      <c r="D190" s="175" t="s">
        <v>84</v>
      </c>
      <c r="E190" s="154">
        <f>6*E186</f>
        <v>12</v>
      </c>
      <c r="F190" s="157"/>
      <c r="G190" s="157"/>
      <c r="H190" s="157"/>
      <c r="I190" s="302"/>
      <c r="J190" s="157"/>
      <c r="K190" s="302"/>
      <c r="L190" s="157"/>
    </row>
    <row r="191" spans="1:12" s="32" customFormat="1" ht="30" x14ac:dyDescent="0.3">
      <c r="A191" s="22">
        <f t="shared" si="16"/>
        <v>3.5000000000000004</v>
      </c>
      <c r="B191" s="20" t="s">
        <v>348</v>
      </c>
      <c r="C191" s="38" t="s">
        <v>130</v>
      </c>
      <c r="D191" s="175" t="s">
        <v>84</v>
      </c>
      <c r="E191" s="154">
        <f>2.5*E186</f>
        <v>5</v>
      </c>
      <c r="F191" s="157"/>
      <c r="G191" s="157"/>
      <c r="H191" s="157"/>
      <c r="I191" s="302"/>
      <c r="J191" s="157"/>
      <c r="K191" s="302"/>
      <c r="L191" s="157"/>
    </row>
    <row r="192" spans="1:12" s="32" customFormat="1" ht="30" x14ac:dyDescent="0.3">
      <c r="A192" s="22">
        <f t="shared" si="16"/>
        <v>3.6000000000000005</v>
      </c>
      <c r="B192" s="20" t="s">
        <v>349</v>
      </c>
      <c r="C192" s="38" t="s">
        <v>130</v>
      </c>
      <c r="D192" s="175" t="s">
        <v>84</v>
      </c>
      <c r="E192" s="154">
        <f>2.2*E186</f>
        <v>4.4000000000000004</v>
      </c>
      <c r="F192" s="187"/>
      <c r="G192" s="157"/>
      <c r="H192" s="158"/>
      <c r="I192" s="158"/>
      <c r="J192" s="158"/>
      <c r="K192" s="158"/>
      <c r="L192" s="158"/>
    </row>
    <row r="193" spans="1:12" s="32" customFormat="1" ht="30" x14ac:dyDescent="0.3">
      <c r="A193" s="22">
        <f t="shared" si="16"/>
        <v>3.7000000000000006</v>
      </c>
      <c r="B193" s="38" t="s">
        <v>139</v>
      </c>
      <c r="C193" s="38" t="s">
        <v>130</v>
      </c>
      <c r="D193" s="175" t="s">
        <v>84</v>
      </c>
      <c r="E193" s="154">
        <f>6*E186</f>
        <v>12</v>
      </c>
      <c r="F193" s="187"/>
      <c r="G193" s="157"/>
      <c r="H193" s="158"/>
      <c r="I193" s="158"/>
      <c r="J193" s="158"/>
      <c r="K193" s="158"/>
      <c r="L193" s="158"/>
    </row>
    <row r="194" spans="1:12" s="32" customFormat="1" ht="30" x14ac:dyDescent="0.3">
      <c r="A194" s="22">
        <f t="shared" si="16"/>
        <v>3.8000000000000007</v>
      </c>
      <c r="B194" s="38" t="s">
        <v>129</v>
      </c>
      <c r="C194" s="38" t="s">
        <v>130</v>
      </c>
      <c r="D194" s="175" t="s">
        <v>84</v>
      </c>
      <c r="E194" s="154">
        <f>2*E186</f>
        <v>4</v>
      </c>
      <c r="F194" s="187"/>
      <c r="G194" s="157"/>
      <c r="H194" s="158"/>
      <c r="I194" s="158"/>
      <c r="J194" s="158"/>
      <c r="K194" s="158"/>
      <c r="L194" s="158"/>
    </row>
    <row r="195" spans="1:12" s="32" customFormat="1" ht="30" x14ac:dyDescent="0.3">
      <c r="A195" s="22">
        <f t="shared" si="16"/>
        <v>3.9000000000000008</v>
      </c>
      <c r="B195" s="38" t="s">
        <v>350</v>
      </c>
      <c r="C195" s="48" t="s">
        <v>43</v>
      </c>
      <c r="D195" s="175" t="s">
        <v>84</v>
      </c>
      <c r="E195" s="154">
        <f>0.017*E186</f>
        <v>3.4000000000000002E-2</v>
      </c>
      <c r="F195" s="187"/>
      <c r="G195" s="157"/>
      <c r="H195" s="158"/>
      <c r="I195" s="158"/>
      <c r="J195" s="158"/>
      <c r="K195" s="158"/>
      <c r="L195" s="158"/>
    </row>
    <row r="196" spans="1:12" s="32" customFormat="1" ht="30" x14ac:dyDescent="0.3">
      <c r="A196" s="23">
        <v>3.1</v>
      </c>
      <c r="B196" s="38" t="s">
        <v>351</v>
      </c>
      <c r="C196" s="48" t="s">
        <v>43</v>
      </c>
      <c r="D196" s="175" t="s">
        <v>84</v>
      </c>
      <c r="E196" s="154">
        <f>E186*0.55</f>
        <v>1.1000000000000001</v>
      </c>
      <c r="F196" s="187"/>
      <c r="G196" s="157"/>
      <c r="H196" s="158"/>
      <c r="I196" s="158"/>
      <c r="J196" s="158"/>
      <c r="K196" s="158"/>
      <c r="L196" s="158"/>
    </row>
    <row r="197" spans="1:12" s="32" customFormat="1" ht="30" x14ac:dyDescent="0.3">
      <c r="A197" s="23">
        <f>A196+0.01</f>
        <v>3.11</v>
      </c>
      <c r="B197" s="38" t="s">
        <v>352</v>
      </c>
      <c r="C197" s="38" t="s">
        <v>26</v>
      </c>
      <c r="D197" s="175" t="s">
        <v>84</v>
      </c>
      <c r="E197" s="154">
        <f>E186*11</f>
        <v>22</v>
      </c>
      <c r="F197" s="187"/>
      <c r="G197" s="157"/>
      <c r="H197" s="158"/>
      <c r="I197" s="158"/>
      <c r="J197" s="158"/>
      <c r="K197" s="158"/>
      <c r="L197" s="158"/>
    </row>
    <row r="198" spans="1:12" s="32" customFormat="1" ht="30" x14ac:dyDescent="0.3">
      <c r="A198" s="23">
        <f t="shared" ref="A198:A200" si="17">A197+0.01</f>
        <v>3.1199999999999997</v>
      </c>
      <c r="B198" s="38" t="s">
        <v>353</v>
      </c>
      <c r="C198" s="38" t="s">
        <v>26</v>
      </c>
      <c r="D198" s="175" t="s">
        <v>84</v>
      </c>
      <c r="E198" s="154">
        <f>E186</f>
        <v>2</v>
      </c>
      <c r="F198" s="187"/>
      <c r="G198" s="157"/>
      <c r="H198" s="158"/>
      <c r="I198" s="158"/>
      <c r="J198" s="158"/>
      <c r="K198" s="158"/>
      <c r="L198" s="158"/>
    </row>
    <row r="199" spans="1:12" s="32" customFormat="1" ht="30" x14ac:dyDescent="0.3">
      <c r="A199" s="23">
        <f t="shared" si="17"/>
        <v>3.1299999999999994</v>
      </c>
      <c r="B199" s="20" t="s">
        <v>354</v>
      </c>
      <c r="C199" s="38" t="s">
        <v>26</v>
      </c>
      <c r="D199" s="175" t="s">
        <v>84</v>
      </c>
      <c r="E199" s="154">
        <f>E186</f>
        <v>2</v>
      </c>
      <c r="F199" s="157"/>
      <c r="G199" s="157"/>
      <c r="H199" s="157"/>
      <c r="I199" s="302"/>
      <c r="J199" s="157"/>
      <c r="K199" s="302"/>
      <c r="L199" s="157"/>
    </row>
    <row r="200" spans="1:12" s="32" customFormat="1" x14ac:dyDescent="0.3">
      <c r="A200" s="23">
        <f t="shared" si="17"/>
        <v>3.1399999999999992</v>
      </c>
      <c r="B200" s="20" t="s">
        <v>68</v>
      </c>
      <c r="C200" s="76" t="s">
        <v>4</v>
      </c>
      <c r="D200" s="291">
        <v>0.21</v>
      </c>
      <c r="E200" s="334">
        <f>E186*D200</f>
        <v>0.42</v>
      </c>
      <c r="F200" s="304"/>
      <c r="G200" s="157"/>
      <c r="H200" s="304"/>
      <c r="I200" s="305"/>
      <c r="J200" s="304"/>
      <c r="K200" s="305"/>
      <c r="L200" s="306"/>
    </row>
    <row r="201" spans="1:12" s="32" customFormat="1" x14ac:dyDescent="0.3">
      <c r="A201" s="26">
        <f>A186+1</f>
        <v>4</v>
      </c>
      <c r="B201" s="27" t="s">
        <v>355</v>
      </c>
      <c r="C201" s="27" t="s">
        <v>10</v>
      </c>
      <c r="D201" s="222"/>
      <c r="E201" s="222">
        <v>2</v>
      </c>
      <c r="F201" s="265"/>
      <c r="G201" s="157"/>
      <c r="H201" s="157"/>
      <c r="I201" s="157"/>
      <c r="J201" s="157"/>
      <c r="K201" s="157"/>
      <c r="L201" s="265"/>
    </row>
    <row r="202" spans="1:12" s="29" customFormat="1" x14ac:dyDescent="0.3">
      <c r="A202" s="22">
        <f t="shared" ref="A202:A207" si="18">A201+0.1</f>
        <v>4.0999999999999996</v>
      </c>
      <c r="B202" s="20" t="s">
        <v>40</v>
      </c>
      <c r="C202" s="20" t="s">
        <v>24</v>
      </c>
      <c r="D202" s="154">
        <v>9</v>
      </c>
      <c r="E202" s="154">
        <f>E201*D202</f>
        <v>18</v>
      </c>
      <c r="F202" s="157"/>
      <c r="G202" s="157"/>
      <c r="H202" s="157"/>
      <c r="I202" s="157"/>
      <c r="J202" s="157"/>
      <c r="K202" s="157"/>
      <c r="L202" s="157"/>
    </row>
    <row r="203" spans="1:12" s="37" customFormat="1" x14ac:dyDescent="0.3">
      <c r="A203" s="36">
        <f t="shared" si="18"/>
        <v>4.1999999999999993</v>
      </c>
      <c r="B203" s="20" t="s">
        <v>285</v>
      </c>
      <c r="C203" s="20" t="s">
        <v>4</v>
      </c>
      <c r="D203" s="316">
        <v>0.77</v>
      </c>
      <c r="E203" s="154">
        <f>E201*D203</f>
        <v>1.54</v>
      </c>
      <c r="F203" s="157"/>
      <c r="G203" s="157"/>
      <c r="H203" s="157"/>
      <c r="I203" s="157"/>
      <c r="J203" s="157"/>
      <c r="K203" s="157"/>
      <c r="L203" s="157"/>
    </row>
    <row r="204" spans="1:12" s="32" customFormat="1" ht="30" x14ac:dyDescent="0.3">
      <c r="A204" s="22">
        <f t="shared" si="18"/>
        <v>4.2999999999999989</v>
      </c>
      <c r="B204" s="38" t="s">
        <v>276</v>
      </c>
      <c r="C204" s="38" t="s">
        <v>130</v>
      </c>
      <c r="D204" s="175" t="s">
        <v>84</v>
      </c>
      <c r="E204" s="175">
        <f>E201*10</f>
        <v>20</v>
      </c>
      <c r="F204" s="187"/>
      <c r="G204" s="187"/>
      <c r="H204" s="158"/>
      <c r="I204" s="158"/>
      <c r="J204" s="158"/>
      <c r="K204" s="158"/>
      <c r="L204" s="158"/>
    </row>
    <row r="205" spans="1:12" s="32" customFormat="1" ht="30" x14ac:dyDescent="0.3">
      <c r="A205" s="22">
        <f t="shared" si="18"/>
        <v>4.3999999999999986</v>
      </c>
      <c r="B205" s="20" t="s">
        <v>356</v>
      </c>
      <c r="C205" s="38" t="s">
        <v>130</v>
      </c>
      <c r="D205" s="175" t="s">
        <v>84</v>
      </c>
      <c r="E205" s="154">
        <f>E201*10</f>
        <v>20</v>
      </c>
      <c r="F205" s="302"/>
      <c r="G205" s="157"/>
      <c r="H205" s="157"/>
      <c r="I205" s="157"/>
      <c r="J205" s="157"/>
      <c r="K205" s="157"/>
      <c r="L205" s="157"/>
    </row>
    <row r="206" spans="1:12" s="32" customFormat="1" ht="30" x14ac:dyDescent="0.3">
      <c r="A206" s="22">
        <f t="shared" si="18"/>
        <v>4.4999999999999982</v>
      </c>
      <c r="B206" s="20" t="s">
        <v>357</v>
      </c>
      <c r="C206" s="20" t="s">
        <v>103</v>
      </c>
      <c r="D206" s="175" t="s">
        <v>84</v>
      </c>
      <c r="E206" s="154">
        <f>E201*2.5</f>
        <v>5</v>
      </c>
      <c r="F206" s="302"/>
      <c r="G206" s="157"/>
      <c r="H206" s="157"/>
      <c r="I206" s="157"/>
      <c r="J206" s="157"/>
      <c r="K206" s="157"/>
      <c r="L206" s="157"/>
    </row>
    <row r="207" spans="1:12" s="32" customFormat="1" x14ac:dyDescent="0.3">
      <c r="A207" s="22">
        <f t="shared" si="18"/>
        <v>4.5999999999999979</v>
      </c>
      <c r="B207" s="20" t="s">
        <v>68</v>
      </c>
      <c r="C207" s="20" t="s">
        <v>4</v>
      </c>
      <c r="D207" s="154">
        <v>0.35</v>
      </c>
      <c r="E207" s="154">
        <f>D207*E201</f>
        <v>0.7</v>
      </c>
      <c r="F207" s="302"/>
      <c r="G207" s="157"/>
      <c r="H207" s="157"/>
      <c r="I207" s="157"/>
      <c r="J207" s="157"/>
      <c r="K207" s="157"/>
      <c r="L207" s="157"/>
    </row>
    <row r="208" spans="1:12" s="32" customFormat="1" ht="45" x14ac:dyDescent="0.3">
      <c r="A208" s="26">
        <f>A201+1</f>
        <v>5</v>
      </c>
      <c r="B208" s="27" t="s">
        <v>358</v>
      </c>
      <c r="C208" s="27" t="s">
        <v>43</v>
      </c>
      <c r="D208" s="222"/>
      <c r="E208" s="222">
        <v>15.54</v>
      </c>
      <c r="F208" s="265"/>
      <c r="G208" s="301"/>
      <c r="H208" s="265"/>
      <c r="I208" s="301"/>
      <c r="J208" s="265"/>
      <c r="K208" s="301"/>
      <c r="L208" s="265"/>
    </row>
    <row r="209" spans="1:12" s="29" customFormat="1" x14ac:dyDescent="0.3">
      <c r="A209" s="22">
        <f t="shared" ref="A209:A212" si="19">A208+0.1</f>
        <v>5.0999999999999996</v>
      </c>
      <c r="B209" s="20" t="s">
        <v>40</v>
      </c>
      <c r="C209" s="20" t="s">
        <v>24</v>
      </c>
      <c r="D209" s="316">
        <v>0.68</v>
      </c>
      <c r="E209" s="154">
        <f>E208*D209</f>
        <v>10.5672</v>
      </c>
      <c r="F209" s="157"/>
      <c r="G209" s="157"/>
      <c r="H209" s="157"/>
      <c r="I209" s="157"/>
      <c r="J209" s="157"/>
      <c r="K209" s="157"/>
      <c r="L209" s="157"/>
    </row>
    <row r="210" spans="1:12" s="37" customFormat="1" x14ac:dyDescent="0.3">
      <c r="A210" s="36">
        <f t="shared" si="19"/>
        <v>5.1999999999999993</v>
      </c>
      <c r="B210" s="20" t="s">
        <v>285</v>
      </c>
      <c r="C210" s="20" t="s">
        <v>4</v>
      </c>
      <c r="D210" s="319">
        <v>2.9999999999999997E-4</v>
      </c>
      <c r="E210" s="154">
        <f>D210*E208</f>
        <v>4.6619999999999995E-3</v>
      </c>
      <c r="F210" s="157"/>
      <c r="G210" s="157"/>
      <c r="H210" s="157"/>
      <c r="I210" s="157"/>
      <c r="J210" s="157"/>
      <c r="K210" s="157"/>
      <c r="L210" s="157"/>
    </row>
    <row r="211" spans="1:12" s="32" customFormat="1" ht="30" x14ac:dyDescent="0.3">
      <c r="A211" s="22">
        <f t="shared" si="19"/>
        <v>5.2999999999999989</v>
      </c>
      <c r="B211" s="20" t="s">
        <v>308</v>
      </c>
      <c r="C211" s="20" t="s">
        <v>103</v>
      </c>
      <c r="D211" s="316">
        <v>0.28000000000000003</v>
      </c>
      <c r="E211" s="154">
        <f>D211*E208</f>
        <v>4.3512000000000004</v>
      </c>
      <c r="F211" s="157"/>
      <c r="G211" s="157"/>
      <c r="H211" s="157"/>
      <c r="I211" s="157"/>
      <c r="J211" s="157"/>
      <c r="K211" s="157"/>
      <c r="L211" s="157"/>
    </row>
    <row r="212" spans="1:12" s="32" customFormat="1" x14ac:dyDescent="0.3">
      <c r="A212" s="22">
        <f t="shared" si="19"/>
        <v>5.3999999999999986</v>
      </c>
      <c r="B212" s="20" t="s">
        <v>68</v>
      </c>
      <c r="C212" s="20" t="s">
        <v>4</v>
      </c>
      <c r="D212" s="316">
        <v>1.9E-3</v>
      </c>
      <c r="E212" s="154">
        <f>D212*E208</f>
        <v>2.9525999999999997E-2</v>
      </c>
      <c r="F212" s="157"/>
      <c r="G212" s="157"/>
      <c r="H212" s="157"/>
      <c r="I212" s="157"/>
      <c r="J212" s="157"/>
      <c r="K212" s="157"/>
      <c r="L212" s="157"/>
    </row>
    <row r="213" spans="1:12" s="32" customFormat="1" x14ac:dyDescent="0.3">
      <c r="A213" s="77"/>
      <c r="B213" s="78" t="s">
        <v>32</v>
      </c>
      <c r="C213" s="78"/>
      <c r="D213" s="223"/>
      <c r="E213" s="223"/>
      <c r="F213" s="266"/>
      <c r="G213" s="266"/>
      <c r="H213" s="266"/>
      <c r="I213" s="266"/>
      <c r="J213" s="266"/>
      <c r="K213" s="266"/>
      <c r="L213" s="266"/>
    </row>
    <row r="214" spans="1:12" s="32" customFormat="1" x14ac:dyDescent="0.3">
      <c r="A214" s="80"/>
      <c r="B214" s="20" t="s">
        <v>407</v>
      </c>
      <c r="C214" s="20"/>
      <c r="D214" s="282"/>
      <c r="E214" s="221"/>
      <c r="F214" s="265"/>
      <c r="G214" s="265"/>
      <c r="H214" s="265"/>
      <c r="I214" s="157"/>
      <c r="J214" s="265"/>
      <c r="K214" s="157"/>
      <c r="L214" s="157"/>
    </row>
    <row r="215" spans="1:12" s="32" customFormat="1" x14ac:dyDescent="0.3">
      <c r="A215" s="77"/>
      <c r="B215" s="78" t="s">
        <v>32</v>
      </c>
      <c r="C215" s="78"/>
      <c r="D215" s="223"/>
      <c r="E215" s="223"/>
      <c r="F215" s="266"/>
      <c r="G215" s="266"/>
      <c r="H215" s="266"/>
      <c r="I215" s="266"/>
      <c r="J215" s="266"/>
      <c r="K215" s="266"/>
      <c r="L215" s="266"/>
    </row>
    <row r="216" spans="1:12" s="32" customFormat="1" x14ac:dyDescent="0.3">
      <c r="A216" s="80"/>
      <c r="B216" s="20" t="s">
        <v>310</v>
      </c>
      <c r="C216" s="20"/>
      <c r="D216" s="282"/>
      <c r="E216" s="221"/>
      <c r="F216" s="265"/>
      <c r="G216" s="265"/>
      <c r="H216" s="265"/>
      <c r="I216" s="157"/>
      <c r="J216" s="265"/>
      <c r="K216" s="157"/>
      <c r="L216" s="157"/>
    </row>
    <row r="217" spans="1:12" s="32" customFormat="1" x14ac:dyDescent="0.3">
      <c r="A217" s="77"/>
      <c r="B217" s="78" t="s">
        <v>32</v>
      </c>
      <c r="C217" s="78"/>
      <c r="D217" s="223"/>
      <c r="E217" s="223"/>
      <c r="F217" s="266"/>
      <c r="G217" s="266"/>
      <c r="H217" s="266"/>
      <c r="I217" s="266"/>
      <c r="J217" s="266"/>
      <c r="K217" s="266"/>
      <c r="L217" s="266"/>
    </row>
    <row r="218" spans="1:12" s="32" customFormat="1" x14ac:dyDescent="0.3">
      <c r="A218" s="80"/>
      <c r="B218" s="20" t="s">
        <v>311</v>
      </c>
      <c r="C218" s="20"/>
      <c r="D218" s="282"/>
      <c r="E218" s="221"/>
      <c r="F218" s="265"/>
      <c r="G218" s="265"/>
      <c r="H218" s="265"/>
      <c r="I218" s="157"/>
      <c r="J218" s="265"/>
      <c r="K218" s="157"/>
      <c r="L218" s="157"/>
    </row>
    <row r="219" spans="1:12" s="32" customFormat="1" x14ac:dyDescent="0.3">
      <c r="A219" s="80"/>
      <c r="B219" s="27" t="s">
        <v>32</v>
      </c>
      <c r="C219" s="27"/>
      <c r="D219" s="221"/>
      <c r="E219" s="221"/>
      <c r="F219" s="265"/>
      <c r="G219" s="157"/>
      <c r="H219" s="157"/>
      <c r="I219" s="157"/>
      <c r="J219" s="265"/>
      <c r="K219" s="157"/>
      <c r="L219" s="265"/>
    </row>
    <row r="220" spans="1:12" s="32" customFormat="1" x14ac:dyDescent="0.3">
      <c r="A220" s="22"/>
      <c r="B220" s="27" t="s">
        <v>359</v>
      </c>
      <c r="C220" s="20"/>
      <c r="D220" s="154"/>
      <c r="E220" s="154"/>
      <c r="F220" s="157"/>
      <c r="G220" s="157"/>
      <c r="H220" s="157"/>
      <c r="I220" s="157"/>
      <c r="J220" s="157"/>
      <c r="K220" s="157"/>
      <c r="L220" s="265"/>
    </row>
    <row r="221" spans="1:12" s="32" customFormat="1" x14ac:dyDescent="0.3">
      <c r="A221" s="26">
        <v>1</v>
      </c>
      <c r="B221" s="27" t="s">
        <v>9</v>
      </c>
      <c r="C221" s="27" t="s">
        <v>10</v>
      </c>
      <c r="D221" s="222"/>
      <c r="E221" s="222">
        <v>6</v>
      </c>
      <c r="F221" s="265"/>
      <c r="G221" s="265"/>
      <c r="H221" s="265"/>
      <c r="I221" s="265"/>
      <c r="J221" s="265"/>
      <c r="K221" s="265"/>
      <c r="L221" s="265"/>
    </row>
    <row r="222" spans="1:12" s="29" customFormat="1" x14ac:dyDescent="0.3">
      <c r="A222" s="22">
        <f>A221+0.1</f>
        <v>1.1000000000000001</v>
      </c>
      <c r="B222" s="20" t="s">
        <v>40</v>
      </c>
      <c r="C222" s="20" t="s">
        <v>4</v>
      </c>
      <c r="D222" s="154">
        <v>2.5499999999999998</v>
      </c>
      <c r="E222" s="154">
        <f>D222*E221</f>
        <v>15.299999999999999</v>
      </c>
      <c r="F222" s="157"/>
      <c r="G222" s="157"/>
      <c r="H222" s="157"/>
      <c r="I222" s="157"/>
      <c r="J222" s="157"/>
      <c r="K222" s="157"/>
      <c r="L222" s="157"/>
    </row>
    <row r="223" spans="1:12" s="37" customFormat="1" x14ac:dyDescent="0.3">
      <c r="A223" s="36">
        <f>A222+0.1</f>
        <v>1.2000000000000002</v>
      </c>
      <c r="B223" s="20" t="s">
        <v>285</v>
      </c>
      <c r="C223" s="20" t="s">
        <v>4</v>
      </c>
      <c r="D223" s="316">
        <v>0.86</v>
      </c>
      <c r="E223" s="154">
        <f>D223*E221</f>
        <v>5.16</v>
      </c>
      <c r="F223" s="157"/>
      <c r="G223" s="157"/>
      <c r="H223" s="157"/>
      <c r="I223" s="157"/>
      <c r="J223" s="157"/>
      <c r="K223" s="157"/>
      <c r="L223" s="157"/>
    </row>
    <row r="224" spans="1:12" s="32" customFormat="1" ht="30" x14ac:dyDescent="0.3">
      <c r="A224" s="22">
        <f t="shared" ref="A224:A225" si="20">A223+0.1</f>
        <v>1.3000000000000003</v>
      </c>
      <c r="B224" s="33" t="s">
        <v>279</v>
      </c>
      <c r="C224" s="20" t="s">
        <v>10</v>
      </c>
      <c r="D224" s="154">
        <v>1</v>
      </c>
      <c r="E224" s="154">
        <f>D224*E221</f>
        <v>6</v>
      </c>
      <c r="F224" s="157"/>
      <c r="G224" s="157"/>
      <c r="H224" s="157"/>
      <c r="I224" s="157"/>
      <c r="J224" s="157"/>
      <c r="K224" s="157"/>
      <c r="L224" s="157"/>
    </row>
    <row r="225" spans="1:12" s="32" customFormat="1" x14ac:dyDescent="0.3">
      <c r="A225" s="22">
        <f t="shared" si="20"/>
        <v>1.4000000000000004</v>
      </c>
      <c r="B225" s="20" t="s">
        <v>68</v>
      </c>
      <c r="C225" s="20" t="s">
        <v>4</v>
      </c>
      <c r="D225" s="154">
        <v>2.14</v>
      </c>
      <c r="E225" s="154">
        <f>D225*E221</f>
        <v>12.84</v>
      </c>
      <c r="F225" s="157"/>
      <c r="G225" s="157"/>
      <c r="H225" s="157"/>
      <c r="I225" s="157"/>
      <c r="J225" s="157"/>
      <c r="K225" s="157"/>
      <c r="L225" s="157"/>
    </row>
    <row r="226" spans="1:12" s="32" customFormat="1" x14ac:dyDescent="0.3">
      <c r="A226" s="26">
        <f>A221+1</f>
        <v>2</v>
      </c>
      <c r="B226" s="27" t="s">
        <v>14</v>
      </c>
      <c r="C226" s="84" t="s">
        <v>130</v>
      </c>
      <c r="D226" s="222"/>
      <c r="E226" s="222">
        <f>SUM(E229:E230)</f>
        <v>83</v>
      </c>
      <c r="F226" s="157"/>
      <c r="G226" s="157"/>
      <c r="H226" s="265"/>
      <c r="I226" s="265"/>
      <c r="J226" s="265"/>
      <c r="K226" s="265"/>
      <c r="L226" s="265"/>
    </row>
    <row r="227" spans="1:12" s="29" customFormat="1" x14ac:dyDescent="0.3">
      <c r="A227" s="22">
        <f t="shared" ref="A227:A233" si="21">A226+0.1</f>
        <v>2.1</v>
      </c>
      <c r="B227" s="20" t="s">
        <v>40</v>
      </c>
      <c r="C227" s="20" t="s">
        <v>4</v>
      </c>
      <c r="D227" s="154">
        <v>7.0000000000000007E-2</v>
      </c>
      <c r="E227" s="154">
        <f>D227*E226</f>
        <v>5.8100000000000005</v>
      </c>
      <c r="F227" s="157"/>
      <c r="G227" s="157"/>
      <c r="H227" s="157"/>
      <c r="I227" s="157"/>
      <c r="J227" s="157"/>
      <c r="K227" s="157"/>
      <c r="L227" s="157"/>
    </row>
    <row r="228" spans="1:12" s="37" customFormat="1" x14ac:dyDescent="0.3">
      <c r="A228" s="36">
        <f t="shared" si="21"/>
        <v>2.2000000000000002</v>
      </c>
      <c r="B228" s="20" t="s">
        <v>285</v>
      </c>
      <c r="C228" s="20" t="s">
        <v>16</v>
      </c>
      <c r="D228" s="316">
        <v>4.8399999999999999E-2</v>
      </c>
      <c r="E228" s="154">
        <f>D228*E226</f>
        <v>4.0171999999999999</v>
      </c>
      <c r="F228" s="157"/>
      <c r="G228" s="157"/>
      <c r="H228" s="157"/>
      <c r="I228" s="157"/>
      <c r="J228" s="157"/>
      <c r="K228" s="157"/>
      <c r="L228" s="157"/>
    </row>
    <row r="229" spans="1:12" s="35" customFormat="1" ht="30" x14ac:dyDescent="0.3">
      <c r="A229" s="36">
        <f t="shared" si="21"/>
        <v>2.3000000000000003</v>
      </c>
      <c r="B229" s="20" t="s">
        <v>360</v>
      </c>
      <c r="C229" s="38" t="s">
        <v>130</v>
      </c>
      <c r="D229" s="175" t="s">
        <v>84</v>
      </c>
      <c r="E229" s="318">
        <v>35</v>
      </c>
      <c r="F229" s="157"/>
      <c r="G229" s="157"/>
      <c r="H229" s="157"/>
      <c r="I229" s="157"/>
      <c r="J229" s="157"/>
      <c r="K229" s="157"/>
      <c r="L229" s="157"/>
    </row>
    <row r="230" spans="1:12" s="32" customFormat="1" ht="30" x14ac:dyDescent="0.3">
      <c r="A230" s="36">
        <f t="shared" si="21"/>
        <v>2.4000000000000004</v>
      </c>
      <c r="B230" s="20" t="s">
        <v>361</v>
      </c>
      <c r="C230" s="38" t="s">
        <v>130</v>
      </c>
      <c r="D230" s="175" t="s">
        <v>84</v>
      </c>
      <c r="E230" s="318">
        <v>48</v>
      </c>
      <c r="F230" s="157"/>
      <c r="G230" s="157"/>
      <c r="H230" s="157"/>
      <c r="I230" s="157"/>
      <c r="J230" s="157"/>
      <c r="K230" s="157"/>
      <c r="L230" s="157"/>
    </row>
    <row r="231" spans="1:12" s="35" customFormat="1" ht="30" x14ac:dyDescent="0.3">
      <c r="A231" s="36">
        <f t="shared" si="21"/>
        <v>2.5000000000000004</v>
      </c>
      <c r="B231" s="20" t="s">
        <v>20</v>
      </c>
      <c r="C231" s="38" t="s">
        <v>130</v>
      </c>
      <c r="D231" s="175" t="s">
        <v>84</v>
      </c>
      <c r="E231" s="154">
        <f>E229</f>
        <v>35</v>
      </c>
      <c r="F231" s="157"/>
      <c r="G231" s="157"/>
      <c r="H231" s="157"/>
      <c r="I231" s="157"/>
      <c r="J231" s="157"/>
      <c r="K231" s="157"/>
      <c r="L231" s="157"/>
    </row>
    <row r="232" spans="1:12" s="35" customFormat="1" ht="30" x14ac:dyDescent="0.3">
      <c r="A232" s="36">
        <f t="shared" si="21"/>
        <v>2.6000000000000005</v>
      </c>
      <c r="B232" s="20" t="s">
        <v>362</v>
      </c>
      <c r="C232" s="38" t="s">
        <v>130</v>
      </c>
      <c r="D232" s="175" t="s">
        <v>84</v>
      </c>
      <c r="E232" s="154">
        <f>E229</f>
        <v>35</v>
      </c>
      <c r="F232" s="157"/>
      <c r="G232" s="157"/>
      <c r="H232" s="157"/>
      <c r="I232" s="157"/>
      <c r="J232" s="157"/>
      <c r="K232" s="157"/>
      <c r="L232" s="157"/>
    </row>
    <row r="233" spans="1:12" s="32" customFormat="1" x14ac:dyDescent="0.3">
      <c r="A233" s="36">
        <f t="shared" si="21"/>
        <v>2.7000000000000006</v>
      </c>
      <c r="B233" s="20" t="s">
        <v>68</v>
      </c>
      <c r="C233" s="20" t="s">
        <v>4</v>
      </c>
      <c r="D233" s="154">
        <v>1.5</v>
      </c>
      <c r="E233" s="154">
        <f>D233*E226</f>
        <v>124.5</v>
      </c>
      <c r="F233" s="157"/>
      <c r="G233" s="157"/>
      <c r="H233" s="157"/>
      <c r="I233" s="157"/>
      <c r="J233" s="157"/>
      <c r="K233" s="157"/>
      <c r="L233" s="157"/>
    </row>
    <row r="234" spans="1:12" s="35" customFormat="1" ht="30" x14ac:dyDescent="0.3">
      <c r="A234" s="26">
        <f>A164+1</f>
        <v>4</v>
      </c>
      <c r="B234" s="27" t="s">
        <v>22</v>
      </c>
      <c r="C234" s="27" t="s">
        <v>10</v>
      </c>
      <c r="D234" s="222"/>
      <c r="E234" s="222">
        <v>1</v>
      </c>
      <c r="F234" s="157"/>
      <c r="G234" s="157"/>
      <c r="H234" s="265"/>
      <c r="I234" s="265"/>
      <c r="J234" s="265"/>
      <c r="K234" s="265"/>
      <c r="L234" s="265"/>
    </row>
    <row r="235" spans="1:12" s="35" customFormat="1" x14ac:dyDescent="0.3">
      <c r="A235" s="22">
        <f t="shared" ref="A235:A242" si="22">A234+0.1</f>
        <v>4.0999999999999996</v>
      </c>
      <c r="B235" s="20" t="s">
        <v>40</v>
      </c>
      <c r="C235" s="20" t="s">
        <v>24</v>
      </c>
      <c r="D235" s="154">
        <v>25</v>
      </c>
      <c r="E235" s="154">
        <f>D235*E234</f>
        <v>25</v>
      </c>
      <c r="F235" s="157"/>
      <c r="G235" s="157"/>
      <c r="H235" s="157"/>
      <c r="I235" s="157"/>
      <c r="J235" s="157"/>
      <c r="K235" s="157"/>
      <c r="L235" s="157"/>
    </row>
    <row r="236" spans="1:12" s="35" customFormat="1" x14ac:dyDescent="0.3">
      <c r="A236" s="22">
        <f t="shared" si="22"/>
        <v>4.1999999999999993</v>
      </c>
      <c r="B236" s="20" t="s">
        <v>285</v>
      </c>
      <c r="C236" s="20" t="s">
        <v>16</v>
      </c>
      <c r="D236" s="154">
        <v>0.7</v>
      </c>
      <c r="E236" s="154">
        <f>D236*E234</f>
        <v>0.7</v>
      </c>
      <c r="F236" s="157"/>
      <c r="G236" s="157"/>
      <c r="H236" s="157"/>
      <c r="I236" s="157"/>
      <c r="J236" s="157"/>
      <c r="K236" s="157"/>
      <c r="L236" s="157"/>
    </row>
    <row r="237" spans="1:12" s="35" customFormat="1" ht="30" x14ac:dyDescent="0.3">
      <c r="A237" s="22">
        <f t="shared" si="22"/>
        <v>4.2999999999999989</v>
      </c>
      <c r="B237" s="20" t="s">
        <v>25</v>
      </c>
      <c r="C237" s="20" t="s">
        <v>26</v>
      </c>
      <c r="D237" s="175" t="s">
        <v>84</v>
      </c>
      <c r="E237" s="154">
        <f>E234</f>
        <v>1</v>
      </c>
      <c r="F237" s="157"/>
      <c r="G237" s="157"/>
      <c r="H237" s="157"/>
      <c r="I237" s="157"/>
      <c r="J237" s="157"/>
      <c r="K237" s="157"/>
      <c r="L237" s="157"/>
    </row>
    <row r="238" spans="1:12" s="35" customFormat="1" ht="30" x14ac:dyDescent="0.3">
      <c r="A238" s="22">
        <f t="shared" si="22"/>
        <v>4.3999999999999986</v>
      </c>
      <c r="B238" s="20" t="s">
        <v>363</v>
      </c>
      <c r="C238" s="20" t="s">
        <v>26</v>
      </c>
      <c r="D238" s="175" t="s">
        <v>84</v>
      </c>
      <c r="E238" s="154">
        <f>E234</f>
        <v>1</v>
      </c>
      <c r="F238" s="157"/>
      <c r="G238" s="157"/>
      <c r="H238" s="157"/>
      <c r="I238" s="157"/>
      <c r="J238" s="157"/>
      <c r="K238" s="157"/>
      <c r="L238" s="157"/>
    </row>
    <row r="239" spans="1:12" s="35" customFormat="1" ht="30" x14ac:dyDescent="0.3">
      <c r="A239" s="22">
        <f t="shared" si="22"/>
        <v>4.4999999999999982</v>
      </c>
      <c r="B239" s="20" t="s">
        <v>28</v>
      </c>
      <c r="C239" s="20" t="s">
        <v>26</v>
      </c>
      <c r="D239" s="175" t="s">
        <v>84</v>
      </c>
      <c r="E239" s="154">
        <f>E234</f>
        <v>1</v>
      </c>
      <c r="F239" s="157"/>
      <c r="G239" s="157"/>
      <c r="H239" s="157"/>
      <c r="I239" s="157"/>
      <c r="J239" s="157"/>
      <c r="K239" s="157"/>
      <c r="L239" s="157"/>
    </row>
    <row r="240" spans="1:12" s="35" customFormat="1" ht="30" x14ac:dyDescent="0.3">
      <c r="A240" s="22">
        <f t="shared" si="22"/>
        <v>4.5999999999999979</v>
      </c>
      <c r="B240" s="20" t="s">
        <v>29</v>
      </c>
      <c r="C240" s="20" t="s">
        <v>26</v>
      </c>
      <c r="D240" s="175" t="s">
        <v>84</v>
      </c>
      <c r="E240" s="154">
        <f>E234</f>
        <v>1</v>
      </c>
      <c r="F240" s="157"/>
      <c r="G240" s="157"/>
      <c r="H240" s="157"/>
      <c r="I240" s="157"/>
      <c r="J240" s="157"/>
      <c r="K240" s="157"/>
      <c r="L240" s="157"/>
    </row>
    <row r="241" spans="1:12" s="35" customFormat="1" ht="30" x14ac:dyDescent="0.3">
      <c r="A241" s="22">
        <f t="shared" si="22"/>
        <v>4.6999999999999975</v>
      </c>
      <c r="B241" s="20" t="s">
        <v>30</v>
      </c>
      <c r="C241" s="20" t="s">
        <v>26</v>
      </c>
      <c r="D241" s="175" t="s">
        <v>84</v>
      </c>
      <c r="E241" s="154">
        <f>E234</f>
        <v>1</v>
      </c>
      <c r="F241" s="157"/>
      <c r="G241" s="157"/>
      <c r="H241" s="157"/>
      <c r="I241" s="157"/>
      <c r="J241" s="157"/>
      <c r="K241" s="157"/>
      <c r="L241" s="157"/>
    </row>
    <row r="242" spans="1:12" s="35" customFormat="1" x14ac:dyDescent="0.3">
      <c r="A242" s="22">
        <f t="shared" si="22"/>
        <v>4.7999999999999972</v>
      </c>
      <c r="B242" s="20" t="s">
        <v>68</v>
      </c>
      <c r="C242" s="20" t="s">
        <v>4</v>
      </c>
      <c r="D242" s="154">
        <v>10.1</v>
      </c>
      <c r="E242" s="154">
        <f>E234*D242</f>
        <v>10.1</v>
      </c>
      <c r="F242" s="157"/>
      <c r="G242" s="157"/>
      <c r="H242" s="157"/>
      <c r="I242" s="157"/>
      <c r="J242" s="157"/>
      <c r="K242" s="157"/>
      <c r="L242" s="157"/>
    </row>
    <row r="243" spans="1:12" s="32" customFormat="1" x14ac:dyDescent="0.3">
      <c r="A243" s="77"/>
      <c r="B243" s="78" t="s">
        <v>32</v>
      </c>
      <c r="C243" s="78"/>
      <c r="D243" s="223"/>
      <c r="E243" s="223"/>
      <c r="F243" s="266"/>
      <c r="G243" s="266"/>
      <c r="H243" s="266"/>
      <c r="I243" s="266"/>
      <c r="J243" s="266"/>
      <c r="K243" s="266"/>
      <c r="L243" s="266"/>
    </row>
    <row r="244" spans="1:12" s="32" customFormat="1" x14ac:dyDescent="0.3">
      <c r="A244" s="80"/>
      <c r="B244" s="20" t="s">
        <v>407</v>
      </c>
      <c r="C244" s="20"/>
      <c r="D244" s="282"/>
      <c r="E244" s="221"/>
      <c r="F244" s="265"/>
      <c r="G244" s="265"/>
      <c r="H244" s="265"/>
      <c r="I244" s="157"/>
      <c r="J244" s="265"/>
      <c r="K244" s="157"/>
      <c r="L244" s="157"/>
    </row>
    <row r="245" spans="1:12" s="32" customFormat="1" x14ac:dyDescent="0.3">
      <c r="A245" s="77"/>
      <c r="B245" s="78" t="s">
        <v>32</v>
      </c>
      <c r="C245" s="78"/>
      <c r="D245" s="223"/>
      <c r="E245" s="223"/>
      <c r="F245" s="266"/>
      <c r="G245" s="266"/>
      <c r="H245" s="266"/>
      <c r="I245" s="266"/>
      <c r="J245" s="266"/>
      <c r="K245" s="266"/>
      <c r="L245" s="266"/>
    </row>
    <row r="246" spans="1:12" s="32" customFormat="1" x14ac:dyDescent="0.3">
      <c r="A246" s="80"/>
      <c r="B246" s="20" t="s">
        <v>364</v>
      </c>
      <c r="C246" s="20"/>
      <c r="D246" s="282"/>
      <c r="E246" s="221"/>
      <c r="F246" s="265"/>
      <c r="G246" s="265"/>
      <c r="H246" s="265"/>
      <c r="I246" s="157"/>
      <c r="J246" s="265"/>
      <c r="K246" s="157"/>
      <c r="L246" s="157"/>
    </row>
    <row r="247" spans="1:12" s="32" customFormat="1" x14ac:dyDescent="0.3">
      <c r="A247" s="77"/>
      <c r="B247" s="78" t="s">
        <v>32</v>
      </c>
      <c r="C247" s="78"/>
      <c r="D247" s="223"/>
      <c r="E247" s="223"/>
      <c r="F247" s="266"/>
      <c r="G247" s="266"/>
      <c r="H247" s="266"/>
      <c r="I247" s="266"/>
      <c r="J247" s="266"/>
      <c r="K247" s="266"/>
      <c r="L247" s="266"/>
    </row>
    <row r="248" spans="1:12" s="32" customFormat="1" x14ac:dyDescent="0.3">
      <c r="A248" s="80"/>
      <c r="B248" s="20" t="s">
        <v>311</v>
      </c>
      <c r="C248" s="20"/>
      <c r="D248" s="282"/>
      <c r="E248" s="221"/>
      <c r="F248" s="265"/>
      <c r="G248" s="265"/>
      <c r="H248" s="265"/>
      <c r="I248" s="157"/>
      <c r="J248" s="265"/>
      <c r="K248" s="157"/>
      <c r="L248" s="157"/>
    </row>
    <row r="249" spans="1:12" s="32" customFormat="1" x14ac:dyDescent="0.3">
      <c r="A249" s="80"/>
      <c r="B249" s="27" t="s">
        <v>32</v>
      </c>
      <c r="C249" s="27"/>
      <c r="D249" s="221"/>
      <c r="E249" s="221"/>
      <c r="F249" s="265"/>
      <c r="G249" s="157"/>
      <c r="H249" s="157"/>
      <c r="I249" s="157"/>
      <c r="J249" s="265"/>
      <c r="K249" s="157"/>
      <c r="L249" s="265"/>
    </row>
    <row r="250" spans="1:12" s="32" customFormat="1" ht="30" x14ac:dyDescent="0.3">
      <c r="A250" s="86"/>
      <c r="B250" s="27" t="s">
        <v>365</v>
      </c>
      <c r="C250" s="20"/>
      <c r="D250" s="154"/>
      <c r="E250" s="154"/>
      <c r="F250" s="157"/>
      <c r="G250" s="157"/>
      <c r="H250" s="157"/>
      <c r="I250" s="157"/>
      <c r="J250" s="157"/>
      <c r="K250" s="157"/>
      <c r="L250" s="265"/>
    </row>
  </sheetData>
  <mergeCells count="10">
    <mergeCell ref="L3:L4"/>
    <mergeCell ref="C3:C4"/>
    <mergeCell ref="J3:K3"/>
    <mergeCell ref="A1:L1"/>
    <mergeCell ref="A2:L2"/>
    <mergeCell ref="A3:A4"/>
    <mergeCell ref="B3:B4"/>
    <mergeCell ref="D3:E3"/>
    <mergeCell ref="F3:G3"/>
    <mergeCell ref="H3:I3"/>
  </mergeCells>
  <conditionalFormatting sqref="D35:K35 L33:L35 B35:B36 M33:HS36 D32:HS32">
    <cfRule type="cellIs" dxfId="5" priority="3" stopIfTrue="1" operator="equal">
      <formula>8223.307275</formula>
    </cfRule>
  </conditionalFormatting>
  <conditionalFormatting sqref="J33:K33 B32 C34:J34 C33:H33">
    <cfRule type="cellIs" dxfId="4" priority="2" stopIfTrue="1" operator="equal">
      <formula>8223.307275</formula>
    </cfRule>
  </conditionalFormatting>
  <conditionalFormatting sqref="D36:L36">
    <cfRule type="cellIs" dxfId="3" priority="1" stopIfTrue="1" operator="equal">
      <formula>8223.307275</formula>
    </cfRule>
  </conditionalFormatting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BreakPreview" zoomScaleNormal="100" zoomScaleSheetLayoutView="100" workbookViewId="0">
      <selection activeCell="A3" sqref="A3:L4"/>
    </sheetView>
  </sheetViews>
  <sheetFormatPr defaultColWidth="9.140625" defaultRowHeight="15" x14ac:dyDescent="0.25"/>
  <cols>
    <col min="1" max="1" width="5.5703125" style="87" customWidth="1"/>
    <col min="2" max="2" width="36.5703125" style="14" customWidth="1"/>
    <col min="3" max="3" width="9.140625" style="14" customWidth="1"/>
    <col min="4" max="12" width="10.85546875" style="14" customWidth="1"/>
    <col min="13" max="16384" width="9.140625" style="14"/>
  </cols>
  <sheetData>
    <row r="1" spans="1:12" ht="36" customHeight="1" x14ac:dyDescent="0.25">
      <c r="A1" s="352" t="s">
        <v>410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6" customHeight="1" x14ac:dyDescent="0.25">
      <c r="A2" s="352" t="s">
        <v>283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45" customHeight="1" x14ac:dyDescent="0.25">
      <c r="A3" s="350" t="s">
        <v>214</v>
      </c>
      <c r="B3" s="350" t="s">
        <v>204</v>
      </c>
      <c r="C3" s="350" t="s">
        <v>205</v>
      </c>
      <c r="D3" s="350" t="s">
        <v>206</v>
      </c>
      <c r="E3" s="351"/>
      <c r="F3" s="350" t="s">
        <v>207</v>
      </c>
      <c r="G3" s="351"/>
      <c r="H3" s="350" t="s">
        <v>208</v>
      </c>
      <c r="I3" s="351"/>
      <c r="J3" s="350" t="s">
        <v>209</v>
      </c>
      <c r="K3" s="351"/>
      <c r="L3" s="350" t="s">
        <v>31</v>
      </c>
    </row>
    <row r="4" spans="1:12" ht="60" x14ac:dyDescent="0.25">
      <c r="A4" s="351" t="s">
        <v>0</v>
      </c>
      <c r="B4" s="351"/>
      <c r="C4" s="351" t="s">
        <v>205</v>
      </c>
      <c r="D4" s="140" t="s">
        <v>211</v>
      </c>
      <c r="E4" s="140" t="s">
        <v>212</v>
      </c>
      <c r="F4" s="140" t="s">
        <v>213</v>
      </c>
      <c r="G4" s="140" t="s">
        <v>31</v>
      </c>
      <c r="H4" s="140" t="s">
        <v>213</v>
      </c>
      <c r="I4" s="140" t="s">
        <v>31</v>
      </c>
      <c r="J4" s="140" t="s">
        <v>213</v>
      </c>
      <c r="K4" s="140" t="s">
        <v>31</v>
      </c>
      <c r="L4" s="351" t="s">
        <v>210</v>
      </c>
    </row>
    <row r="5" spans="1:12" s="63" customFormat="1" ht="15" customHeight="1" x14ac:dyDescent="0.3">
      <c r="A5" s="83"/>
      <c r="B5" s="3" t="s">
        <v>376</v>
      </c>
      <c r="C5" s="190"/>
      <c r="D5" s="192"/>
      <c r="E5" s="171"/>
      <c r="F5" s="182"/>
      <c r="G5" s="182"/>
      <c r="H5" s="182"/>
      <c r="I5" s="182"/>
      <c r="J5" s="182"/>
      <c r="K5" s="182"/>
      <c r="L5" s="180"/>
    </row>
    <row r="6" spans="1:12" s="63" customFormat="1" ht="30" x14ac:dyDescent="0.3">
      <c r="A6" s="65">
        <v>1</v>
      </c>
      <c r="B6" s="3" t="s">
        <v>70</v>
      </c>
      <c r="C6" s="3" t="s">
        <v>47</v>
      </c>
      <c r="D6" s="161"/>
      <c r="E6" s="161">
        <f>E8*0.1</f>
        <v>1.3500000000000003</v>
      </c>
      <c r="F6" s="176"/>
      <c r="G6" s="176"/>
      <c r="H6" s="176"/>
      <c r="I6" s="176"/>
      <c r="J6" s="176"/>
      <c r="K6" s="176"/>
      <c r="L6" s="176"/>
    </row>
    <row r="7" spans="1:12" s="63" customFormat="1" x14ac:dyDescent="0.3">
      <c r="A7" s="88">
        <f>A6+0.1</f>
        <v>1.1000000000000001</v>
      </c>
      <c r="B7" s="10" t="s">
        <v>40</v>
      </c>
      <c r="C7" s="10" t="s">
        <v>24</v>
      </c>
      <c r="D7" s="165">
        <v>2.06</v>
      </c>
      <c r="E7" s="165">
        <f>E6*D7</f>
        <v>2.7810000000000006</v>
      </c>
      <c r="F7" s="178"/>
      <c r="G7" s="178"/>
      <c r="H7" s="178"/>
      <c r="I7" s="178"/>
      <c r="J7" s="178"/>
      <c r="K7" s="178"/>
      <c r="L7" s="178"/>
    </row>
    <row r="8" spans="1:12" s="63" customFormat="1" ht="45" x14ac:dyDescent="0.3">
      <c r="A8" s="65">
        <f>A6+1</f>
        <v>2</v>
      </c>
      <c r="B8" s="3" t="s">
        <v>377</v>
      </c>
      <c r="C8" s="3" t="s">
        <v>47</v>
      </c>
      <c r="D8" s="161"/>
      <c r="E8" s="161">
        <f>(E42*0.1)+E51</f>
        <v>13.500000000000002</v>
      </c>
      <c r="F8" s="176"/>
      <c r="G8" s="176"/>
      <c r="H8" s="185"/>
      <c r="I8" s="185"/>
      <c r="J8" s="185"/>
      <c r="K8" s="185"/>
      <c r="L8" s="176"/>
    </row>
    <row r="9" spans="1:12" s="63" customFormat="1" x14ac:dyDescent="0.3">
      <c r="A9" s="88">
        <f>A8+0.1</f>
        <v>2.1</v>
      </c>
      <c r="B9" s="4" t="s">
        <v>378</v>
      </c>
      <c r="C9" s="4" t="s">
        <v>24</v>
      </c>
      <c r="D9" s="271">
        <v>9.9599999999999994E-2</v>
      </c>
      <c r="E9" s="165">
        <f>D9*E8</f>
        <v>1.3446</v>
      </c>
      <c r="F9" s="185"/>
      <c r="G9" s="185"/>
      <c r="H9" s="178"/>
      <c r="I9" s="231"/>
      <c r="J9" s="185"/>
      <c r="K9" s="185"/>
      <c r="L9" s="231"/>
    </row>
    <row r="10" spans="1:12" s="63" customFormat="1" x14ac:dyDescent="0.3">
      <c r="A10" s="88">
        <f>A9+0.1</f>
        <v>2.2000000000000002</v>
      </c>
      <c r="B10" s="11" t="s">
        <v>313</v>
      </c>
      <c r="C10" s="11" t="s">
        <v>4</v>
      </c>
      <c r="D10" s="272">
        <v>0.223</v>
      </c>
      <c r="E10" s="167">
        <f>D10*E8</f>
        <v>3.0105000000000004</v>
      </c>
      <c r="F10" s="178"/>
      <c r="G10" s="178"/>
      <c r="H10" s="180"/>
      <c r="I10" s="180"/>
      <c r="J10" s="180"/>
      <c r="K10" s="180"/>
      <c r="L10" s="180"/>
    </row>
    <row r="11" spans="1:12" s="63" customFormat="1" ht="30" x14ac:dyDescent="0.3">
      <c r="A11" s="65">
        <f>A8+1</f>
        <v>3</v>
      </c>
      <c r="B11" s="3" t="s">
        <v>73</v>
      </c>
      <c r="C11" s="3" t="s">
        <v>47</v>
      </c>
      <c r="D11" s="273"/>
      <c r="E11" s="161">
        <f>E8</f>
        <v>13.500000000000002</v>
      </c>
      <c r="F11" s="176"/>
      <c r="G11" s="180"/>
      <c r="H11" s="180"/>
      <c r="I11" s="180"/>
      <c r="J11" s="180"/>
      <c r="K11" s="180"/>
      <c r="L11" s="176"/>
    </row>
    <row r="12" spans="1:12" s="63" customFormat="1" x14ac:dyDescent="0.3">
      <c r="A12" s="88">
        <f>A11+0.1</f>
        <v>3.1</v>
      </c>
      <c r="B12" s="4" t="s">
        <v>378</v>
      </c>
      <c r="C12" s="4" t="s">
        <v>24</v>
      </c>
      <c r="D12" s="166">
        <v>3.4000000000000002E-2</v>
      </c>
      <c r="E12" s="165">
        <f>E11*D12</f>
        <v>0.45900000000000007</v>
      </c>
      <c r="F12" s="180"/>
      <c r="G12" s="180"/>
      <c r="H12" s="178"/>
      <c r="I12" s="178"/>
      <c r="J12" s="178"/>
      <c r="K12" s="178"/>
      <c r="L12" s="178"/>
    </row>
    <row r="13" spans="1:12" s="63" customFormat="1" x14ac:dyDescent="0.3">
      <c r="A13" s="88">
        <f>A12+0.1</f>
        <v>3.2</v>
      </c>
      <c r="B13" s="11" t="s">
        <v>74</v>
      </c>
      <c r="C13" s="11" t="s">
        <v>16</v>
      </c>
      <c r="D13" s="269">
        <v>8.0299999999999996E-2</v>
      </c>
      <c r="E13" s="167">
        <f>D13*E11</f>
        <v>1.0840500000000002</v>
      </c>
      <c r="F13" s="184"/>
      <c r="G13" s="184"/>
      <c r="H13" s="180"/>
      <c r="I13" s="180"/>
      <c r="J13" s="180"/>
      <c r="K13" s="180"/>
      <c r="L13" s="180"/>
    </row>
    <row r="14" spans="1:12" s="63" customFormat="1" x14ac:dyDescent="0.3">
      <c r="A14" s="88">
        <f>A13+0.1</f>
        <v>3.3000000000000003</v>
      </c>
      <c r="B14" s="11" t="s">
        <v>75</v>
      </c>
      <c r="C14" s="11" t="s">
        <v>4</v>
      </c>
      <c r="D14" s="272">
        <v>6.0000000000000001E-3</v>
      </c>
      <c r="E14" s="167">
        <f>D14*E11</f>
        <v>8.1000000000000016E-2</v>
      </c>
      <c r="F14" s="178"/>
      <c r="G14" s="178"/>
      <c r="H14" s="180"/>
      <c r="I14" s="180"/>
      <c r="J14" s="180"/>
      <c r="K14" s="180"/>
      <c r="L14" s="180"/>
    </row>
    <row r="15" spans="1:12" s="63" customFormat="1" ht="30" x14ac:dyDescent="0.3">
      <c r="A15" s="65">
        <f>A11+1</f>
        <v>4</v>
      </c>
      <c r="B15" s="3" t="s">
        <v>56</v>
      </c>
      <c r="C15" s="3" t="s">
        <v>57</v>
      </c>
      <c r="D15" s="161"/>
      <c r="E15" s="161">
        <f>E6</f>
        <v>1.3500000000000003</v>
      </c>
      <c r="F15" s="176"/>
      <c r="G15" s="184"/>
      <c r="H15" s="184"/>
      <c r="I15" s="184"/>
      <c r="J15" s="184"/>
      <c r="K15" s="184"/>
      <c r="L15" s="176"/>
    </row>
    <row r="16" spans="1:12" s="63" customFormat="1" x14ac:dyDescent="0.3">
      <c r="A16" s="88">
        <f>A15+0.1</f>
        <v>4.0999999999999996</v>
      </c>
      <c r="B16" s="4" t="s">
        <v>378</v>
      </c>
      <c r="C16" s="4" t="s">
        <v>24</v>
      </c>
      <c r="D16" s="166">
        <v>0.87</v>
      </c>
      <c r="E16" s="165">
        <f>E15*D16</f>
        <v>1.1745000000000003</v>
      </c>
      <c r="F16" s="180"/>
      <c r="G16" s="180"/>
      <c r="H16" s="178"/>
      <c r="I16" s="178"/>
      <c r="J16" s="178"/>
      <c r="K16" s="178"/>
      <c r="L16" s="178"/>
    </row>
    <row r="17" spans="1:12" s="63" customFormat="1" x14ac:dyDescent="0.3">
      <c r="A17" s="65">
        <f>A15+1</f>
        <v>5</v>
      </c>
      <c r="B17" s="3" t="s">
        <v>379</v>
      </c>
      <c r="C17" s="3" t="s">
        <v>48</v>
      </c>
      <c r="D17" s="161"/>
      <c r="E17" s="161">
        <f>(E15+E11)*1.85</f>
        <v>27.472500000000004</v>
      </c>
      <c r="F17" s="176"/>
      <c r="G17" s="184"/>
      <c r="H17" s="184"/>
      <c r="I17" s="184"/>
      <c r="J17" s="184"/>
      <c r="K17" s="184"/>
      <c r="L17" s="176"/>
    </row>
    <row r="18" spans="1:12" s="63" customFormat="1" x14ac:dyDescent="0.3">
      <c r="A18" s="88">
        <f>A17+0.1</f>
        <v>5.0999999999999996</v>
      </c>
      <c r="B18" s="11" t="s">
        <v>53</v>
      </c>
      <c r="C18" s="11" t="s">
        <v>48</v>
      </c>
      <c r="D18" s="169">
        <v>1</v>
      </c>
      <c r="E18" s="167">
        <f>E17*D18</f>
        <v>27.472500000000004</v>
      </c>
      <c r="F18" s="178"/>
      <c r="G18" s="178"/>
      <c r="H18" s="180"/>
      <c r="I18" s="180"/>
      <c r="J18" s="180"/>
      <c r="K18" s="180"/>
      <c r="L18" s="180"/>
    </row>
    <row r="19" spans="1:12" s="63" customFormat="1" x14ac:dyDescent="0.3">
      <c r="A19" s="65">
        <f>A17+1</f>
        <v>6</v>
      </c>
      <c r="B19" s="3" t="s">
        <v>76</v>
      </c>
      <c r="C19" s="3" t="s">
        <v>7</v>
      </c>
      <c r="D19" s="161"/>
      <c r="E19" s="161">
        <f>E42</f>
        <v>127</v>
      </c>
      <c r="F19" s="176"/>
      <c r="G19" s="184"/>
      <c r="H19" s="184"/>
      <c r="I19" s="184"/>
      <c r="J19" s="184"/>
      <c r="K19" s="184"/>
      <c r="L19" s="176"/>
    </row>
    <row r="20" spans="1:12" s="63" customFormat="1" x14ac:dyDescent="0.3">
      <c r="A20" s="88">
        <f>A19+0.1</f>
        <v>6.1</v>
      </c>
      <c r="B20" s="11" t="s">
        <v>77</v>
      </c>
      <c r="C20" s="11" t="s">
        <v>16</v>
      </c>
      <c r="D20" s="269">
        <v>7.4999999999999997E-3</v>
      </c>
      <c r="E20" s="167">
        <f>D20*E19</f>
        <v>0.95250000000000001</v>
      </c>
      <c r="F20" s="184"/>
      <c r="G20" s="184"/>
      <c r="H20" s="180"/>
      <c r="I20" s="180"/>
      <c r="J20" s="180"/>
      <c r="K20" s="180"/>
      <c r="L20" s="180"/>
    </row>
    <row r="21" spans="1:12" s="63" customFormat="1" ht="45" x14ac:dyDescent="0.3">
      <c r="A21" s="15">
        <f>A19+1</f>
        <v>7</v>
      </c>
      <c r="B21" s="89" t="s">
        <v>380</v>
      </c>
      <c r="C21" s="89" t="s">
        <v>47</v>
      </c>
      <c r="D21" s="224"/>
      <c r="E21" s="341">
        <f>E42*0.1</f>
        <v>12.700000000000001</v>
      </c>
      <c r="F21" s="234"/>
      <c r="G21" s="184"/>
      <c r="H21" s="176"/>
      <c r="I21" s="176"/>
      <c r="J21" s="176"/>
      <c r="K21" s="176"/>
      <c r="L21" s="176"/>
    </row>
    <row r="22" spans="1:12" s="63" customFormat="1" x14ac:dyDescent="0.3">
      <c r="A22" s="90">
        <f t="shared" ref="A22:A24" si="0">A21+0.1</f>
        <v>7.1</v>
      </c>
      <c r="B22" s="10" t="s">
        <v>370</v>
      </c>
      <c r="C22" s="10" t="s">
        <v>24</v>
      </c>
      <c r="D22" s="166">
        <v>3.52</v>
      </c>
      <c r="E22" s="165">
        <f>D22*E21</f>
        <v>44.704000000000001</v>
      </c>
      <c r="F22" s="178"/>
      <c r="G22" s="178"/>
      <c r="H22" s="178"/>
      <c r="I22" s="178"/>
      <c r="J22" s="178"/>
      <c r="K22" s="178"/>
      <c r="L22" s="178"/>
    </row>
    <row r="23" spans="1:12" s="63" customFormat="1" x14ac:dyDescent="0.3">
      <c r="A23" s="68">
        <f>A22+0.1</f>
        <v>7.1999999999999993</v>
      </c>
      <c r="B23" s="11" t="s">
        <v>381</v>
      </c>
      <c r="C23" s="11" t="s">
        <v>16</v>
      </c>
      <c r="D23" s="269">
        <v>1.06</v>
      </c>
      <c r="E23" s="167">
        <f>D23*E21</f>
        <v>13.462000000000002</v>
      </c>
      <c r="F23" s="180"/>
      <c r="G23" s="180"/>
      <c r="H23" s="180"/>
      <c r="I23" s="180"/>
      <c r="J23" s="180"/>
      <c r="K23" s="180"/>
      <c r="L23" s="180"/>
    </row>
    <row r="24" spans="1:12" s="63" customFormat="1" x14ac:dyDescent="0.3">
      <c r="A24" s="88">
        <f t="shared" si="0"/>
        <v>7.2999999999999989</v>
      </c>
      <c r="B24" s="5" t="s">
        <v>81</v>
      </c>
      <c r="C24" s="5" t="s">
        <v>47</v>
      </c>
      <c r="D24" s="170">
        <v>1.22</v>
      </c>
      <c r="E24" s="170">
        <f>D24*E21</f>
        <v>15.494000000000002</v>
      </c>
      <c r="F24" s="184"/>
      <c r="G24" s="184"/>
      <c r="H24" s="185"/>
      <c r="I24" s="185"/>
      <c r="J24" s="185"/>
      <c r="K24" s="185"/>
      <c r="L24" s="185"/>
    </row>
    <row r="25" spans="1:12" s="63" customFormat="1" x14ac:dyDescent="0.3">
      <c r="A25" s="88">
        <f>A24+0.1</f>
        <v>7.3999999999999986</v>
      </c>
      <c r="B25" s="5" t="s">
        <v>68</v>
      </c>
      <c r="C25" s="5" t="s">
        <v>4</v>
      </c>
      <c r="D25" s="270">
        <v>0.02</v>
      </c>
      <c r="E25" s="170">
        <f>D25*E21</f>
        <v>0.254</v>
      </c>
      <c r="F25" s="184"/>
      <c r="G25" s="184"/>
      <c r="H25" s="185"/>
      <c r="I25" s="185"/>
      <c r="J25" s="185"/>
      <c r="K25" s="185"/>
      <c r="L25" s="185"/>
    </row>
    <row r="26" spans="1:12" s="63" customFormat="1" ht="60" x14ac:dyDescent="0.3">
      <c r="A26" s="65">
        <f>A21+1</f>
        <v>8</v>
      </c>
      <c r="B26" s="3" t="s">
        <v>63</v>
      </c>
      <c r="C26" s="3" t="s">
        <v>382</v>
      </c>
      <c r="D26" s="171"/>
      <c r="E26" s="161">
        <v>27.4</v>
      </c>
      <c r="F26" s="176"/>
      <c r="G26" s="185"/>
      <c r="H26" s="185"/>
      <c r="I26" s="185"/>
      <c r="J26" s="185"/>
      <c r="K26" s="185"/>
      <c r="L26" s="176"/>
    </row>
    <row r="27" spans="1:12" s="63" customFormat="1" x14ac:dyDescent="0.3">
      <c r="A27" s="88">
        <f>A26+0.1</f>
        <v>8.1</v>
      </c>
      <c r="B27" s="10" t="s">
        <v>383</v>
      </c>
      <c r="C27" s="10" t="s">
        <v>289</v>
      </c>
      <c r="D27" s="165">
        <v>0.74</v>
      </c>
      <c r="E27" s="165">
        <f>D27*E26</f>
        <v>20.276</v>
      </c>
      <c r="F27" s="185"/>
      <c r="G27" s="185"/>
      <c r="H27" s="178"/>
      <c r="I27" s="231"/>
      <c r="J27" s="185"/>
      <c r="K27" s="185"/>
      <c r="L27" s="231"/>
    </row>
    <row r="28" spans="1:12" s="63" customFormat="1" x14ac:dyDescent="0.3">
      <c r="A28" s="88">
        <f t="shared" ref="A28:A31" si="1">A27+0.1</f>
        <v>8.1999999999999993</v>
      </c>
      <c r="B28" s="11" t="s">
        <v>381</v>
      </c>
      <c r="C28" s="11" t="s">
        <v>16</v>
      </c>
      <c r="D28" s="269">
        <v>7.1000000000000004E-3</v>
      </c>
      <c r="E28" s="167">
        <f>D28*E26</f>
        <v>0.19453999999999999</v>
      </c>
      <c r="F28" s="180"/>
      <c r="G28" s="180"/>
      <c r="H28" s="180"/>
      <c r="I28" s="180"/>
      <c r="J28" s="180"/>
      <c r="K28" s="180"/>
      <c r="L28" s="180"/>
    </row>
    <row r="29" spans="1:12" s="63" customFormat="1" x14ac:dyDescent="0.3">
      <c r="A29" s="88">
        <f t="shared" si="1"/>
        <v>8.2999999999999989</v>
      </c>
      <c r="B29" s="5" t="s">
        <v>65</v>
      </c>
      <c r="C29" s="5" t="s">
        <v>384</v>
      </c>
      <c r="D29" s="170" t="s">
        <v>17</v>
      </c>
      <c r="E29" s="170">
        <v>28.2</v>
      </c>
      <c r="F29" s="184"/>
      <c r="G29" s="184"/>
      <c r="H29" s="185"/>
      <c r="I29" s="185"/>
      <c r="J29" s="185"/>
      <c r="K29" s="185"/>
      <c r="L29" s="185"/>
    </row>
    <row r="30" spans="1:12" s="63" customFormat="1" x14ac:dyDescent="0.3">
      <c r="A30" s="88">
        <f t="shared" si="1"/>
        <v>8.3999999999999986</v>
      </c>
      <c r="B30" s="5" t="s">
        <v>385</v>
      </c>
      <c r="C30" s="5" t="s">
        <v>67</v>
      </c>
      <c r="D30" s="270">
        <v>3.9E-2</v>
      </c>
      <c r="E30" s="170">
        <f>D30*E26</f>
        <v>1.0686</v>
      </c>
      <c r="F30" s="184"/>
      <c r="G30" s="184"/>
      <c r="H30" s="185"/>
      <c r="I30" s="185"/>
      <c r="J30" s="185"/>
      <c r="K30" s="185"/>
      <c r="L30" s="185"/>
    </row>
    <row r="31" spans="1:12" s="63" customFormat="1" x14ac:dyDescent="0.3">
      <c r="A31" s="88">
        <f t="shared" si="1"/>
        <v>8.4999999999999982</v>
      </c>
      <c r="B31" s="5" t="s">
        <v>68</v>
      </c>
      <c r="C31" s="5" t="s">
        <v>4</v>
      </c>
      <c r="D31" s="270">
        <v>9.6000000000000002E-2</v>
      </c>
      <c r="E31" s="170">
        <f>D31*E26</f>
        <v>2.6303999999999998</v>
      </c>
      <c r="F31" s="184"/>
      <c r="G31" s="184"/>
      <c r="H31" s="185"/>
      <c r="I31" s="185"/>
      <c r="J31" s="185"/>
      <c r="K31" s="185"/>
      <c r="L31" s="185"/>
    </row>
    <row r="32" spans="1:12" s="63" customFormat="1" ht="30" x14ac:dyDescent="0.3">
      <c r="A32" s="15">
        <f>A26+1</f>
        <v>9</v>
      </c>
      <c r="B32" s="3" t="s">
        <v>88</v>
      </c>
      <c r="C32" s="3" t="s">
        <v>89</v>
      </c>
      <c r="D32" s="161"/>
      <c r="E32" s="161">
        <f>E42*10*1.1*0.4/1000</f>
        <v>0.55880000000000007</v>
      </c>
      <c r="F32" s="176"/>
      <c r="G32" s="185"/>
      <c r="H32" s="185"/>
      <c r="I32" s="185"/>
      <c r="J32" s="185"/>
      <c r="K32" s="185"/>
      <c r="L32" s="176"/>
    </row>
    <row r="33" spans="1:12" s="63" customFormat="1" x14ac:dyDescent="0.3">
      <c r="A33" s="90">
        <f>A32+0.1</f>
        <v>9.1</v>
      </c>
      <c r="B33" s="10" t="s">
        <v>378</v>
      </c>
      <c r="C33" s="10" t="s">
        <v>24</v>
      </c>
      <c r="D33" s="165">
        <v>12.3</v>
      </c>
      <c r="E33" s="165">
        <f>D33*E32</f>
        <v>6.8732400000000009</v>
      </c>
      <c r="F33" s="179"/>
      <c r="G33" s="179"/>
      <c r="H33" s="178"/>
      <c r="I33" s="178"/>
      <c r="J33" s="179"/>
      <c r="K33" s="179"/>
      <c r="L33" s="178"/>
    </row>
    <row r="34" spans="1:12" s="63" customFormat="1" x14ac:dyDescent="0.3">
      <c r="A34" s="91">
        <f>A33+0.1</f>
        <v>9.1999999999999993</v>
      </c>
      <c r="B34" s="11" t="s">
        <v>285</v>
      </c>
      <c r="C34" s="11" t="s">
        <v>4</v>
      </c>
      <c r="D34" s="167">
        <v>1.4</v>
      </c>
      <c r="E34" s="167">
        <f>D34*E32</f>
        <v>0.78232000000000002</v>
      </c>
      <c r="F34" s="235"/>
      <c r="G34" s="235"/>
      <c r="H34" s="235"/>
      <c r="I34" s="235"/>
      <c r="J34" s="180"/>
      <c r="K34" s="180"/>
      <c r="L34" s="235"/>
    </row>
    <row r="35" spans="1:12" s="63" customFormat="1" x14ac:dyDescent="0.3">
      <c r="A35" s="92">
        <f t="shared" ref="A35:A36" si="2">A34+0.1</f>
        <v>9.2999999999999989</v>
      </c>
      <c r="B35" s="12" t="s">
        <v>386</v>
      </c>
      <c r="C35" s="12" t="s">
        <v>48</v>
      </c>
      <c r="D35" s="206" t="s">
        <v>17</v>
      </c>
      <c r="E35" s="206">
        <f>E32</f>
        <v>0.55880000000000007</v>
      </c>
      <c r="F35" s="236"/>
      <c r="G35" s="236"/>
      <c r="H35" s="184"/>
      <c r="I35" s="184"/>
      <c r="J35" s="184"/>
      <c r="K35" s="184"/>
      <c r="L35" s="184"/>
    </row>
    <row r="36" spans="1:12" s="63" customFormat="1" x14ac:dyDescent="0.3">
      <c r="A36" s="18">
        <f t="shared" si="2"/>
        <v>9.3999999999999986</v>
      </c>
      <c r="B36" s="5" t="s">
        <v>387</v>
      </c>
      <c r="C36" s="5" t="s">
        <v>4</v>
      </c>
      <c r="D36" s="170">
        <v>7.15</v>
      </c>
      <c r="E36" s="170">
        <f>D36*E32</f>
        <v>3.9954200000000006</v>
      </c>
      <c r="F36" s="184"/>
      <c r="G36" s="184"/>
      <c r="H36" s="185"/>
      <c r="I36" s="185"/>
      <c r="J36" s="185"/>
      <c r="K36" s="185"/>
      <c r="L36" s="185"/>
    </row>
    <row r="37" spans="1:12" s="63" customFormat="1" ht="45" x14ac:dyDescent="0.3">
      <c r="A37" s="15">
        <f>A32+1</f>
        <v>10</v>
      </c>
      <c r="B37" s="3" t="s">
        <v>388</v>
      </c>
      <c r="C37" s="3" t="s">
        <v>47</v>
      </c>
      <c r="D37" s="161"/>
      <c r="E37" s="342">
        <f>E42*0.08</f>
        <v>10.16</v>
      </c>
      <c r="F37" s="176"/>
      <c r="G37" s="185"/>
      <c r="H37" s="185"/>
      <c r="I37" s="185"/>
      <c r="J37" s="185"/>
      <c r="K37" s="185"/>
      <c r="L37" s="176"/>
    </row>
    <row r="38" spans="1:12" s="63" customFormat="1" x14ac:dyDescent="0.3">
      <c r="A38" s="90">
        <f>A37+0.1</f>
        <v>10.1</v>
      </c>
      <c r="B38" s="10" t="s">
        <v>378</v>
      </c>
      <c r="C38" s="10" t="s">
        <v>24</v>
      </c>
      <c r="D38" s="165">
        <v>1.37</v>
      </c>
      <c r="E38" s="165">
        <f>D38*E37</f>
        <v>13.919200000000002</v>
      </c>
      <c r="F38" s="179"/>
      <c r="G38" s="179"/>
      <c r="H38" s="178"/>
      <c r="I38" s="178"/>
      <c r="J38" s="179"/>
      <c r="K38" s="179"/>
      <c r="L38" s="178"/>
    </row>
    <row r="39" spans="1:12" s="63" customFormat="1" x14ac:dyDescent="0.3">
      <c r="A39" s="91">
        <f>A38+0.1</f>
        <v>10.199999999999999</v>
      </c>
      <c r="B39" s="11" t="s">
        <v>285</v>
      </c>
      <c r="C39" s="11" t="s">
        <v>4</v>
      </c>
      <c r="D39" s="167">
        <v>0.28000000000000003</v>
      </c>
      <c r="E39" s="167">
        <f>D39*E37</f>
        <v>2.8448000000000002</v>
      </c>
      <c r="F39" s="235"/>
      <c r="G39" s="235"/>
      <c r="H39" s="235"/>
      <c r="I39" s="235"/>
      <c r="J39" s="180"/>
      <c r="K39" s="180"/>
      <c r="L39" s="235"/>
    </row>
    <row r="40" spans="1:12" s="63" customFormat="1" x14ac:dyDescent="0.3">
      <c r="A40" s="18">
        <f>A39+0.1</f>
        <v>10.299999999999999</v>
      </c>
      <c r="B40" s="5" t="s">
        <v>93</v>
      </c>
      <c r="C40" s="5" t="s">
        <v>47</v>
      </c>
      <c r="D40" s="170">
        <v>1.02</v>
      </c>
      <c r="E40" s="170">
        <f>D40*E37</f>
        <v>10.363200000000001</v>
      </c>
      <c r="F40" s="184"/>
      <c r="G40" s="184"/>
      <c r="H40" s="185"/>
      <c r="I40" s="185"/>
      <c r="J40" s="185"/>
      <c r="K40" s="185"/>
      <c r="L40" s="185"/>
    </row>
    <row r="41" spans="1:12" s="63" customFormat="1" x14ac:dyDescent="0.3">
      <c r="A41" s="18">
        <f>A40+0.1</f>
        <v>10.399999999999999</v>
      </c>
      <c r="B41" s="5" t="s">
        <v>387</v>
      </c>
      <c r="C41" s="5" t="s">
        <v>4</v>
      </c>
      <c r="D41" s="170">
        <v>0.62</v>
      </c>
      <c r="E41" s="170">
        <f>D41*E37</f>
        <v>6.2991999999999999</v>
      </c>
      <c r="F41" s="184"/>
      <c r="G41" s="184"/>
      <c r="H41" s="185"/>
      <c r="I41" s="185"/>
      <c r="J41" s="185"/>
      <c r="K41" s="185"/>
      <c r="L41" s="185"/>
    </row>
    <row r="42" spans="1:12" s="63" customFormat="1" ht="60" x14ac:dyDescent="0.3">
      <c r="A42" s="65">
        <f>A37+1</f>
        <v>11</v>
      </c>
      <c r="B42" s="137" t="s">
        <v>389</v>
      </c>
      <c r="C42" s="137" t="s">
        <v>43</v>
      </c>
      <c r="D42" s="161"/>
      <c r="E42" s="342">
        <v>127</v>
      </c>
      <c r="F42" s="176"/>
      <c r="G42" s="185"/>
      <c r="H42" s="185"/>
      <c r="I42" s="185"/>
      <c r="J42" s="185"/>
      <c r="K42" s="185"/>
      <c r="L42" s="176"/>
    </row>
    <row r="43" spans="1:12" s="63" customFormat="1" ht="30" x14ac:dyDescent="0.3">
      <c r="A43" s="88">
        <f t="shared" ref="A43:A45" si="3">A42+0.1</f>
        <v>11.1</v>
      </c>
      <c r="B43" s="93" t="s">
        <v>390</v>
      </c>
      <c r="C43" s="93" t="s">
        <v>4</v>
      </c>
      <c r="D43" s="165">
        <v>1</v>
      </c>
      <c r="E43" s="165">
        <f>D43*E42</f>
        <v>127</v>
      </c>
      <c r="F43" s="185"/>
      <c r="G43" s="185"/>
      <c r="H43" s="178"/>
      <c r="I43" s="178"/>
      <c r="J43" s="185"/>
      <c r="K43" s="185"/>
      <c r="L43" s="178"/>
    </row>
    <row r="44" spans="1:12" s="63" customFormat="1" ht="30" x14ac:dyDescent="0.3">
      <c r="A44" s="88">
        <f t="shared" si="3"/>
        <v>11.2</v>
      </c>
      <c r="B44" s="94" t="s">
        <v>391</v>
      </c>
      <c r="C44" s="94" t="s">
        <v>5</v>
      </c>
      <c r="D44" s="170">
        <v>1.02</v>
      </c>
      <c r="E44" s="170">
        <f>D44*E42</f>
        <v>129.54</v>
      </c>
      <c r="F44" s="184"/>
      <c r="G44" s="184"/>
      <c r="H44" s="185"/>
      <c r="I44" s="185"/>
      <c r="J44" s="185"/>
      <c r="K44" s="185"/>
      <c r="L44" s="185"/>
    </row>
    <row r="45" spans="1:12" s="63" customFormat="1" x14ac:dyDescent="0.3">
      <c r="A45" s="88">
        <f t="shared" si="3"/>
        <v>11.299999999999999</v>
      </c>
      <c r="B45" s="94" t="s">
        <v>392</v>
      </c>
      <c r="C45" s="94" t="s">
        <v>98</v>
      </c>
      <c r="D45" s="170">
        <v>0.5</v>
      </c>
      <c r="E45" s="170">
        <f>E42*D45</f>
        <v>63.5</v>
      </c>
      <c r="F45" s="184"/>
      <c r="G45" s="184"/>
      <c r="H45" s="185"/>
      <c r="I45" s="185"/>
      <c r="J45" s="185"/>
      <c r="K45" s="185"/>
      <c r="L45" s="185"/>
    </row>
    <row r="46" spans="1:12" s="63" customFormat="1" ht="60" x14ac:dyDescent="0.3">
      <c r="A46" s="65">
        <f>A42+1</f>
        <v>12</v>
      </c>
      <c r="B46" s="3" t="s">
        <v>144</v>
      </c>
      <c r="C46" s="3" t="s">
        <v>47</v>
      </c>
      <c r="D46" s="161"/>
      <c r="E46" s="273">
        <v>0.2</v>
      </c>
      <c r="F46" s="249"/>
      <c r="G46" s="250"/>
      <c r="H46" s="250"/>
      <c r="I46" s="250"/>
      <c r="J46" s="250"/>
      <c r="K46" s="250"/>
      <c r="L46" s="176"/>
    </row>
    <row r="47" spans="1:12" s="63" customFormat="1" x14ac:dyDescent="0.3">
      <c r="A47" s="88">
        <f>A46+0.1</f>
        <v>12.1</v>
      </c>
      <c r="B47" s="4" t="s">
        <v>249</v>
      </c>
      <c r="C47" s="4" t="s">
        <v>24</v>
      </c>
      <c r="D47" s="165">
        <v>0.89</v>
      </c>
      <c r="E47" s="165">
        <f>D47*E46</f>
        <v>0.17800000000000002</v>
      </c>
      <c r="F47" s="251"/>
      <c r="G47" s="251"/>
      <c r="H47" s="252"/>
      <c r="I47" s="252"/>
      <c r="J47" s="250"/>
      <c r="K47" s="250"/>
      <c r="L47" s="251"/>
    </row>
    <row r="48" spans="1:12" s="63" customFormat="1" x14ac:dyDescent="0.3">
      <c r="A48" s="88">
        <f>A47+0.1</f>
        <v>12.2</v>
      </c>
      <c r="B48" s="11" t="s">
        <v>285</v>
      </c>
      <c r="C48" s="11" t="s">
        <v>10</v>
      </c>
      <c r="D48" s="167">
        <v>0.37</v>
      </c>
      <c r="E48" s="167">
        <f>D48*E46</f>
        <v>7.3999999999999996E-2</v>
      </c>
      <c r="F48" s="235"/>
      <c r="G48" s="235"/>
      <c r="H48" s="235"/>
      <c r="I48" s="235"/>
      <c r="J48" s="180"/>
      <c r="K48" s="180"/>
      <c r="L48" s="235"/>
    </row>
    <row r="49" spans="1:12" s="63" customFormat="1" ht="30" x14ac:dyDescent="0.3">
      <c r="A49" s="88">
        <f>A48+0.1</f>
        <v>12.299999999999999</v>
      </c>
      <c r="B49" s="5" t="s">
        <v>79</v>
      </c>
      <c r="C49" s="5" t="s">
        <v>47</v>
      </c>
      <c r="D49" s="170" t="s">
        <v>84</v>
      </c>
      <c r="E49" s="170">
        <f>E46</f>
        <v>0.2</v>
      </c>
      <c r="F49" s="184"/>
      <c r="G49" s="184"/>
      <c r="H49" s="185"/>
      <c r="I49" s="185"/>
      <c r="J49" s="185"/>
      <c r="K49" s="185"/>
      <c r="L49" s="185"/>
    </row>
    <row r="50" spans="1:12" s="63" customFormat="1" x14ac:dyDescent="0.3">
      <c r="A50" s="88">
        <f>A49+0.1</f>
        <v>12.399999999999999</v>
      </c>
      <c r="B50" s="5" t="s">
        <v>68</v>
      </c>
      <c r="C50" s="5" t="s">
        <v>145</v>
      </c>
      <c r="D50" s="170">
        <v>0.02</v>
      </c>
      <c r="E50" s="170">
        <f>D50*E46</f>
        <v>4.0000000000000001E-3</v>
      </c>
      <c r="F50" s="184"/>
      <c r="G50" s="184"/>
      <c r="H50" s="184"/>
      <c r="I50" s="184"/>
      <c r="J50" s="184"/>
      <c r="K50" s="184"/>
      <c r="L50" s="184"/>
    </row>
    <row r="51" spans="1:12" s="63" customFormat="1" ht="30" x14ac:dyDescent="0.3">
      <c r="A51" s="65">
        <f>A46+1</f>
        <v>13</v>
      </c>
      <c r="B51" s="3" t="s">
        <v>146</v>
      </c>
      <c r="C51" s="3" t="s">
        <v>147</v>
      </c>
      <c r="D51" s="171"/>
      <c r="E51" s="161">
        <v>0.8</v>
      </c>
      <c r="F51" s="176"/>
      <c r="G51" s="176"/>
      <c r="H51" s="176"/>
      <c r="I51" s="176"/>
      <c r="J51" s="176"/>
      <c r="K51" s="176"/>
      <c r="L51" s="176"/>
    </row>
    <row r="52" spans="1:12" s="63" customFormat="1" x14ac:dyDescent="0.3">
      <c r="A52" s="88">
        <f t="shared" ref="A52:A57" si="4">A51+0.1</f>
        <v>13.1</v>
      </c>
      <c r="B52" s="10" t="s">
        <v>378</v>
      </c>
      <c r="C52" s="10" t="s">
        <v>24</v>
      </c>
      <c r="D52" s="165">
        <v>4.5</v>
      </c>
      <c r="E52" s="165">
        <f>D52*E51</f>
        <v>3.6</v>
      </c>
      <c r="F52" s="179"/>
      <c r="G52" s="179"/>
      <c r="H52" s="178"/>
      <c r="I52" s="178"/>
      <c r="J52" s="179"/>
      <c r="K52" s="179"/>
      <c r="L52" s="178"/>
    </row>
    <row r="53" spans="1:12" s="63" customFormat="1" x14ac:dyDescent="0.3">
      <c r="A53" s="88">
        <f t="shared" si="4"/>
        <v>13.2</v>
      </c>
      <c r="B53" s="11" t="s">
        <v>285</v>
      </c>
      <c r="C53" s="11" t="s">
        <v>4</v>
      </c>
      <c r="D53" s="167">
        <v>0.37</v>
      </c>
      <c r="E53" s="167">
        <f>D53*E51</f>
        <v>0.29599999999999999</v>
      </c>
      <c r="F53" s="235"/>
      <c r="G53" s="235"/>
      <c r="H53" s="235"/>
      <c r="I53" s="235"/>
      <c r="J53" s="180"/>
      <c r="K53" s="180"/>
      <c r="L53" s="235"/>
    </row>
    <row r="54" spans="1:12" s="63" customFormat="1" x14ac:dyDescent="0.3">
      <c r="A54" s="88">
        <f t="shared" si="4"/>
        <v>13.299999999999999</v>
      </c>
      <c r="B54" s="5" t="s">
        <v>116</v>
      </c>
      <c r="C54" s="5" t="s">
        <v>47</v>
      </c>
      <c r="D54" s="170">
        <v>1.02</v>
      </c>
      <c r="E54" s="170">
        <f>D54*E51</f>
        <v>0.81600000000000006</v>
      </c>
      <c r="F54" s="184"/>
      <c r="G54" s="184"/>
      <c r="H54" s="185"/>
      <c r="I54" s="185"/>
      <c r="J54" s="185"/>
      <c r="K54" s="185"/>
      <c r="L54" s="185"/>
    </row>
    <row r="55" spans="1:12" s="63" customFormat="1" x14ac:dyDescent="0.3">
      <c r="A55" s="88">
        <f t="shared" si="4"/>
        <v>13.399999999999999</v>
      </c>
      <c r="B55" s="5" t="s">
        <v>333</v>
      </c>
      <c r="C55" s="5" t="s">
        <v>7</v>
      </c>
      <c r="D55" s="170">
        <v>1.61</v>
      </c>
      <c r="E55" s="170">
        <f>E51*D55</f>
        <v>1.2880000000000003</v>
      </c>
      <c r="F55" s="184"/>
      <c r="G55" s="184"/>
      <c r="H55" s="185"/>
      <c r="I55" s="185"/>
      <c r="J55" s="185"/>
      <c r="K55" s="185"/>
      <c r="L55" s="185"/>
    </row>
    <row r="56" spans="1:12" s="63" customFormat="1" x14ac:dyDescent="0.3">
      <c r="A56" s="88">
        <f t="shared" si="4"/>
        <v>13.499999999999998</v>
      </c>
      <c r="B56" s="5" t="s">
        <v>148</v>
      </c>
      <c r="C56" s="5" t="s">
        <v>47</v>
      </c>
      <c r="D56" s="170">
        <v>0.02</v>
      </c>
      <c r="E56" s="170">
        <f>E51*D56</f>
        <v>1.6E-2</v>
      </c>
      <c r="F56" s="184"/>
      <c r="G56" s="184"/>
      <c r="H56" s="185"/>
      <c r="I56" s="185"/>
      <c r="J56" s="185"/>
      <c r="K56" s="185"/>
      <c r="L56" s="185"/>
    </row>
    <row r="57" spans="1:12" s="63" customFormat="1" x14ac:dyDescent="0.3">
      <c r="A57" s="88">
        <f t="shared" si="4"/>
        <v>13.599999999999998</v>
      </c>
      <c r="B57" s="5" t="s">
        <v>387</v>
      </c>
      <c r="C57" s="5" t="s">
        <v>4</v>
      </c>
      <c r="D57" s="170">
        <v>0.28000000000000003</v>
      </c>
      <c r="E57" s="170">
        <f>D57*E51</f>
        <v>0.22400000000000003</v>
      </c>
      <c r="F57" s="184"/>
      <c r="G57" s="184"/>
      <c r="H57" s="185"/>
      <c r="I57" s="185"/>
      <c r="J57" s="185"/>
      <c r="K57" s="185"/>
      <c r="L57" s="185"/>
    </row>
    <row r="58" spans="1:12" s="63" customFormat="1" x14ac:dyDescent="0.3">
      <c r="A58" s="65">
        <f>A51+1</f>
        <v>14</v>
      </c>
      <c r="B58" s="3" t="s">
        <v>393</v>
      </c>
      <c r="C58" s="3" t="s">
        <v>151</v>
      </c>
      <c r="D58" s="171"/>
      <c r="E58" s="161">
        <f>SUM(E59:E68)</f>
        <v>10</v>
      </c>
      <c r="F58" s="176"/>
      <c r="G58" s="176"/>
      <c r="H58" s="176"/>
      <c r="I58" s="176"/>
      <c r="J58" s="176"/>
      <c r="K58" s="176"/>
      <c r="L58" s="176"/>
    </row>
    <row r="59" spans="1:12" s="63" customFormat="1" ht="30" x14ac:dyDescent="0.3">
      <c r="A59" s="88">
        <f t="shared" ref="A59:A68" si="5">A58+0.1</f>
        <v>14.1</v>
      </c>
      <c r="B59" s="5" t="s">
        <v>394</v>
      </c>
      <c r="C59" s="5" t="s">
        <v>26</v>
      </c>
      <c r="D59" s="172" t="s">
        <v>84</v>
      </c>
      <c r="E59" s="170">
        <v>1</v>
      </c>
      <c r="F59" s="184"/>
      <c r="G59" s="184"/>
      <c r="H59" s="184"/>
      <c r="I59" s="184"/>
      <c r="J59" s="184"/>
      <c r="K59" s="184"/>
      <c r="L59" s="184"/>
    </row>
    <row r="60" spans="1:12" s="63" customFormat="1" ht="30" x14ac:dyDescent="0.3">
      <c r="A60" s="88">
        <f t="shared" si="5"/>
        <v>14.2</v>
      </c>
      <c r="B60" s="5" t="s">
        <v>395</v>
      </c>
      <c r="C60" s="5" t="s">
        <v>26</v>
      </c>
      <c r="D60" s="172" t="s">
        <v>84</v>
      </c>
      <c r="E60" s="170">
        <v>1</v>
      </c>
      <c r="F60" s="184"/>
      <c r="G60" s="184"/>
      <c r="H60" s="184"/>
      <c r="I60" s="184"/>
      <c r="J60" s="184"/>
      <c r="K60" s="184"/>
      <c r="L60" s="184"/>
    </row>
    <row r="61" spans="1:12" s="63" customFormat="1" ht="30" x14ac:dyDescent="0.3">
      <c r="A61" s="88">
        <f t="shared" si="5"/>
        <v>14.299999999999999</v>
      </c>
      <c r="B61" s="5" t="s">
        <v>396</v>
      </c>
      <c r="C61" s="5" t="s">
        <v>26</v>
      </c>
      <c r="D61" s="172" t="s">
        <v>84</v>
      </c>
      <c r="E61" s="170">
        <v>1</v>
      </c>
      <c r="F61" s="184"/>
      <c r="G61" s="184"/>
      <c r="H61" s="184"/>
      <c r="I61" s="184"/>
      <c r="J61" s="184"/>
      <c r="K61" s="184"/>
      <c r="L61" s="184"/>
    </row>
    <row r="62" spans="1:12" s="63" customFormat="1" ht="30" x14ac:dyDescent="0.3">
      <c r="A62" s="88">
        <f t="shared" si="5"/>
        <v>14.399999999999999</v>
      </c>
      <c r="B62" s="5" t="s">
        <v>397</v>
      </c>
      <c r="C62" s="5" t="s">
        <v>26</v>
      </c>
      <c r="D62" s="172" t="s">
        <v>84</v>
      </c>
      <c r="E62" s="170">
        <v>1</v>
      </c>
      <c r="F62" s="184"/>
      <c r="G62" s="184"/>
      <c r="H62" s="184"/>
      <c r="I62" s="184"/>
      <c r="J62" s="184"/>
      <c r="K62" s="184"/>
      <c r="L62" s="184"/>
    </row>
    <row r="63" spans="1:12" s="63" customFormat="1" ht="30" x14ac:dyDescent="0.3">
      <c r="A63" s="88">
        <f t="shared" si="5"/>
        <v>14.499999999999998</v>
      </c>
      <c r="B63" s="5" t="s">
        <v>398</v>
      </c>
      <c r="C63" s="5" t="s">
        <v>26</v>
      </c>
      <c r="D63" s="172" t="s">
        <v>84</v>
      </c>
      <c r="E63" s="170">
        <v>1</v>
      </c>
      <c r="F63" s="184"/>
      <c r="G63" s="184"/>
      <c r="H63" s="184"/>
      <c r="I63" s="184"/>
      <c r="J63" s="184"/>
      <c r="K63" s="184"/>
      <c r="L63" s="184"/>
    </row>
    <row r="64" spans="1:12" s="63" customFormat="1" ht="30" x14ac:dyDescent="0.3">
      <c r="A64" s="88">
        <f>A62+0.1</f>
        <v>14.499999999999998</v>
      </c>
      <c r="B64" s="5" t="s">
        <v>399</v>
      </c>
      <c r="C64" s="5" t="s">
        <v>26</v>
      </c>
      <c r="D64" s="172" t="s">
        <v>84</v>
      </c>
      <c r="E64" s="170">
        <v>1</v>
      </c>
      <c r="F64" s="184"/>
      <c r="G64" s="184"/>
      <c r="H64" s="184"/>
      <c r="I64" s="184"/>
      <c r="J64" s="184"/>
      <c r="K64" s="184"/>
      <c r="L64" s="184"/>
    </row>
    <row r="65" spans="1:12" s="63" customFormat="1" ht="30" x14ac:dyDescent="0.3">
      <c r="A65" s="88">
        <f t="shared" si="5"/>
        <v>14.599999999999998</v>
      </c>
      <c r="B65" s="5" t="s">
        <v>400</v>
      </c>
      <c r="C65" s="5" t="s">
        <v>26</v>
      </c>
      <c r="D65" s="172" t="s">
        <v>84</v>
      </c>
      <c r="E65" s="170">
        <v>1</v>
      </c>
      <c r="F65" s="184"/>
      <c r="G65" s="184"/>
      <c r="H65" s="184"/>
      <c r="I65" s="184"/>
      <c r="J65" s="184"/>
      <c r="K65" s="184"/>
      <c r="L65" s="184"/>
    </row>
    <row r="66" spans="1:12" s="63" customFormat="1" ht="30" x14ac:dyDescent="0.3">
      <c r="A66" s="88">
        <f t="shared" si="5"/>
        <v>14.699999999999998</v>
      </c>
      <c r="B66" s="5" t="s">
        <v>401</v>
      </c>
      <c r="C66" s="5" t="s">
        <v>26</v>
      </c>
      <c r="D66" s="172" t="s">
        <v>84</v>
      </c>
      <c r="E66" s="170">
        <v>1</v>
      </c>
      <c r="F66" s="184"/>
      <c r="G66" s="184"/>
      <c r="H66" s="184"/>
      <c r="I66" s="184"/>
      <c r="J66" s="184"/>
      <c r="K66" s="184"/>
      <c r="L66" s="184"/>
    </row>
    <row r="67" spans="1:12" s="63" customFormat="1" ht="30" x14ac:dyDescent="0.3">
      <c r="A67" s="88">
        <f t="shared" si="5"/>
        <v>14.799999999999997</v>
      </c>
      <c r="B67" s="5" t="s">
        <v>402</v>
      </c>
      <c r="C67" s="5" t="s">
        <v>26</v>
      </c>
      <c r="D67" s="172" t="s">
        <v>84</v>
      </c>
      <c r="E67" s="170">
        <v>1</v>
      </c>
      <c r="F67" s="184"/>
      <c r="G67" s="184"/>
      <c r="H67" s="184"/>
      <c r="I67" s="184"/>
      <c r="J67" s="184"/>
      <c r="K67" s="184"/>
      <c r="L67" s="184"/>
    </row>
    <row r="68" spans="1:12" s="63" customFormat="1" ht="30" x14ac:dyDescent="0.3">
      <c r="A68" s="88">
        <f t="shared" si="5"/>
        <v>14.899999999999997</v>
      </c>
      <c r="B68" s="5" t="s">
        <v>403</v>
      </c>
      <c r="C68" s="5" t="s">
        <v>26</v>
      </c>
      <c r="D68" s="172" t="s">
        <v>84</v>
      </c>
      <c r="E68" s="170">
        <v>1</v>
      </c>
      <c r="F68" s="184"/>
      <c r="G68" s="184"/>
      <c r="H68" s="184"/>
      <c r="I68" s="184"/>
      <c r="J68" s="184"/>
      <c r="K68" s="184"/>
      <c r="L68" s="184"/>
    </row>
    <row r="69" spans="1:12" s="63" customFormat="1" ht="60" x14ac:dyDescent="0.3">
      <c r="A69" s="65">
        <v>16</v>
      </c>
      <c r="B69" s="95" t="s">
        <v>406</v>
      </c>
      <c r="C69" s="3" t="s">
        <v>10</v>
      </c>
      <c r="D69" s="171" t="s">
        <v>84</v>
      </c>
      <c r="E69" s="161">
        <v>1</v>
      </c>
      <c r="F69" s="253"/>
      <c r="G69" s="253"/>
      <c r="H69" s="253"/>
      <c r="I69" s="253"/>
      <c r="J69" s="253"/>
      <c r="K69" s="253"/>
      <c r="L69" s="253"/>
    </row>
    <row r="70" spans="1:12" s="63" customFormat="1" ht="45" x14ac:dyDescent="0.3">
      <c r="A70" s="65">
        <v>17</v>
      </c>
      <c r="B70" s="95" t="s">
        <v>422</v>
      </c>
      <c r="C70" s="3" t="s">
        <v>10</v>
      </c>
      <c r="D70" s="171" t="s">
        <v>84</v>
      </c>
      <c r="E70" s="161">
        <v>1</v>
      </c>
      <c r="F70" s="253"/>
      <c r="G70" s="253"/>
      <c r="H70" s="253"/>
      <c r="I70" s="253"/>
      <c r="J70" s="253"/>
      <c r="K70" s="253"/>
      <c r="L70" s="253"/>
    </row>
    <row r="71" spans="1:12" s="63" customFormat="1" ht="45" x14ac:dyDescent="0.3">
      <c r="A71" s="65">
        <v>17</v>
      </c>
      <c r="B71" s="95" t="s">
        <v>404</v>
      </c>
      <c r="C71" s="3" t="s">
        <v>10</v>
      </c>
      <c r="D71" s="171" t="s">
        <v>84</v>
      </c>
      <c r="E71" s="161">
        <v>1</v>
      </c>
      <c r="F71" s="253"/>
      <c r="G71" s="253"/>
      <c r="H71" s="253"/>
      <c r="I71" s="253"/>
      <c r="J71" s="253"/>
      <c r="K71" s="253"/>
      <c r="L71" s="253"/>
    </row>
    <row r="72" spans="1:12" s="35" customFormat="1" ht="90" x14ac:dyDescent="0.3">
      <c r="A72" s="96">
        <v>18</v>
      </c>
      <c r="B72" s="97" t="s">
        <v>405</v>
      </c>
      <c r="C72" s="97" t="s">
        <v>26</v>
      </c>
      <c r="D72" s="343"/>
      <c r="E72" s="339">
        <v>1</v>
      </c>
      <c r="F72" s="340"/>
      <c r="G72" s="340"/>
      <c r="H72" s="340"/>
      <c r="I72" s="340"/>
      <c r="J72" s="340"/>
      <c r="K72" s="340"/>
      <c r="L72" s="340"/>
    </row>
    <row r="73" spans="1:12" s="32" customFormat="1" x14ac:dyDescent="0.3">
      <c r="A73" s="77"/>
      <c r="B73" s="78" t="s">
        <v>32</v>
      </c>
      <c r="C73" s="78" t="s">
        <v>4</v>
      </c>
      <c r="D73" s="223"/>
      <c r="E73" s="223"/>
      <c r="F73" s="266"/>
      <c r="G73" s="266"/>
      <c r="H73" s="266"/>
      <c r="I73" s="266"/>
      <c r="J73" s="266"/>
      <c r="K73" s="266"/>
      <c r="L73" s="266"/>
    </row>
    <row r="74" spans="1:12" s="32" customFormat="1" x14ac:dyDescent="0.3">
      <c r="A74" s="80"/>
      <c r="B74" s="20" t="s">
        <v>407</v>
      </c>
      <c r="C74" s="20" t="s">
        <v>4</v>
      </c>
      <c r="D74" s="282"/>
      <c r="E74" s="221"/>
      <c r="F74" s="265"/>
      <c r="G74" s="265"/>
      <c r="H74" s="265"/>
      <c r="I74" s="157"/>
      <c r="J74" s="265"/>
      <c r="K74" s="157"/>
      <c r="L74" s="157"/>
    </row>
    <row r="75" spans="1:12" s="32" customFormat="1" x14ac:dyDescent="0.3">
      <c r="A75" s="77"/>
      <c r="B75" s="78" t="s">
        <v>32</v>
      </c>
      <c r="C75" s="78" t="s">
        <v>4</v>
      </c>
      <c r="D75" s="223"/>
      <c r="E75" s="223"/>
      <c r="F75" s="266"/>
      <c r="G75" s="266"/>
      <c r="H75" s="266"/>
      <c r="I75" s="266"/>
      <c r="J75" s="266"/>
      <c r="K75" s="266"/>
      <c r="L75" s="266"/>
    </row>
    <row r="76" spans="1:12" s="32" customFormat="1" x14ac:dyDescent="0.3">
      <c r="A76" s="80"/>
      <c r="B76" s="20" t="s">
        <v>310</v>
      </c>
      <c r="C76" s="20" t="s">
        <v>4</v>
      </c>
      <c r="D76" s="282"/>
      <c r="E76" s="221"/>
      <c r="F76" s="265"/>
      <c r="G76" s="265"/>
      <c r="H76" s="265"/>
      <c r="I76" s="157"/>
      <c r="J76" s="265"/>
      <c r="K76" s="157"/>
      <c r="L76" s="157"/>
    </row>
    <row r="77" spans="1:12" s="32" customFormat="1" x14ac:dyDescent="0.3">
      <c r="A77" s="77"/>
      <c r="B77" s="78" t="s">
        <v>32</v>
      </c>
      <c r="C77" s="78" t="s">
        <v>4</v>
      </c>
      <c r="D77" s="223"/>
      <c r="E77" s="223"/>
      <c r="F77" s="266"/>
      <c r="G77" s="266"/>
      <c r="H77" s="266"/>
      <c r="I77" s="266"/>
      <c r="J77" s="266"/>
      <c r="K77" s="266"/>
      <c r="L77" s="266"/>
    </row>
    <row r="78" spans="1:12" s="32" customFormat="1" x14ac:dyDescent="0.3">
      <c r="A78" s="80"/>
      <c r="B78" s="20" t="s">
        <v>311</v>
      </c>
      <c r="C78" s="20" t="s">
        <v>4</v>
      </c>
      <c r="D78" s="282"/>
      <c r="E78" s="221"/>
      <c r="F78" s="265"/>
      <c r="G78" s="265"/>
      <c r="H78" s="265"/>
      <c r="I78" s="157"/>
      <c r="J78" s="265"/>
      <c r="K78" s="157"/>
      <c r="L78" s="157"/>
    </row>
    <row r="79" spans="1:12" s="32" customFormat="1" x14ac:dyDescent="0.3">
      <c r="A79" s="80"/>
      <c r="B79" s="27" t="s">
        <v>338</v>
      </c>
      <c r="C79" s="27"/>
      <c r="D79" s="221"/>
      <c r="E79" s="221"/>
      <c r="F79" s="265"/>
      <c r="G79" s="157"/>
      <c r="H79" s="157"/>
      <c r="I79" s="157"/>
      <c r="J79" s="265"/>
      <c r="K79" s="157"/>
      <c r="L79" s="265"/>
    </row>
  </sheetData>
  <mergeCells count="10">
    <mergeCell ref="J3:K3"/>
    <mergeCell ref="L3:L4"/>
    <mergeCell ref="A1:L1"/>
    <mergeCell ref="A2:L2"/>
    <mergeCell ref="A3:A4"/>
    <mergeCell ref="B3:B4"/>
    <mergeCell ref="C3:C4"/>
    <mergeCell ref="D3:E3"/>
    <mergeCell ref="F3:G3"/>
    <mergeCell ref="H3:I3"/>
  </mergeCells>
  <conditionalFormatting sqref="D35:K35 L33:L35 M33:IK36 D32:IK32 B35:B36">
    <cfRule type="cellIs" dxfId="2" priority="3" stopIfTrue="1" operator="equal">
      <formula>8223.307275</formula>
    </cfRule>
  </conditionalFormatting>
  <conditionalFormatting sqref="J33:K33 B32 C34:J34 C33:H33">
    <cfRule type="cellIs" dxfId="1" priority="2" stopIfTrue="1" operator="equal">
      <formula>8223.307275</formula>
    </cfRule>
  </conditionalFormatting>
  <conditionalFormatting sqref="D36:L36">
    <cfRule type="cellIs" dxfId="0" priority="1" stopIfTrue="1" operator="equal">
      <formula>8223.307275</formula>
    </cfRule>
  </conditionalFormatting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Normal="100" zoomScaleSheetLayoutView="100" workbookViewId="0">
      <selection activeCell="K8" sqref="K8"/>
    </sheetView>
  </sheetViews>
  <sheetFormatPr defaultColWidth="9.140625" defaultRowHeight="15" x14ac:dyDescent="0.25"/>
  <cols>
    <col min="1" max="1" width="5.5703125" style="87" customWidth="1"/>
    <col min="2" max="2" width="36.5703125" style="14" customWidth="1"/>
    <col min="3" max="3" width="9.140625" style="14" customWidth="1"/>
    <col min="4" max="12" width="10.85546875" style="14" customWidth="1"/>
    <col min="13" max="14" width="9.140625" style="14" customWidth="1"/>
    <col min="15" max="15" width="9.42578125" style="14" bestFit="1" customWidth="1"/>
    <col min="16" max="16384" width="9.140625" style="14"/>
  </cols>
  <sheetData>
    <row r="1" spans="1:18" ht="34.5" customHeight="1" x14ac:dyDescent="0.25">
      <c r="A1" s="352" t="s">
        <v>410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8" ht="34.5" customHeight="1" x14ac:dyDescent="0.25">
      <c r="A2" s="352" t="s">
        <v>421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8" ht="42.75" customHeight="1" x14ac:dyDescent="0.25">
      <c r="A3" s="350" t="s">
        <v>214</v>
      </c>
      <c r="B3" s="350" t="s">
        <v>204</v>
      </c>
      <c r="C3" s="350" t="s">
        <v>205</v>
      </c>
      <c r="D3" s="350" t="s">
        <v>206</v>
      </c>
      <c r="E3" s="351"/>
      <c r="F3" s="350" t="s">
        <v>207</v>
      </c>
      <c r="G3" s="351"/>
      <c r="H3" s="350" t="s">
        <v>208</v>
      </c>
      <c r="I3" s="351"/>
      <c r="J3" s="350" t="s">
        <v>209</v>
      </c>
      <c r="K3" s="351"/>
      <c r="L3" s="350" t="s">
        <v>31</v>
      </c>
    </row>
    <row r="4" spans="1:18" ht="60" customHeight="1" x14ac:dyDescent="0.25">
      <c r="A4" s="351" t="s">
        <v>0</v>
      </c>
      <c r="B4" s="351"/>
      <c r="C4" s="351" t="s">
        <v>205</v>
      </c>
      <c r="D4" s="140" t="s">
        <v>211</v>
      </c>
      <c r="E4" s="140" t="s">
        <v>212</v>
      </c>
      <c r="F4" s="140" t="s">
        <v>213</v>
      </c>
      <c r="G4" s="140" t="s">
        <v>31</v>
      </c>
      <c r="H4" s="140" t="s">
        <v>213</v>
      </c>
      <c r="I4" s="140" t="s">
        <v>31</v>
      </c>
      <c r="J4" s="140" t="s">
        <v>213</v>
      </c>
      <c r="K4" s="140" t="s">
        <v>31</v>
      </c>
      <c r="L4" s="351" t="s">
        <v>210</v>
      </c>
    </row>
    <row r="5" spans="1:18" s="32" customFormat="1" ht="45" x14ac:dyDescent="0.3">
      <c r="A5" s="26">
        <v>1</v>
      </c>
      <c r="B5" s="27" t="s">
        <v>412</v>
      </c>
      <c r="C5" s="84" t="s">
        <v>10</v>
      </c>
      <c r="D5" s="171"/>
      <c r="E5" s="161">
        <v>1</v>
      </c>
      <c r="F5" s="176"/>
      <c r="G5" s="184"/>
      <c r="H5" s="184"/>
      <c r="I5" s="184"/>
      <c r="J5" s="184"/>
      <c r="K5" s="184"/>
      <c r="L5" s="176"/>
      <c r="M5" s="31"/>
      <c r="N5" s="31"/>
      <c r="O5" s="31"/>
      <c r="P5" s="39"/>
      <c r="Q5" s="35"/>
      <c r="R5" s="35"/>
    </row>
    <row r="6" spans="1:18" s="29" customFormat="1" x14ac:dyDescent="0.3">
      <c r="A6" s="22">
        <f t="shared" ref="A6:A14" si="0">A5+0.1</f>
        <v>1.1000000000000001</v>
      </c>
      <c r="B6" s="20" t="s">
        <v>249</v>
      </c>
      <c r="C6" s="20" t="s">
        <v>24</v>
      </c>
      <c r="D6" s="165">
        <v>300</v>
      </c>
      <c r="E6" s="164">
        <f>E5*D6</f>
        <v>300</v>
      </c>
      <c r="F6" s="178"/>
      <c r="G6" s="178"/>
      <c r="H6" s="179"/>
      <c r="I6" s="178"/>
      <c r="J6" s="178"/>
      <c r="K6" s="178"/>
      <c r="L6" s="178"/>
      <c r="M6" s="31"/>
      <c r="N6" s="31"/>
      <c r="O6" s="31"/>
      <c r="P6" s="75"/>
    </row>
    <row r="7" spans="1:18" s="37" customFormat="1" x14ac:dyDescent="0.3">
      <c r="A7" s="22">
        <f t="shared" si="0"/>
        <v>1.2000000000000002</v>
      </c>
      <c r="B7" s="42" t="s">
        <v>316</v>
      </c>
      <c r="C7" s="20" t="s">
        <v>4</v>
      </c>
      <c r="D7" s="167">
        <v>2</v>
      </c>
      <c r="E7" s="205">
        <f>E5*D7</f>
        <v>2</v>
      </c>
      <c r="F7" s="180"/>
      <c r="G7" s="180"/>
      <c r="H7" s="180"/>
      <c r="I7" s="180"/>
      <c r="J7" s="235"/>
      <c r="K7" s="235"/>
      <c r="L7" s="180"/>
      <c r="M7" s="31"/>
      <c r="N7" s="31"/>
      <c r="O7" s="31"/>
    </row>
    <row r="8" spans="1:18" s="35" customFormat="1" ht="30" x14ac:dyDescent="0.3">
      <c r="A8" s="22">
        <f t="shared" si="0"/>
        <v>1.3000000000000003</v>
      </c>
      <c r="B8" s="42" t="s">
        <v>413</v>
      </c>
      <c r="C8" s="38" t="s">
        <v>26</v>
      </c>
      <c r="D8" s="174"/>
      <c r="E8" s="174">
        <v>30</v>
      </c>
      <c r="F8" s="185"/>
      <c r="G8" s="185"/>
      <c r="H8" s="184"/>
      <c r="I8" s="184"/>
      <c r="J8" s="184"/>
      <c r="K8" s="184"/>
      <c r="L8" s="184"/>
      <c r="M8" s="31"/>
      <c r="N8" s="31"/>
      <c r="O8" s="31"/>
    </row>
    <row r="9" spans="1:18" s="35" customFormat="1" x14ac:dyDescent="0.3">
      <c r="A9" s="22">
        <f t="shared" si="0"/>
        <v>1.4000000000000004</v>
      </c>
      <c r="B9" s="42" t="s">
        <v>414</v>
      </c>
      <c r="C9" s="38" t="s">
        <v>10</v>
      </c>
      <c r="D9" s="174"/>
      <c r="E9" s="174">
        <v>1</v>
      </c>
      <c r="F9" s="185"/>
      <c r="G9" s="185"/>
      <c r="H9" s="184"/>
      <c r="I9" s="184"/>
      <c r="J9" s="184"/>
      <c r="K9" s="184"/>
      <c r="L9" s="184"/>
      <c r="M9" s="31"/>
      <c r="N9" s="31"/>
      <c r="O9" s="31"/>
    </row>
    <row r="10" spans="1:18" s="35" customFormat="1" x14ac:dyDescent="0.3">
      <c r="A10" s="22">
        <f t="shared" si="0"/>
        <v>1.5000000000000004</v>
      </c>
      <c r="B10" s="42" t="s">
        <v>420</v>
      </c>
      <c r="C10" s="38" t="s">
        <v>10</v>
      </c>
      <c r="D10" s="174"/>
      <c r="E10" s="174">
        <v>1</v>
      </c>
      <c r="F10" s="185"/>
      <c r="G10" s="185"/>
      <c r="H10" s="184"/>
      <c r="I10" s="184"/>
      <c r="J10" s="184"/>
      <c r="K10" s="184"/>
      <c r="L10" s="184"/>
      <c r="M10" s="31"/>
      <c r="N10" s="31"/>
      <c r="O10" s="31"/>
    </row>
    <row r="11" spans="1:18" s="32" customFormat="1" x14ac:dyDescent="0.3">
      <c r="A11" s="22">
        <f t="shared" si="0"/>
        <v>1.6000000000000005</v>
      </c>
      <c r="B11" s="20" t="s">
        <v>415</v>
      </c>
      <c r="C11" s="20" t="s">
        <v>26</v>
      </c>
      <c r="D11" s="174"/>
      <c r="E11" s="174">
        <v>1</v>
      </c>
      <c r="F11" s="185"/>
      <c r="G11" s="185"/>
      <c r="H11" s="184"/>
      <c r="I11" s="184"/>
      <c r="J11" s="184"/>
      <c r="K11" s="184"/>
      <c r="L11" s="184"/>
      <c r="M11" s="31"/>
      <c r="N11" s="31"/>
      <c r="O11" s="31"/>
      <c r="P11" s="39"/>
      <c r="Q11" s="35"/>
      <c r="R11" s="35"/>
    </row>
    <row r="12" spans="1:18" s="32" customFormat="1" x14ac:dyDescent="0.3">
      <c r="A12" s="22">
        <f t="shared" si="0"/>
        <v>1.7000000000000006</v>
      </c>
      <c r="B12" s="20" t="s">
        <v>416</v>
      </c>
      <c r="C12" s="20" t="s">
        <v>96</v>
      </c>
      <c r="D12" s="174"/>
      <c r="E12" s="174">
        <v>25</v>
      </c>
      <c r="F12" s="185"/>
      <c r="G12" s="185"/>
      <c r="H12" s="184"/>
      <c r="I12" s="184"/>
      <c r="J12" s="184"/>
      <c r="K12" s="184"/>
      <c r="L12" s="184"/>
      <c r="M12" s="31"/>
      <c r="N12" s="31"/>
      <c r="O12" s="31"/>
      <c r="P12" s="39"/>
      <c r="Q12" s="35"/>
      <c r="R12" s="35"/>
    </row>
    <row r="13" spans="1:18" s="32" customFormat="1" x14ac:dyDescent="0.3">
      <c r="A13" s="22">
        <f t="shared" si="0"/>
        <v>1.8000000000000007</v>
      </c>
      <c r="B13" s="20" t="s">
        <v>417</v>
      </c>
      <c r="C13" s="20" t="s">
        <v>384</v>
      </c>
      <c r="D13" s="174"/>
      <c r="E13" s="174">
        <v>1600</v>
      </c>
      <c r="F13" s="185"/>
      <c r="G13" s="185"/>
      <c r="H13" s="184"/>
      <c r="I13" s="184"/>
      <c r="J13" s="184"/>
      <c r="K13" s="184"/>
      <c r="L13" s="184"/>
      <c r="M13" s="31"/>
      <c r="N13" s="31"/>
      <c r="O13" s="31"/>
      <c r="P13" s="39"/>
      <c r="Q13" s="35"/>
      <c r="R13" s="35"/>
    </row>
    <row r="14" spans="1:18" s="32" customFormat="1" ht="30" x14ac:dyDescent="0.3">
      <c r="A14" s="22">
        <f t="shared" si="0"/>
        <v>1.9000000000000008</v>
      </c>
      <c r="B14" s="20" t="s">
        <v>418</v>
      </c>
      <c r="C14" s="20" t="s">
        <v>130</v>
      </c>
      <c r="D14" s="174"/>
      <c r="E14" s="174">
        <f>E13</f>
        <v>1600</v>
      </c>
      <c r="F14" s="185"/>
      <c r="G14" s="185"/>
      <c r="H14" s="184"/>
      <c r="I14" s="184"/>
      <c r="J14" s="184"/>
      <c r="K14" s="184"/>
      <c r="L14" s="184"/>
      <c r="M14" s="31"/>
      <c r="N14" s="31"/>
      <c r="O14" s="31"/>
      <c r="P14" s="39"/>
      <c r="Q14" s="35"/>
      <c r="R14" s="35"/>
    </row>
    <row r="15" spans="1:18" s="32" customFormat="1" x14ac:dyDescent="0.3">
      <c r="A15" s="23">
        <v>1.1000000000000001</v>
      </c>
      <c r="B15" s="20" t="s">
        <v>419</v>
      </c>
      <c r="C15" s="20" t="s">
        <v>4</v>
      </c>
      <c r="D15" s="174">
        <v>50</v>
      </c>
      <c r="E15" s="174">
        <f>E5*D15</f>
        <v>50</v>
      </c>
      <c r="F15" s="185"/>
      <c r="G15" s="185"/>
      <c r="H15" s="184"/>
      <c r="I15" s="184"/>
      <c r="J15" s="184"/>
      <c r="K15" s="184"/>
      <c r="L15" s="184"/>
      <c r="M15" s="31"/>
      <c r="N15" s="31"/>
      <c r="O15" s="31"/>
      <c r="P15" s="39"/>
      <c r="Q15" s="35"/>
      <c r="R15" s="35"/>
    </row>
    <row r="16" spans="1:18" s="32" customFormat="1" x14ac:dyDescent="0.3">
      <c r="A16" s="77"/>
      <c r="B16" s="78" t="s">
        <v>32</v>
      </c>
      <c r="C16" s="79" t="s">
        <v>4</v>
      </c>
      <c r="D16" s="223"/>
      <c r="E16" s="292"/>
      <c r="F16" s="307"/>
      <c r="G16" s="266"/>
      <c r="H16" s="266"/>
      <c r="I16" s="266"/>
      <c r="J16" s="307"/>
      <c r="K16" s="266"/>
      <c r="L16" s="266"/>
      <c r="M16" s="31"/>
      <c r="N16" s="31"/>
      <c r="O16" s="70"/>
      <c r="P16" s="39"/>
      <c r="Q16" s="35"/>
      <c r="R16" s="35"/>
    </row>
    <row r="17" spans="1:18" s="32" customFormat="1" x14ac:dyDescent="0.3">
      <c r="A17" s="80"/>
      <c r="B17" s="20" t="s">
        <v>407</v>
      </c>
      <c r="C17" s="20" t="s">
        <v>4</v>
      </c>
      <c r="D17" s="282"/>
      <c r="E17" s="221"/>
      <c r="F17" s="265"/>
      <c r="G17" s="265"/>
      <c r="H17" s="265"/>
      <c r="I17" s="157"/>
      <c r="J17" s="265"/>
      <c r="K17" s="157"/>
      <c r="L17" s="157"/>
      <c r="M17" s="31"/>
      <c r="N17" s="31"/>
      <c r="O17" s="70"/>
      <c r="P17" s="39"/>
      <c r="Q17" s="35"/>
      <c r="R17" s="35"/>
    </row>
    <row r="18" spans="1:18" s="32" customFormat="1" x14ac:dyDescent="0.3">
      <c r="A18" s="77"/>
      <c r="B18" s="78" t="s">
        <v>32</v>
      </c>
      <c r="C18" s="79" t="s">
        <v>4</v>
      </c>
      <c r="D18" s="223"/>
      <c r="E18" s="223"/>
      <c r="F18" s="266"/>
      <c r="G18" s="266"/>
      <c r="H18" s="266"/>
      <c r="I18" s="266"/>
      <c r="J18" s="266"/>
      <c r="K18" s="266"/>
      <c r="L18" s="266"/>
      <c r="M18" s="31"/>
      <c r="N18" s="31"/>
      <c r="O18" s="70"/>
      <c r="P18" s="39"/>
      <c r="Q18" s="35"/>
      <c r="R18" s="35"/>
    </row>
    <row r="19" spans="1:18" s="32" customFormat="1" x14ac:dyDescent="0.3">
      <c r="A19" s="80"/>
      <c r="B19" s="20" t="s">
        <v>364</v>
      </c>
      <c r="C19" s="85" t="s">
        <v>4</v>
      </c>
      <c r="D19" s="282"/>
      <c r="E19" s="293"/>
      <c r="F19" s="308"/>
      <c r="G19" s="265"/>
      <c r="H19" s="265"/>
      <c r="I19" s="157"/>
      <c r="J19" s="308"/>
      <c r="K19" s="157"/>
      <c r="L19" s="157"/>
      <c r="M19" s="31"/>
      <c r="N19" s="31"/>
      <c r="O19" s="31"/>
      <c r="P19" s="39"/>
      <c r="Q19" s="35"/>
      <c r="R19" s="35"/>
    </row>
    <row r="20" spans="1:18" s="32" customFormat="1" x14ac:dyDescent="0.3">
      <c r="A20" s="77"/>
      <c r="B20" s="78" t="s">
        <v>32</v>
      </c>
      <c r="C20" s="79" t="s">
        <v>4</v>
      </c>
      <c r="D20" s="223"/>
      <c r="E20" s="292"/>
      <c r="F20" s="307"/>
      <c r="G20" s="266"/>
      <c r="H20" s="266"/>
      <c r="I20" s="266"/>
      <c r="J20" s="307"/>
      <c r="K20" s="266"/>
      <c r="L20" s="266"/>
      <c r="M20" s="31"/>
      <c r="N20" s="31"/>
      <c r="O20" s="31"/>
      <c r="P20" s="39"/>
      <c r="Q20" s="35"/>
      <c r="R20" s="35"/>
    </row>
    <row r="21" spans="1:18" s="32" customFormat="1" x14ac:dyDescent="0.3">
      <c r="A21" s="80"/>
      <c r="B21" s="20" t="s">
        <v>311</v>
      </c>
      <c r="C21" s="85" t="s">
        <v>4</v>
      </c>
      <c r="D21" s="282"/>
      <c r="E21" s="293"/>
      <c r="F21" s="308"/>
      <c r="G21" s="265"/>
      <c r="H21" s="265"/>
      <c r="I21" s="157"/>
      <c r="J21" s="308"/>
      <c r="K21" s="157"/>
      <c r="L21" s="157"/>
      <c r="M21" s="31"/>
      <c r="N21" s="31"/>
      <c r="O21" s="31"/>
      <c r="P21" s="39"/>
      <c r="Q21" s="35"/>
      <c r="R21" s="35"/>
    </row>
    <row r="22" spans="1:18" x14ac:dyDescent="0.25">
      <c r="A22" s="3"/>
      <c r="B22" s="3" t="s">
        <v>32</v>
      </c>
      <c r="C22" s="3" t="s">
        <v>4</v>
      </c>
      <c r="D22" s="161"/>
      <c r="E22" s="161"/>
      <c r="F22" s="176"/>
      <c r="G22" s="186"/>
      <c r="H22" s="186"/>
      <c r="I22" s="186"/>
      <c r="J22" s="186"/>
      <c r="K22" s="186"/>
      <c r="L22" s="176"/>
    </row>
  </sheetData>
  <mergeCells count="10">
    <mergeCell ref="J3:K3"/>
    <mergeCell ref="L3:L4"/>
    <mergeCell ref="A1:L1"/>
    <mergeCell ref="A2:L2"/>
    <mergeCell ref="A3:A4"/>
    <mergeCell ref="B3:B4"/>
    <mergeCell ref="C3:C4"/>
    <mergeCell ref="D3:E3"/>
    <mergeCell ref="F3:G3"/>
    <mergeCell ref="H3:I3"/>
  </mergeCells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საერთო</vt:lpstr>
      <vt:lpstr>მოსამზადებელი სამუშაო</vt:lpstr>
      <vt:lpstr>სკვერი</vt:lpstr>
      <vt:lpstr>ფეხბურთის მოედანი</vt:lpstr>
      <vt:lpstr>კალათბურთის მოედანი </vt:lpstr>
      <vt:lpstr>სპორტული აქტივობები</vt:lpstr>
      <vt:lpstr>კამერები</vt:lpstr>
      <vt:lpstr>'კალათბურთის მოედანი '!Print_Area</vt:lpstr>
      <vt:lpstr>კამერები!Print_Area</vt:lpstr>
      <vt:lpstr>'მოსამზადებელი სამუშაო'!Print_Area</vt:lpstr>
      <vt:lpstr>საერთო!Print_Area</vt:lpstr>
      <vt:lpstr>სკვერი!Print_Area</vt:lpstr>
      <vt:lpstr>'სპორტული აქტივობები'!Print_Area</vt:lpstr>
      <vt:lpstr>'ფეხბურთის მოედანი'!Print_Area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2022-08-10T13:17:47Z</dcterms:modified>
</cp:coreProperties>
</file>