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3"/>
  </bookViews>
  <sheets>
    <sheet name="კრებსითი" sheetId="7" r:id="rId1"/>
    <sheet name="ადმინისტრაციული" sheetId="1" r:id="rId2"/>
    <sheet name="გარე ტერიტორია" sheetId="2" r:id="rId3"/>
    <sheet name="გარე საპირფარეშო" sheetId="3" r:id="rId4"/>
    <sheet name="დამხმარე ბალისტიკის შენობა" sheetId="4" r:id="rId5"/>
    <sheet name="სუსტი დენები" sheetId="5" r:id="rId6"/>
  </sheets>
  <definedNames>
    <definedName name="_xlnm._FilterDatabase" localSheetId="1" hidden="1">ადმინისტრაციული!$B$1:$B$268</definedName>
    <definedName name="_xlnm._FilterDatabase" localSheetId="3" hidden="1">'გარე საპირფარეშო'!$B$1:$B$138</definedName>
    <definedName name="_xlnm.Print_Area" localSheetId="1">ადმინისტრაციული!$A$1:$L$265</definedName>
    <definedName name="_xlnm.Print_Area" localSheetId="3">'გარე საპირფარეშო'!$A$1:$L$134</definedName>
    <definedName name="_xlnm.Print_Area" localSheetId="4">'დამხმარე ბალისტიკის შენობა'!$A$1:$L$298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5" l="1"/>
  <c r="D66" i="5" l="1"/>
  <c r="E66" i="5" s="1"/>
  <c r="E65" i="5"/>
  <c r="E62" i="5"/>
  <c r="E61" i="5"/>
  <c r="E58" i="5"/>
  <c r="E53" i="5"/>
  <c r="B51" i="5"/>
  <c r="E51" i="5"/>
  <c r="E50" i="5"/>
  <c r="E49" i="5"/>
  <c r="D46" i="5"/>
  <c r="E46" i="5" s="1"/>
  <c r="E45" i="5"/>
  <c r="E39" i="5"/>
  <c r="E40" i="5" s="1"/>
  <c r="E37" i="5"/>
  <c r="E32" i="5"/>
  <c r="E31" i="5"/>
  <c r="E29" i="5"/>
  <c r="E28" i="5"/>
  <c r="E27" i="5"/>
  <c r="E24" i="5"/>
  <c r="E23" i="5"/>
  <c r="E20" i="5"/>
  <c r="E19" i="5"/>
  <c r="E17" i="5" l="1"/>
  <c r="E16" i="5"/>
  <c r="E15" i="5"/>
  <c r="E13" i="5"/>
  <c r="E12" i="5"/>
  <c r="E11" i="5"/>
  <c r="E9" i="5"/>
  <c r="D8" i="5"/>
  <c r="E8" i="5" s="1"/>
  <c r="E7" i="5"/>
  <c r="E115" i="2" l="1"/>
  <c r="E114" i="2"/>
  <c r="E113" i="2"/>
  <c r="E112" i="2"/>
  <c r="E111" i="2"/>
  <c r="E110" i="2"/>
  <c r="E174" i="1" l="1"/>
  <c r="E147" i="1"/>
  <c r="E146" i="1"/>
  <c r="E105" i="4"/>
  <c r="E104" i="4"/>
  <c r="E103" i="4"/>
  <c r="E102" i="4"/>
  <c r="E100" i="4"/>
  <c r="E99" i="4"/>
  <c r="E98" i="4"/>
  <c r="E37" i="3" l="1"/>
  <c r="E36" i="3"/>
  <c r="E35" i="3"/>
  <c r="E34" i="3"/>
  <c r="E33" i="3"/>
  <c r="E256" i="1"/>
  <c r="E50" i="2"/>
  <c r="E49" i="2"/>
  <c r="E48" i="2"/>
  <c r="E47" i="2"/>
  <c r="D23" i="2"/>
  <c r="E23" i="2" s="1"/>
  <c r="D22" i="2"/>
  <c r="E22" i="2" s="1"/>
  <c r="D21" i="2"/>
  <c r="E21" i="2" s="1"/>
  <c r="E19" i="2"/>
  <c r="D18" i="2"/>
  <c r="E18" i="2" s="1"/>
  <c r="E17" i="2"/>
  <c r="E16" i="2"/>
  <c r="E15" i="2"/>
  <c r="E183" i="1" l="1"/>
  <c r="E166" i="1"/>
  <c r="E124" i="1"/>
  <c r="E85" i="1"/>
  <c r="E67" i="1"/>
  <c r="E52" i="1"/>
  <c r="E37" i="1"/>
  <c r="E24" i="1"/>
  <c r="E289" i="4" l="1"/>
  <c r="E287" i="4"/>
  <c r="E286" i="4"/>
  <c r="E284" i="4"/>
  <c r="E283" i="4"/>
  <c r="E282" i="4"/>
  <c r="E281" i="4"/>
  <c r="E279" i="4"/>
  <c r="E278" i="4"/>
  <c r="E276" i="4"/>
  <c r="E275" i="4"/>
  <c r="E273" i="4"/>
  <c r="E272" i="4"/>
  <c r="E262" i="4"/>
  <c r="E261" i="4"/>
  <c r="E260" i="4"/>
  <c r="E259" i="4"/>
  <c r="E252" i="4"/>
  <c r="E257" i="4" s="1"/>
  <c r="E247" i="4"/>
  <c r="E251" i="4" s="1"/>
  <c r="E246" i="4"/>
  <c r="E245" i="4"/>
  <c r="E244" i="4"/>
  <c r="E243" i="4"/>
  <c r="E99" i="2"/>
  <c r="E237" i="4"/>
  <c r="E241" i="4" s="1"/>
  <c r="E236" i="4"/>
  <c r="E235" i="4"/>
  <c r="E234" i="4"/>
  <c r="E233" i="4"/>
  <c r="E232" i="4"/>
  <c r="E230" i="4"/>
  <c r="E229" i="4"/>
  <c r="E228" i="4"/>
  <c r="E227" i="4"/>
  <c r="E225" i="4"/>
  <c r="E224" i="4"/>
  <c r="E223" i="4"/>
  <c r="E222" i="4"/>
  <c r="E220" i="4"/>
  <c r="E219" i="4"/>
  <c r="E218" i="4"/>
  <c r="E217" i="4"/>
  <c r="E178" i="4"/>
  <c r="E185" i="4" s="1"/>
  <c r="E207" i="4"/>
  <c r="E206" i="4"/>
  <c r="E205" i="4"/>
  <c r="E204" i="4"/>
  <c r="E202" i="4"/>
  <c r="E201" i="4"/>
  <c r="E200" i="4"/>
  <c r="E199" i="4"/>
  <c r="E197" i="4"/>
  <c r="E195" i="4"/>
  <c r="E194" i="4"/>
  <c r="E192" i="4"/>
  <c r="E188" i="4"/>
  <c r="E187" i="4"/>
  <c r="E168" i="4"/>
  <c r="E167" i="4"/>
  <c r="E166" i="4"/>
  <c r="E165" i="4"/>
  <c r="E164" i="4"/>
  <c r="E163" i="4"/>
  <c r="E161" i="4"/>
  <c r="D160" i="4"/>
  <c r="E160" i="4" s="1"/>
  <c r="D159" i="4"/>
  <c r="E159" i="4" s="1"/>
  <c r="D158" i="4"/>
  <c r="E158" i="4" s="1"/>
  <c r="E156" i="4"/>
  <c r="E155" i="4"/>
  <c r="E154" i="4"/>
  <c r="E152" i="4"/>
  <c r="E151" i="4"/>
  <c r="E150" i="4"/>
  <c r="E149" i="4"/>
  <c r="E148" i="4"/>
  <c r="E146" i="4"/>
  <c r="E145" i="4"/>
  <c r="E144" i="4"/>
  <c r="E143" i="4"/>
  <c r="E142" i="4"/>
  <c r="E134" i="4"/>
  <c r="E138" i="4" s="1"/>
  <c r="E133" i="4"/>
  <c r="E132" i="4"/>
  <c r="E131" i="4"/>
  <c r="E130" i="4"/>
  <c r="E121" i="4"/>
  <c r="E123" i="4" s="1"/>
  <c r="E120" i="4"/>
  <c r="E119" i="4"/>
  <c r="D118" i="4"/>
  <c r="E118" i="4" s="1"/>
  <c r="E117" i="4"/>
  <c r="E116" i="4"/>
  <c r="E114" i="4"/>
  <c r="E113" i="4"/>
  <c r="E248" i="4" l="1"/>
  <c r="E253" i="4"/>
  <c r="E254" i="4"/>
  <c r="E179" i="4"/>
  <c r="E180" i="4"/>
  <c r="E140" i="4"/>
  <c r="E136" i="4"/>
  <c r="E139" i="4"/>
  <c r="E135" i="4"/>
  <c r="E122" i="4"/>
  <c r="E127" i="4"/>
  <c r="E126" i="4"/>
  <c r="E239" i="4" l="1"/>
  <c r="E238" i="4"/>
  <c r="E111" i="4" l="1"/>
  <c r="E110" i="4"/>
  <c r="E109" i="4"/>
  <c r="E108" i="4"/>
  <c r="E107" i="4"/>
  <c r="E96" i="4"/>
  <c r="E95" i="4"/>
  <c r="E94" i="4"/>
  <c r="E93" i="4"/>
  <c r="E92" i="4"/>
  <c r="E90" i="4"/>
  <c r="E89" i="4"/>
  <c r="E88" i="4"/>
  <c r="E87" i="4"/>
  <c r="E86" i="4"/>
  <c r="E85" i="4"/>
  <c r="E84" i="4"/>
  <c r="E82" i="4"/>
  <c r="E81" i="4"/>
  <c r="E80" i="4"/>
  <c r="E79" i="4"/>
  <c r="E78" i="4"/>
  <c r="E76" i="4"/>
  <c r="E75" i="4"/>
  <c r="E74" i="4"/>
  <c r="E73" i="4"/>
  <c r="E71" i="4"/>
  <c r="E70" i="4"/>
  <c r="E69" i="4"/>
  <c r="E68" i="4"/>
  <c r="E67" i="4"/>
  <c r="E65" i="4"/>
  <c r="D64" i="4"/>
  <c r="E64" i="4" s="1"/>
  <c r="D63" i="4"/>
  <c r="E63" i="4" s="1"/>
  <c r="D62" i="4"/>
  <c r="E62" i="4" s="1"/>
  <c r="E46" i="4"/>
  <c r="E51" i="4" s="1"/>
  <c r="D55" i="4"/>
  <c r="E55" i="4" s="1"/>
  <c r="D57" i="4"/>
  <c r="D56" i="4"/>
  <c r="E45" i="4"/>
  <c r="E44" i="4"/>
  <c r="E43" i="4"/>
  <c r="E41" i="4"/>
  <c r="E40" i="4"/>
  <c r="E38" i="4"/>
  <c r="D37" i="4"/>
  <c r="E37" i="4" s="1"/>
  <c r="E36" i="4"/>
  <c r="E35" i="4"/>
  <c r="E32" i="4"/>
  <c r="E31" i="4"/>
  <c r="E29" i="4"/>
  <c r="E28" i="4"/>
  <c r="E27" i="4"/>
  <c r="E24" i="4"/>
  <c r="E23" i="4"/>
  <c r="E21" i="4"/>
  <c r="E20" i="4"/>
  <c r="E18" i="4"/>
  <c r="E17" i="4"/>
  <c r="E16" i="4"/>
  <c r="E14" i="4"/>
  <c r="E13" i="4"/>
  <c r="E12" i="4"/>
  <c r="E11" i="4"/>
  <c r="E8" i="4"/>
  <c r="E7" i="4"/>
  <c r="E98" i="3"/>
  <c r="E119" i="3"/>
  <c r="E118" i="3"/>
  <c r="E117" i="3"/>
  <c r="E115" i="3"/>
  <c r="E114" i="3"/>
  <c r="E113" i="3"/>
  <c r="E111" i="3"/>
  <c r="E108" i="3"/>
  <c r="E96" i="3"/>
  <c r="E92" i="3"/>
  <c r="E89" i="3"/>
  <c r="E80" i="3"/>
  <c r="E79" i="3"/>
  <c r="E77" i="3"/>
  <c r="E76" i="3"/>
  <c r="E75" i="3"/>
  <c r="E74" i="3"/>
  <c r="D72" i="3"/>
  <c r="E72" i="3" s="1"/>
  <c r="E70" i="3"/>
  <c r="E68" i="3"/>
  <c r="E67" i="3"/>
  <c r="E65" i="3"/>
  <c r="E64" i="3"/>
  <c r="E63" i="3"/>
  <c r="E61" i="3"/>
  <c r="E60" i="3"/>
  <c r="D57" i="3"/>
  <c r="E57" i="3" s="1"/>
  <c r="E56" i="3"/>
  <c r="E55" i="3"/>
  <c r="E48" i="3"/>
  <c r="E47" i="3"/>
  <c r="E45" i="3"/>
  <c r="E44" i="3"/>
  <c r="E42" i="3"/>
  <c r="E41" i="3"/>
  <c r="D39" i="3"/>
  <c r="E39" i="3" s="1"/>
  <c r="E31" i="3"/>
  <c r="E30" i="3"/>
  <c r="E27" i="3"/>
  <c r="E25" i="3"/>
  <c r="E24" i="3"/>
  <c r="E22" i="3"/>
  <c r="E20" i="3"/>
  <c r="E11" i="3"/>
  <c r="E48" i="4" l="1"/>
  <c r="E53" i="4"/>
  <c r="E47" i="4"/>
  <c r="E52" i="4"/>
  <c r="E50" i="4"/>
  <c r="E50" i="3"/>
  <c r="E51" i="3"/>
  <c r="E28" i="3"/>
  <c r="E60" i="4" l="1"/>
  <c r="E59" i="4"/>
  <c r="E56" i="4"/>
  <c r="E58" i="4"/>
  <c r="E57" i="4"/>
  <c r="E18" i="3" l="1"/>
  <c r="D17" i="3"/>
  <c r="E17" i="3" s="1"/>
  <c r="E16" i="3"/>
  <c r="E15" i="3"/>
  <c r="E9" i="3"/>
  <c r="E8" i="3"/>
  <c r="E7" i="3"/>
  <c r="E152" i="2" l="1"/>
  <c r="E151" i="2"/>
  <c r="E149" i="2"/>
  <c r="E148" i="2"/>
  <c r="E138" i="2"/>
  <c r="D133" i="2"/>
  <c r="E133" i="2" s="1"/>
  <c r="D132" i="2"/>
  <c r="E132" i="2" s="1"/>
  <c r="D131" i="2"/>
  <c r="E134" i="2"/>
  <c r="E136" i="2"/>
  <c r="E135" i="2"/>
  <c r="E131" i="2"/>
  <c r="E121" i="2"/>
  <c r="E127" i="2" s="1"/>
  <c r="E120" i="2"/>
  <c r="E119" i="2"/>
  <c r="E117" i="2"/>
  <c r="E108" i="2"/>
  <c r="E106" i="2"/>
  <c r="E105" i="2"/>
  <c r="E104" i="2"/>
  <c r="E103" i="2"/>
  <c r="E101" i="2"/>
  <c r="E100" i="2"/>
  <c r="E96" i="2"/>
  <c r="E98" i="2" s="1"/>
  <c r="E95" i="2"/>
  <c r="E94" i="2"/>
  <c r="E75" i="2"/>
  <c r="E77" i="2" s="1"/>
  <c r="E92" i="2"/>
  <c r="E123" i="2" l="1"/>
  <c r="E129" i="2"/>
  <c r="E128" i="2"/>
  <c r="E126" i="2"/>
  <c r="E122" i="2"/>
  <c r="E97" i="2"/>
  <c r="E76" i="2"/>
  <c r="E88" i="2"/>
  <c r="E87" i="2"/>
  <c r="E85" i="2" l="1"/>
  <c r="E84" i="2"/>
  <c r="E82" i="2"/>
  <c r="E81" i="2"/>
  <c r="E80" i="2"/>
  <c r="E79" i="2"/>
  <c r="E74" i="2" l="1"/>
  <c r="E73" i="2"/>
  <c r="E71" i="2" l="1"/>
  <c r="E70" i="2"/>
  <c r="E68" i="2"/>
  <c r="E67" i="2"/>
  <c r="E65" i="2"/>
  <c r="E59" i="2"/>
  <c r="E58" i="2"/>
  <c r="E57" i="2"/>
  <c r="E69" i="2" l="1"/>
  <c r="E55" i="2" l="1"/>
  <c r="E54" i="2"/>
  <c r="E53" i="2"/>
  <c r="E52" i="2"/>
  <c r="D45" i="2" l="1"/>
  <c r="E45" i="2" s="1"/>
  <c r="D44" i="2"/>
  <c r="E44" i="2" s="1"/>
  <c r="D39" i="2"/>
  <c r="E39" i="2" s="1"/>
  <c r="D34" i="2"/>
  <c r="E34" i="2" s="1"/>
  <c r="D33" i="2"/>
  <c r="E33" i="2" s="1"/>
  <c r="D28" i="2"/>
  <c r="E28" i="2" s="1"/>
  <c r="E43" i="2"/>
  <c r="E41" i="2"/>
  <c r="E40" i="2"/>
  <c r="E37" i="2"/>
  <c r="E36" i="2"/>
  <c r="E32" i="2"/>
  <c r="E30" i="2"/>
  <c r="E29" i="2"/>
  <c r="E26" i="2"/>
  <c r="E25" i="2"/>
  <c r="E42" i="2" l="1"/>
  <c r="E31" i="2"/>
  <c r="E13" i="2" l="1"/>
  <c r="E12" i="2"/>
  <c r="E10" i="2"/>
  <c r="E9" i="2"/>
  <c r="E7" i="2"/>
  <c r="E245" i="1" l="1"/>
  <c r="E243" i="1"/>
  <c r="E241" i="1"/>
  <c r="E230" i="1"/>
  <c r="E227" i="1"/>
  <c r="E224" i="1"/>
  <c r="E213" i="1"/>
  <c r="E115" i="1"/>
  <c r="E209" i="1"/>
  <c r="E208" i="1"/>
  <c r="E157" i="1"/>
  <c r="E156" i="1"/>
  <c r="D154" i="1"/>
  <c r="E154" i="1" s="1"/>
  <c r="E151" i="1"/>
  <c r="E150" i="1"/>
  <c r="E196" i="1" l="1"/>
  <c r="E194" i="1" l="1"/>
  <c r="E193" i="1"/>
  <c r="E192" i="1"/>
  <c r="E191" i="1"/>
  <c r="E187" i="1"/>
  <c r="E186" i="1"/>
  <c r="D184" i="1"/>
  <c r="E184" i="1" s="1"/>
  <c r="E181" i="1"/>
  <c r="E180" i="1"/>
  <c r="E178" i="1"/>
  <c r="E177" i="1"/>
  <c r="E172" i="1"/>
  <c r="E170" i="1"/>
  <c r="E169" i="1"/>
  <c r="D167" i="1"/>
  <c r="E167" i="1" s="1"/>
  <c r="E164" i="1"/>
  <c r="E163" i="1"/>
  <c r="E161" i="1"/>
  <c r="E160" i="1"/>
  <c r="E144" i="1"/>
  <c r="E143" i="1"/>
  <c r="E138" i="1"/>
  <c r="E137" i="1"/>
  <c r="D135" i="1"/>
  <c r="E135" i="1" s="1"/>
  <c r="E132" i="1"/>
  <c r="E131" i="1"/>
  <c r="E128" i="1"/>
  <c r="E127" i="1"/>
  <c r="D125" i="1"/>
  <c r="E125" i="1" s="1"/>
  <c r="E122" i="1"/>
  <c r="E121" i="1"/>
  <c r="E119" i="1"/>
  <c r="E118" i="1"/>
  <c r="E113" i="1"/>
  <c r="E112" i="1"/>
  <c r="E110" i="1"/>
  <c r="E109" i="1"/>
  <c r="E106" i="1"/>
  <c r="E105" i="1"/>
  <c r="E101" i="1"/>
  <c r="E100" i="1"/>
  <c r="E97" i="1"/>
  <c r="E95" i="1"/>
  <c r="E94" i="1"/>
  <c r="E91" i="1"/>
  <c r="E89" i="1"/>
  <c r="E88" i="1"/>
  <c r="D86" i="1"/>
  <c r="E86" i="1" s="1"/>
  <c r="E83" i="1"/>
  <c r="E82" i="1"/>
  <c r="E80" i="1"/>
  <c r="E79" i="1"/>
  <c r="E76" i="1"/>
  <c r="E75" i="1"/>
  <c r="E74" i="1"/>
  <c r="E71" i="1" l="1"/>
  <c r="E70" i="1"/>
  <c r="D68" i="1"/>
  <c r="E68" i="1" s="1"/>
  <c r="E65" i="1"/>
  <c r="E64" i="1"/>
  <c r="E62" i="1"/>
  <c r="E61" i="1"/>
  <c r="E58" i="1"/>
  <c r="E56" i="1"/>
  <c r="E55" i="1"/>
  <c r="D53" i="1"/>
  <c r="E53" i="1" s="1"/>
  <c r="E50" i="1"/>
  <c r="E49" i="1"/>
  <c r="E47" i="1"/>
  <c r="E46" i="1"/>
  <c r="E43" i="1"/>
  <c r="E41" i="1"/>
  <c r="E40" i="1"/>
  <c r="D38" i="1"/>
  <c r="E38" i="1" s="1"/>
  <c r="E35" i="1"/>
  <c r="E34" i="1"/>
  <c r="E32" i="1"/>
  <c r="E31" i="1"/>
  <c r="E28" i="1"/>
  <c r="E27" i="1"/>
  <c r="D25" i="1"/>
  <c r="E25" i="1" s="1"/>
  <c r="E22" i="1"/>
  <c r="E21" i="1"/>
  <c r="E16" i="1"/>
  <c r="E15" i="1"/>
  <c r="E14" i="1"/>
  <c r="E18" i="1" l="1"/>
  <c r="E17" i="1"/>
  <c r="E11" i="1" l="1"/>
  <c r="E12" i="1" l="1"/>
</calcChain>
</file>

<file path=xl/sharedStrings.xml><?xml version="1.0" encoding="utf-8"?>
<sst xmlns="http://schemas.openxmlformats.org/spreadsheetml/2006/main" count="1892" uniqueCount="461">
  <si>
    <t>№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</si>
  <si>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</si>
  <si>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</si>
  <si>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</si>
  <si>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</si>
  <si>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</si>
  <si>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მანქანა-მექანიზმები</t>
  </si>
  <si>
    <t>სულ</t>
  </si>
  <si>
    <t>ერთეული</t>
  </si>
  <si>
    <t>1</t>
  </si>
  <si>
    <t>სსიპ საქართველოს შსს მომსახარების სააგენტოს აღმოსავლეთ საქართელოს გორის სამსახურის ადმინისტრაციული შენობის სარემონტო სამუშოების</t>
  </si>
  <si>
    <t>თავი 1. სარემონტო სამუშაოები</t>
  </si>
  <si>
    <t>მეორე სართული</t>
  </si>
  <si>
    <t>სათათბირო ოთახი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</si>
  <si>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</si>
  <si>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შრომის დანახარჯები</t>
  </si>
  <si>
    <t>კც/სთ</t>
  </si>
  <si>
    <t>მანქანები</t>
  </si>
  <si>
    <t>ლარი</t>
  </si>
  <si>
    <t>წყალემულსიის საღებავი (ჰავანა 16)</t>
  </si>
  <si>
    <t>კგ</t>
  </si>
  <si>
    <t>ფითხი</t>
  </si>
  <si>
    <t>სხვა მასალები</t>
  </si>
  <si>
    <t>შიდა კედლების შეფითხვნა და მაღალხარისხოვანი ღებვა წყალემულსიის საღებავით  ორჯერადად (ჰავანა 16)</t>
  </si>
  <si>
    <t>ჭერების შეფითხვნა და ღებვა წყალემულსიის საღებავით ორჯერადად</t>
  </si>
  <si>
    <t>წყალემულსიის საღებავი</t>
  </si>
  <si>
    <t>რიგელის შეფითხვნა და ღებვა წყალემულსიის საღებავით ორჯერადად</t>
  </si>
  <si>
    <t>ცალი</t>
  </si>
  <si>
    <t>ახალი რადიატორის მონტაჟი 1.6*0.6 ვანტილებით</t>
  </si>
  <si>
    <t>არსებული რადიატორების დემონტაჟი და დასაწყობება დამკვეთის მიერ მითითებულ ადგილზე</t>
  </si>
  <si>
    <t>პანელური რადიატორი 1.6*0.6</t>
  </si>
  <si>
    <t>შემყვანი და გამშვები ვენტილები</t>
  </si>
  <si>
    <t>უფროსის ოთახი</t>
  </si>
  <si>
    <t>ქვ/ცემენტის ხსნარი  =0.0204+(0.0051*6)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</si>
  <si>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</si>
  <si>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t>მაღალი ხარიხსი ლამინირებული ფილა ქვეშსაგებით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</si>
  <si>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</si>
  <si>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პლასტმასის პლინტუსი</t>
  </si>
  <si>
    <t>გ.მ</t>
  </si>
  <si>
    <t>პრ</t>
  </si>
  <si>
    <t>დაზიანებული ლამინირებული იატაკების დემონტაჟი პლინტუსების გათვალისწინებით</t>
  </si>
  <si>
    <t>ახალი მაღალი ხარისხის ლამინატის ფილების მოწყობა (AC 5/33 კლასი) პლასტმასის პლინტუსების გათვალისწინებით</t>
  </si>
  <si>
    <t>ალუმინის ვიტრაჟში გასახსნელი ფრთის გადაკეთება (ზომები დაზუსტდეს ადგილზე)</t>
  </si>
  <si>
    <t>შესაბამისი მასალები</t>
  </si>
  <si>
    <t>სამზარეულო ოთახი</t>
  </si>
  <si>
    <t>პატარა კოლიდორი</t>
  </si>
  <si>
    <t>დაზიანებული ნალესის ჩამოყრა</t>
  </si>
  <si>
    <r>
      <t>ხსნარის ტუმბო 3 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/სთ</t>
    </r>
  </si>
  <si>
    <t>მანქ/სთ</t>
  </si>
  <si>
    <t>სხვა მანქანები</t>
  </si>
  <si>
    <t>ქვ/ცემენტის ხსნარი</t>
  </si>
  <si>
    <t>ბადე რაბიცა</t>
  </si>
  <si>
    <t>შიდა კედლების მაღალხარიხსოვანი ლესვა ბადის გამოყენებით</t>
  </si>
  <si>
    <t>საძინებელი ოთახები (3 ცალი)</t>
  </si>
  <si>
    <t>მანდილოსნების საპირფარეშო</t>
  </si>
  <si>
    <t>დაზიანებული შეკიდული ჭერის დემონტაჟი</t>
  </si>
  <si>
    <t>მაღალხარისხოვანი ამსტრონგის ნესტგამძლე ჭერის მოწყობა ლითონის კარკასის გათვალისწინებით</t>
  </si>
  <si>
    <t>ლითონის კარკასი (ლითონის პროფილები, საკიდები, გადასაბმელი ელემენტები, ჭანჭიკები და ა.შ)</t>
  </si>
  <si>
    <t>ამსტრონგის ფილები</t>
  </si>
  <si>
    <t>მამაკაცების საპირფარეშო</t>
  </si>
  <si>
    <t>დიდი სასადილო ოთახი</t>
  </si>
  <si>
    <t>დიდი კოლიდორი</t>
  </si>
  <si>
    <t>კიბის უჯრედი</t>
  </si>
  <si>
    <t>არსებული დაზიანებული მეთლახის იატაკების დემონტაჟი</t>
  </si>
  <si>
    <t>იატაკის შეკეთება ქვ/ცემენტის ხსნარით</t>
  </si>
  <si>
    <t>კერამოგრანიტის ფილა მაღალი ხარისხის ხაოიანი ზედაპირით</t>
  </si>
  <si>
    <t>წებოცემენტი</t>
  </si>
  <si>
    <t>მეტლახის ფილა მაღალი ხარისხის ხაოიანი ზედაპირით</t>
  </si>
  <si>
    <t>პირველი სართული</t>
  </si>
  <si>
    <t>არსებული დაზიანებული რადიატორის დემონტაჟი და დასაწყობება დამკვეთის მიერ მითითებულ ადგილზე</t>
  </si>
  <si>
    <t>ახალი რადიატორის მონტაჟი 1.0*0.6 ვანტილებით</t>
  </si>
  <si>
    <t>პანელური რადიატორი 1.0*0.6</t>
  </si>
  <si>
    <t>დარბაზი</t>
  </si>
  <si>
    <t>საგამოცდო ოთახი</t>
  </si>
  <si>
    <t>ხელმძღვანელის ოთახი</t>
  </si>
  <si>
    <t>ფასადი</t>
  </si>
  <si>
    <t>არსებული დაზიანებული ალუმინის ვიტრაჟების დემონტაჟი</t>
  </si>
  <si>
    <t>ამწე საავტომობილო სვლაზე 16 ტ</t>
  </si>
  <si>
    <t>ელექტრო ბურღი</t>
  </si>
  <si>
    <t>ფასადის ალუმინის ვიტრაჟი</t>
  </si>
  <si>
    <t>სამაგრი დეტალები</t>
  </si>
  <si>
    <t>ახალი იზოალუმინის ვიტრაჟების მონტაჟი ორმაგი მინაპაკეტით (4+6) 6 მმ-იანი მინა მწვანე</t>
  </si>
  <si>
    <r>
      <t>მ</t>
    </r>
    <r>
      <rPr>
        <b/>
        <vertAlign val="superscript"/>
        <sz val="10"/>
        <rFont val="Sylfaen"/>
        <family val="1"/>
      </rPr>
      <t>2</t>
    </r>
  </si>
  <si>
    <t>ვიტრაჟების შუა ნაწილის მინების დაფარვა გაუმჭვირვალე ფირით (ალუმინის ფერი)</t>
  </si>
  <si>
    <t>მაღალი ხარისხის ფირი  კ=1.113</t>
  </si>
  <si>
    <t>ცენტრალურ შესასვლელში ალუმინის ვიტრაჟის კარის დემონტაჟი</t>
  </si>
  <si>
    <t>ცენტრალურ შესასვლელში ალუმინის ვიტრაჟის კარის მონტაჟი (თერმო სისტემა)</t>
  </si>
  <si>
    <t>ალუმინის ვიტრაჟის კარი (თერმო სისტემა) მინაპაკეტებით</t>
  </si>
  <si>
    <t>ჯამი</t>
  </si>
  <si>
    <t>ზედნადები ხარჯები</t>
  </si>
  <si>
    <t>გეგმიური დაგროვება</t>
  </si>
  <si>
    <t>სარემონტო სამუშოების ჯამი თავი 1</t>
  </si>
  <si>
    <t>თავი 2. ელექტრო სამონტაჟო სამუშაოები</t>
  </si>
  <si>
    <t>ამსტრონგის ტიპის სანათების დემონტაჟი</t>
  </si>
  <si>
    <t>ც</t>
  </si>
  <si>
    <t>ამსტრონგის ტიპის LED სანათების მონტაჟი  35 ვტ  60*60 სმ</t>
  </si>
  <si>
    <t>ამსტრონგის ტიპის LED სანათი 35 ვტ - 40 ვტ დროსელი</t>
  </si>
  <si>
    <t xml:space="preserve">მრგვალი კაბელების გაყვანა </t>
  </si>
  <si>
    <r>
      <t xml:space="preserve">კაბელი მრგვალი </t>
    </r>
    <r>
      <rPr>
        <sz val="11"/>
        <color indexed="8"/>
        <rFont val="Calibri"/>
        <family val="2"/>
        <scheme val="minor"/>
      </rPr>
      <t>N2XH-J 2x2.5 მმ</t>
    </r>
    <r>
      <rPr>
        <vertAlign val="superscript"/>
        <sz val="11"/>
        <color indexed="8"/>
        <rFont val="Calibri"/>
        <family val="2"/>
        <scheme val="minor"/>
      </rPr>
      <t>2</t>
    </r>
  </si>
  <si>
    <t>საძინებლებში და სველ წერტილებში გამწოვი ვენტილატორების დემონტაჟი</t>
  </si>
  <si>
    <t>საძინებლებში და სველ წერტილებში ახალი გამწოვი ვენტილატორების მონტაჟი</t>
  </si>
  <si>
    <t>გამწოვი ვენტილატორი</t>
  </si>
  <si>
    <t>ზედნადები ხარჯები ელექტო-სამონტაჟო სამუშოების ხელფასიდან</t>
  </si>
  <si>
    <t xml:space="preserve">გეგმიური დაგროვება </t>
  </si>
  <si>
    <t>ელექტრო-სამონტაჟო სამუშოების ჯამი. თავი 2</t>
  </si>
  <si>
    <t>თავი 3. შიდა სანტექნიკური სამუშაოები</t>
  </si>
  <si>
    <t>საძინებლებში დაზიანებული საშხაპეების დემონტაჟი</t>
  </si>
  <si>
    <t>კომპ</t>
  </si>
  <si>
    <t>საშხაპე</t>
  </si>
  <si>
    <t>უნიტაზი</t>
  </si>
  <si>
    <t>საძინებლებში და საპირფარეშოებში დაზიანებული უნიტაზების დემონტაჟი</t>
  </si>
  <si>
    <t>საძინებლებში და საპირფარეშოებში დაზიანებული ხელსაბანის დემონტაჟი</t>
  </si>
  <si>
    <t>შიდა სანტექნიკური სამუშოების ჯამი. თავი 3</t>
  </si>
  <si>
    <t>თავი 4. კონდიცირების სამუშაოები</t>
  </si>
  <si>
    <t>არსებული დაზიანებული კონდიციონერების დემონტაჟი</t>
  </si>
  <si>
    <t>ახალი ინვენტორული კონდიციონერების მონტაჟი  BTU9000 (სადგამების გათვალისწინებით)</t>
  </si>
  <si>
    <t>ინვენტორული კონდიციონერი BTU 9000</t>
  </si>
  <si>
    <t>ახალი ინვენტორული კონდიციონერების მონტაჟი  BTU 24000 (სადგამების გათვალისწინებით)</t>
  </si>
  <si>
    <t>ინვენტორული კონდიციონერი BTU 24000</t>
  </si>
  <si>
    <t>ფრონი და შესაბამისი მაკომპლექტებელი მასალები</t>
  </si>
  <si>
    <t>არსებული კოლონური კონდიციონერის დემონტაჟი გადატანა და მონტაჟი BTU 48000</t>
  </si>
  <si>
    <t>დანადგარების ღირებულება</t>
  </si>
  <si>
    <t>ზედნადები ხარჯები მონტაჟდან</t>
  </si>
  <si>
    <t>გეგმიური დაგროვება დანადგარების გარეშე</t>
  </si>
  <si>
    <t>კონდიცირების სამუშოების ჯამი. თავი 4</t>
  </si>
  <si>
    <t>არსებული დაზიანებული ასფალტობეტონის საფარის დემონტაჟი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</si>
  <si>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</si>
  <si>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არსებული რკ/ბეტონის საგამოცდო აღმართის სრული დემონტაჟი (კედლები და საფარი)</t>
  </si>
  <si>
    <t>შემავსებელი ინერტული მასალის დემონტირებული ასფალტობეტონის და დემონტირებული რკ/ბეტონის ნაშალის დატვირთვა ა/თვითმცლელზე</t>
  </si>
  <si>
    <t>დატვირთული მასის ტრანსპორტირება ნაგავსაყრელზე 15 კმ</t>
  </si>
  <si>
    <t>ტ</t>
  </si>
  <si>
    <r>
      <t>ბიტუმის ემულსიის მოხსმა 0.75 ლ/მ</t>
    </r>
    <r>
      <rPr>
        <b/>
        <vertAlign val="superscript"/>
        <sz val="11"/>
        <rFont val="Calibri"/>
        <family val="2"/>
        <charset val="204"/>
        <scheme val="minor"/>
      </rPr>
      <t>2</t>
    </r>
  </si>
  <si>
    <t>ავტოგუდრონატორი 3500 ლ</t>
  </si>
  <si>
    <t>ბიტუმის ემულსია</t>
  </si>
  <si>
    <r>
      <t>მ</t>
    </r>
    <r>
      <rPr>
        <b/>
        <vertAlign val="superscript"/>
        <sz val="11"/>
        <rFont val="Calibri"/>
        <family val="2"/>
        <scheme val="minor"/>
      </rPr>
      <t>2</t>
    </r>
  </si>
  <si>
    <t>ასფალტობეტონის დამგები</t>
  </si>
  <si>
    <t>სატკეპნი გლუვი თვითმავალი 5 ტ</t>
  </si>
  <si>
    <t>სატკეპნი გლუვი თვითმავალი 10 ტ</t>
  </si>
  <si>
    <r>
      <t>ბიტუმის ემულსიის მოხსმა 0.35 ლ/მ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</si>
  <si>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შრომის დანახარჯები  =0,0375+(0,00007*4)</t>
  </si>
  <si>
    <t>მსხვილმარცვლოვანი ა/ბეტონი =0,0977+(0,0122*4)</t>
  </si>
  <si>
    <t>სხვა მასალები  =0,0145+(0,0002*4)</t>
  </si>
  <si>
    <t xml:space="preserve">შრომის დანახარჯები  </t>
  </si>
  <si>
    <t xml:space="preserve">წვრილმარცვლოვანი ა/ბეტონი </t>
  </si>
  <si>
    <t xml:space="preserve">სხვა მასალები  </t>
  </si>
  <si>
    <t>წყალდისპენსიური ფასადის მაღალი ხარისხის საღებავი</t>
  </si>
  <si>
    <t xml:space="preserve">ახალი ლითონის ღობის მოწყობა </t>
  </si>
  <si>
    <t>ამწე საავტომობილო სვლაზე 10ტ</t>
  </si>
  <si>
    <t>კვადრატული მილი 40*40*3</t>
  </si>
  <si>
    <t>კვადრატული მილი 20*20*2</t>
  </si>
  <si>
    <t>კვადრატული მილი 20*40*2</t>
  </si>
  <si>
    <t>ლითონის ფურცელი 6მმ</t>
  </si>
  <si>
    <r>
      <t>მ</t>
    </r>
    <r>
      <rPr>
        <vertAlign val="superscript"/>
        <sz val="11"/>
        <rFont val="Calibri"/>
        <family val="2"/>
        <scheme val="minor"/>
      </rPr>
      <t>2</t>
    </r>
  </si>
  <si>
    <t>ბეტონის ანკერი D-10 ; L-60</t>
  </si>
  <si>
    <r>
      <t>მ</t>
    </r>
    <r>
      <rPr>
        <b/>
        <vertAlign val="superscript"/>
        <sz val="10"/>
        <color theme="1"/>
        <rFont val="Calibri"/>
        <family val="2"/>
        <charset val="204"/>
        <scheme val="minor"/>
      </rPr>
      <t>2</t>
    </r>
  </si>
  <si>
    <t>ზეთოვანი საღებავი</t>
  </si>
  <si>
    <t>ალიფა</t>
  </si>
  <si>
    <t>m3</t>
  </si>
  <si>
    <t xml:space="preserve">Sromis danaxarjebi  </t>
  </si>
  <si>
    <t>kc/sT</t>
  </si>
  <si>
    <t>manqanebi</t>
  </si>
  <si>
    <t>lari</t>
  </si>
  <si>
    <t>პლასმასის საკანალიზაციო მილით D-150</t>
  </si>
  <si>
    <t>საკანალიზაციო მილი D-150 მმ PVC</t>
  </si>
  <si>
    <t>სამკაპი 150*100*150</t>
  </si>
  <si>
    <t>საკანალიზაციო მილი D-100 მმ PVC</t>
  </si>
  <si>
    <t>მოედანზე შესასვლელში შლაგბაუმის მოწყობა 6 გ.მ</t>
  </si>
  <si>
    <t>შლაგბაუმი</t>
  </si>
  <si>
    <t xml:space="preserve">ლითონის შემოღობვის და განათების ბოძების ღებვა </t>
  </si>
  <si>
    <t>საგენერატოროს გარშემო ახალი შემოღობვის მოწყობა მიკლვადრატებით კარის გათვალისწინებით</t>
  </si>
  <si>
    <t>კვადრატული მილი 25*25*2</t>
  </si>
  <si>
    <t>---</t>
  </si>
  <si>
    <t>ანჯამა</t>
  </si>
  <si>
    <t>საბოქლომე ყური</t>
  </si>
  <si>
    <t>ნანგრევის დატვირთვა ა/თვითმცლელზე</t>
  </si>
  <si>
    <t>გარე საპირფარეშოს სრული დემონტაჟი</t>
  </si>
  <si>
    <t>გაზის მილის შეცვლა და ღებვა</t>
  </si>
  <si>
    <t>ლითონის მილი დ-25</t>
  </si>
  <si>
    <t>დამხმარე შენობის ფასადის ღებვა</t>
  </si>
  <si>
    <t>არსებული დაზიანებული ბორდიურის დემონტაჟი</t>
  </si>
  <si>
    <t>ტერიტორიაზე გაზონების ნაწილობრივ მოხსნა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</si>
  <si>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</si>
  <si>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ოპტიკური კაბელის გაყვანა რეკთან დადუღებით 24 წვერიანი</t>
  </si>
  <si>
    <t>ოპტიკური კაბელი 24 წვერი</t>
  </si>
  <si>
    <t>ლითონის დამხმარე მასალები მონტაჟისთვის</t>
  </si>
  <si>
    <t>ჭიანჭიკები და სახრახნისები</t>
  </si>
  <si>
    <t>ელექტროდი</t>
  </si>
  <si>
    <t>ახალ საგამოცდოში ტიხრების კარკასის მოწყობა მილკვადრატებით</t>
  </si>
  <si>
    <t xml:space="preserve">მილკვადრატი 60*80*2  </t>
  </si>
  <si>
    <t xml:space="preserve">მილკვადრატი 40*80*2 </t>
  </si>
  <si>
    <t>ნესტგამძლე თაბაშირ მუყაოს ფილა</t>
  </si>
  <si>
    <t>შურუფი</t>
  </si>
  <si>
    <t>ქვაბამბა</t>
  </si>
  <si>
    <t>ლითონის კარკასზე ორმაგი ნესტგამძლე თაბაშირ-მუყაოს ფილების მიკვრა ორი მხრიდან</t>
  </si>
  <si>
    <t>სახანძრო კარადის გადატანა შესაბამისი მასალის გათვალისწინებით</t>
  </si>
  <si>
    <t>სამშენებლო სამუშოების ჯამი თავი 1</t>
  </si>
  <si>
    <t>თავი 2. კონდიცირების სამუშაოები</t>
  </si>
  <si>
    <t>ახალი ინვენტორული კონდიციონერების მონტაჟი  BTU18000 (სადგამების გათვალისწინებით)</t>
  </si>
  <si>
    <t>ინვენტორული კონდიციონერი BTU 18000</t>
  </si>
  <si>
    <t>2 თავის ჯამი 1+2</t>
  </si>
  <si>
    <t>სსიპ საქართველოს შსს მომსახარების სააგენტოს აღმოსავლეთ საქართელოს გორის სამსახურის გარე ტერიტორიის სარემონტო სამუშოების</t>
  </si>
  <si>
    <t>სსიპ საქართველოს შსს მომსახარების სააგენტოს აღმოსავლეთ საქართელოს გორის სამსახურის გარე საპირფარეშოს მოწყობის სამუშოების</t>
  </si>
  <si>
    <r>
      <t>III კატ. გრუნტის დამუშავება ექსკავატორით 0.5 მ</t>
    </r>
    <r>
      <rPr>
        <b/>
        <vertAlign val="superscript"/>
        <sz val="11"/>
        <color theme="1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ა/თვითმცლელზე დატვირთვით</t>
    </r>
  </si>
  <si>
    <t>ექსკავატორი 0.5 მ3</t>
  </si>
  <si>
    <t>ღორღი</t>
  </si>
  <si>
    <t>მ3</t>
  </si>
  <si>
    <t>იგივე ხელით</t>
  </si>
  <si>
    <t>რკ/ბეტონის ფუნდამენტის მოწყობა B-25 პენიტრონით გაჯერებული</t>
  </si>
  <si>
    <t>არმატურა D-12 AIII</t>
  </si>
  <si>
    <t>არმატურა D-8 AIII</t>
  </si>
  <si>
    <t>ბეტონი ბ-25</t>
  </si>
  <si>
    <t>ყალიბის ფარი</t>
  </si>
  <si>
    <t>ხის მასალა</t>
  </si>
  <si>
    <t>ღორღის ფენის მოწყობა ფუნდამენტისთვის</t>
  </si>
  <si>
    <t>ცივი ბეტონის ბლოკით კედლის მოწყობა 20*20*40</t>
  </si>
  <si>
    <t>კუბ.მ</t>
  </si>
  <si>
    <t>გლინულა</t>
  </si>
  <si>
    <t>ცივი ბეტონის ბლოკი 20*20*40</t>
  </si>
  <si>
    <t xml:space="preserve">ფასადის კედლების მაღალხარიხსოვანი ლესვა ქვ/ცემენტის კალმატრონით გაჯერებული ხსნარით </t>
  </si>
  <si>
    <r>
      <t>ხსნარის ტუმბო 3მ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/სთ</t>
    </r>
  </si>
  <si>
    <t>ქც/ცემენტის ხსნარი 1:3 კალმატრონით გაჯერებული</t>
  </si>
  <si>
    <t>შიდა კედლების მაღალხარიხსოვანი ლესვა ქვ/ცემენტის ხსნარით</t>
  </si>
  <si>
    <t>ქც/ცემენტის ხსნარი 1:3</t>
  </si>
  <si>
    <t>შიდა კედლების შეფითხვნა და მაღალხარიხსოვანი ღებვა წყალემულსიური საღებავით ორჯერადად (ჰავანა 16)</t>
  </si>
  <si>
    <t xml:space="preserve">ფითხი </t>
  </si>
  <si>
    <t>დამათბუნებელ ფენაზე ქვ/ცემენტის მოჭიმვის მოწყობა საშუალო სისქით 6 სმ   მ-100</t>
  </si>
  <si>
    <t>შრომის დანახარჯები =0.143+(0.0007*45)</t>
  </si>
  <si>
    <t>მანქანები =0.0074+(0.0005*45)</t>
  </si>
  <si>
    <t xml:space="preserve">ქვ/ცემენტის ხსნარი მ-100 კალმატრონით გაჯერებული =0.0158+(0.00105*45) </t>
  </si>
  <si>
    <t>ქვ/ცემენტის მოჭიმვის მოწყობა საშუალო სისქით 6 სმ   მ-100</t>
  </si>
  <si>
    <t>შიდა იატაკზე მაღალი ხარიხსის კერამოგრანიტის ფილების დაგება ხაოიანი ზედაპირით პლიტუსების გათვალისწინებით</t>
  </si>
  <si>
    <t>ახლად მოწყობილ ტიხრებზე და კედლებზე კაფელის ფილების მიკვრა</t>
  </si>
  <si>
    <t>კაფელის ფილა</t>
  </si>
  <si>
    <t>წებო-ცემენტი</t>
  </si>
  <si>
    <t>მეტალოპლასტმასის ფრამუგა</t>
  </si>
  <si>
    <t>მეტალოპლასტმასის ფრამუგების მოწყობა გაღების ფრთით  (0.8*0.4 მ)   ცალი</t>
  </si>
  <si>
    <t>ლითონის კარი ორმხრივ ფურცლით დაფარული მოწყობილობით</t>
  </si>
  <si>
    <t>ლითონის კონსტრუქცია მონტაჟსთვის</t>
  </si>
  <si>
    <t xml:space="preserve">შესასვლელი ლითონის კარებების მონტაჟი 900*2200 - 3 ცალი </t>
  </si>
  <si>
    <t>რკ/ბეტონის გადახურვის ფილის მოწყობა B-25 პენიტრონით გაჯერებული</t>
  </si>
  <si>
    <t>რკ/ბეტონის პარაპეტის მოწყობა  B-25 პენიტრონით გაჯერებული</t>
  </si>
  <si>
    <t xml:space="preserve">არმატურა D-8 AIII </t>
  </si>
  <si>
    <t>ალუკაბონდის ფილების მოწყობა პარაპეტზე</t>
  </si>
  <si>
    <r>
      <t>მ</t>
    </r>
    <r>
      <rPr>
        <b/>
        <vertAlign val="superscript"/>
        <sz val="11"/>
        <rFont val="Calibri"/>
        <family val="2"/>
      </rPr>
      <t>2</t>
    </r>
  </si>
  <si>
    <t>Sromis danaxarjebi</t>
  </si>
  <si>
    <t>ალუკაბონდის ფილა</t>
  </si>
  <si>
    <r>
      <t xml:space="preserve">WanWiki </t>
    </r>
    <r>
      <rPr>
        <sz val="11"/>
        <rFont val="Arial"/>
        <family val="2"/>
        <charset val="204"/>
      </rPr>
      <t>D</t>
    </r>
    <r>
      <rPr>
        <sz val="11"/>
        <rFont val="AcadNusx"/>
      </rPr>
      <t>=6mm, L</t>
    </r>
    <r>
      <rPr>
        <sz val="11"/>
        <rFont val="Arial"/>
        <family val="2"/>
        <charset val="204"/>
      </rPr>
      <t>L</t>
    </r>
    <r>
      <rPr>
        <sz val="11"/>
        <rFont val="AcadNusx"/>
      </rPr>
      <t>=7 sm</t>
    </r>
  </si>
  <si>
    <t xml:space="preserve">sxva masala </t>
  </si>
  <si>
    <t>პარაპეტზე ქუდის მოწყობა ალუმაცინკით 0.5</t>
  </si>
  <si>
    <t>ალუმაცინკი 0.5</t>
  </si>
  <si>
    <t>სჭვალი</t>
  </si>
  <si>
    <t>სახურავზე დამათბუნებელი პემზის ფენის მოწყობა</t>
  </si>
  <si>
    <t>პემზა</t>
  </si>
  <si>
    <t>რულონური გადახურვის მოწყობა სახურავზე ორი ფენა ლინოკრომით, პარაპეტზე ამოფენით</t>
  </si>
  <si>
    <r>
      <t>მ</t>
    </r>
    <r>
      <rPr>
        <b/>
        <vertAlign val="superscript"/>
        <sz val="10"/>
        <rFont val="Calibri"/>
        <family val="2"/>
        <scheme val="minor"/>
      </rPr>
      <t>2</t>
    </r>
  </si>
  <si>
    <t>შრომის დანახაჯები</t>
  </si>
  <si>
    <r>
      <t>მ</t>
    </r>
    <r>
      <rPr>
        <vertAlign val="superscript"/>
        <sz val="10"/>
        <rFont val="Calibri"/>
        <family val="2"/>
        <scheme val="minor"/>
      </rPr>
      <t>2</t>
    </r>
  </si>
  <si>
    <r>
      <t>ზედა ფენა ლინოკრომი (რულონი-10 მ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მინაქსოვილზე)</t>
    </r>
  </si>
  <si>
    <r>
      <t>ქვედა ფენა ლინოკრომი(რულონი-15 მ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მინაქსოვილზე)</t>
    </r>
  </si>
  <si>
    <t>ბიტუმი</t>
  </si>
  <si>
    <t>თხევადი გაზი</t>
  </si>
  <si>
    <t>ჭერზე მაღალი ხარიხსის ამსტრონგის ჭერების მოწყობა</t>
  </si>
  <si>
    <t>ამსტრონგის შეკიდული ჭერი</t>
  </si>
  <si>
    <t>თავი 2. ელექტრო  სამონტაჟო სამუშაოები</t>
  </si>
  <si>
    <t xml:space="preserve">შიდა სპილენძის სადენების გაყვანა </t>
  </si>
  <si>
    <t>ელ.სადენი Cu 2*2.5</t>
  </si>
  <si>
    <t>ელ.სადენი Cu 3*2.5</t>
  </si>
  <si>
    <t>ელ.სადენი Cu 2*1.5</t>
  </si>
  <si>
    <t>საშტეფსელო როზეტების მონტაჟი მესამე დამიწების კონტურით</t>
  </si>
  <si>
    <t>საშტეფსელო როზეტი მესამე დამიწების კონტურით</t>
  </si>
  <si>
    <t>გამომრთველების მონტაჟი</t>
  </si>
  <si>
    <t>ორპოლუსიანი გამომრთველი</t>
  </si>
  <si>
    <r>
      <t>გამწოვი არხული ვენტილატორების მონტაჟი D-150 mm  350 მ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/სთ   200 პა</t>
    </r>
  </si>
  <si>
    <r>
      <t>გამწოვი არხული ვენტილატორი D-150 mm  400 მ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/სთ   200 პა</t>
    </r>
  </si>
  <si>
    <t>შიდა წყალგაყვანილობის მილის მოწყობა D-25</t>
  </si>
  <si>
    <t>წყალგაყვანილობის პლასტმასის მილი D-25 PE-100 SDR 13.6; PN 12.5</t>
  </si>
  <si>
    <t>საპირფარეშოებში ახალი მაღალი ხარისხის უნიტაზების მონტაჟი კომპლექტში (ჩეხური წარმოების)</t>
  </si>
  <si>
    <t>მოქნილი მილი 45სმ</t>
  </si>
  <si>
    <t>არკოს ვენტილი</t>
  </si>
  <si>
    <t>მაღალი ხარისხის უნიტაზი (ჩეხური წარმოების)</t>
  </si>
  <si>
    <t>საპირფარეშოებში ახალი მაღალი ხარისხის ხელსაბანი ნიჟარების მონტაჟი კომპლექტში (ჩეხური წარმოების)</t>
  </si>
  <si>
    <t>შემრევით</t>
  </si>
  <si>
    <t>საპირფარეშოს ფურნიტურის მონტაჟი (გერმანია)</t>
  </si>
  <si>
    <t>სარკე  H-1 მ</t>
  </si>
  <si>
    <r>
      <t>მ</t>
    </r>
    <r>
      <rPr>
        <vertAlign val="superscript"/>
        <sz val="10"/>
        <rFont val="Calibri"/>
        <family val="2"/>
      </rPr>
      <t>2</t>
    </r>
  </si>
  <si>
    <t>ქაღალდის ხელსაშრობის დისპანსერი</t>
  </si>
  <si>
    <t>თხევადი საპნის დოზატორი</t>
  </si>
  <si>
    <t>ტუალეტის ქაღალდის სამაგრი</t>
  </si>
  <si>
    <t>ურნა დიდი</t>
  </si>
  <si>
    <t>ურნა პატარა</t>
  </si>
  <si>
    <t>უნიტაზის საწმენდი ჩოთქი</t>
  </si>
  <si>
    <t>3 თავის ჯამი 1+2+3</t>
  </si>
  <si>
    <t>LED წერტილოვანი სანათების მონტაჟი 18 ვტ</t>
  </si>
  <si>
    <t>LED წერტილოვანი სანათი 18 ვტ</t>
  </si>
  <si>
    <t>სსიპ საქართველოს შსს მომსახარების სააგენტოს აღმოსავლეთ საქართელოს გორის სამსახურის ახალი დამხმარე შენობის მოწყობის სამუშოების</t>
  </si>
  <si>
    <t>რკ/ ბეტონის საძირკვლის ფილის მოწყობა სისქით 40 სმ (ორმაგი არმირებით ბიჯი 200)  მ-300 პენეტრონით გაჯერებული</t>
  </si>
  <si>
    <t>შრომის დანახარაჯები</t>
  </si>
  <si>
    <t>არმატურა D-12 A III</t>
  </si>
  <si>
    <t>არმატურა D-8 A III</t>
  </si>
  <si>
    <t>ბეტონი  მ-300</t>
  </si>
  <si>
    <t>ყალიბის ფარი 40 მმ</t>
  </si>
  <si>
    <t>ფიცარი ჩამოგანილი III ხრ. 40 მმ და ზევით</t>
  </si>
  <si>
    <t>ბეტონი მ-300</t>
  </si>
  <si>
    <t>რკ/ბეტონის ქამრის მოწყობა  მ-300</t>
  </si>
  <si>
    <t xml:space="preserve">არმატურა D-12 AIII </t>
  </si>
  <si>
    <t>მილკვადრატი 60*60*3</t>
  </si>
  <si>
    <t xml:space="preserve">ნესტგამძლე თაბაშირ მუყაოს ფილა </t>
  </si>
  <si>
    <t xml:space="preserve">fasadis gare zedapirebis dekoratiuli SeRebva (,,miunxeni" an analogi) faqturuli saRebaviT </t>
  </si>
  <si>
    <t>kv.m</t>
  </si>
  <si>
    <t xml:space="preserve"> SromiTi danaxarji </t>
  </si>
  <si>
    <t xml:space="preserve"> manqanebi </t>
  </si>
  <si>
    <t>kg</t>
  </si>
  <si>
    <t>saRebavi faqturuli ,,miunxeni" an analogi</t>
  </si>
  <si>
    <t>samRebro bade</t>
  </si>
  <si>
    <t>fasadis fiTxi</t>
  </si>
  <si>
    <t>kg.</t>
  </si>
  <si>
    <t xml:space="preserve"> sxvadasxva masalebi </t>
  </si>
  <si>
    <t>gare dafarvis wyaldispersiuli saRebavi magma-95</t>
  </si>
  <si>
    <t>12</t>
  </si>
  <si>
    <t>მონოლითური კიბის და პანდუსის მოწყობა</t>
  </si>
  <si>
    <t>ყინვაგამძლე წებო-ცემენტი</t>
  </si>
  <si>
    <t>კიბეების და პანდუსის დაბურჩატებული კურსების გრანიტით 3 და 2 სმ</t>
  </si>
  <si>
    <t>კურსების გრანიტი დაბურჩატებული 3 სმ</t>
  </si>
  <si>
    <t>კურსების გრატიდი დაბურჩატებული 2 სმ</t>
  </si>
  <si>
    <t>ალუმინის მოაჯირის მოწყობა 2 გამყოფი ზოლით ჰ-1.1</t>
  </si>
  <si>
    <t>მეტალოპლასტმასის ფრამუგების მოწყობა გაღების ფრთით  (1.6*0.8) 11  ცალი</t>
  </si>
  <si>
    <t xml:space="preserve">შესასვლელი ლითონის კარებების მონტაჟი 900*2200 - 4 ცალი </t>
  </si>
  <si>
    <t>გამანაწილებელი ელ.ფარის მოწყობა</t>
  </si>
  <si>
    <t>კომპლ</t>
  </si>
  <si>
    <t>პლასტმასის ავტომატების ყუთი 12 ადგილიანი</t>
  </si>
  <si>
    <t>ელ. ამომრთველი  1პ. 5 ა</t>
  </si>
  <si>
    <t>ელ. ამომრთველი 1პ . 10 ა</t>
  </si>
  <si>
    <t xml:space="preserve">ერთპოლუსიანი გამომრთველი </t>
  </si>
  <si>
    <t>ელ.სადენი Cu 3*4</t>
  </si>
  <si>
    <t>პლასმასის საკანალიზაციო მილით D-100</t>
  </si>
  <si>
    <t>პოლიეთილენის მილის გაყვანა D-32*4.4 მმ PP PN 20</t>
  </si>
  <si>
    <t>პოლიეთილენის მილი D-32*4.4 მმ PP PN 20</t>
  </si>
  <si>
    <t>პოლიეთილენის მილის გაყვანა D-25*3.5 მმ PP PN 20</t>
  </si>
  <si>
    <t>პოლიეთილენის მილი D-25*3.5 მმ PP PN 20</t>
  </si>
  <si>
    <t>ახალი მაღალი ხარისხის ხელსაბანი ნიჟარების მონტაჟი კომპლექტში (ჩეხური წარმოების)</t>
  </si>
  <si>
    <t>წყალსათბობი ქვაბის მონტაჟი 38 კვტ</t>
  </si>
  <si>
    <t>წყალსათბობი ქვაბი 38 კვტ</t>
  </si>
  <si>
    <t>პანელური რადიატორი 2.0*0.6</t>
  </si>
  <si>
    <t>პოლიეთილენის მილი D-63</t>
  </si>
  <si>
    <t>პოლიეთილენის მილი D-50</t>
  </si>
  <si>
    <t>ვენტილის მონტაჟი D-63</t>
  </si>
  <si>
    <t xml:space="preserve"> ვენტილი  D-63</t>
  </si>
  <si>
    <t>ახალი ინვენტორული კონდიციონერების მონტაჟი  BTU12000 (სადგამების გათვალისწინებით)</t>
  </si>
  <si>
    <t>ინვენტორული კონდიციონერი BTU 12000</t>
  </si>
  <si>
    <t>cali</t>
  </si>
  <si>
    <t>5 თავის ჯამი 1+2+3+4+5</t>
  </si>
  <si>
    <t>არსებული გადახურვის გადატანა</t>
  </si>
  <si>
    <t>კიბეების და ბაქნების მოპირკეთება მაღალი ხარისხის კერამოგრანიტის ფილებით (პლინტუსების გათვალისწინებით)</t>
  </si>
  <si>
    <t>იატაკის მოპირკეთება მაღალი ხარისხის კერამოგრანიტის ფილებით არსებულის ანალოგიური (პლინტუსების გათვალისწინებით)</t>
  </si>
  <si>
    <t>საძინებლებში ახალი მაღალი ხარიხსის საშხაპეების მონტაჟი შემრების, ყურმილების და ღერძის გათვალისწინებით</t>
  </si>
  <si>
    <t>საძინებლებში  და საპირფარეშოებში ახალი მაღალი ხარიხსის უნიტაზების მონტაჟი (ჩეხური წარმოების)</t>
  </si>
  <si>
    <t>საძინებლებში და საპირფარეშოებში ახალი მაღალი ხარიხსის ხელსაბანის მონტაჟი (ჩეხური წარმოების)</t>
  </si>
  <si>
    <t>მსხვილმარვცლოვანი ასფალტობეტონის პირველი ფენის მოწყობა სისქით 6 სმ</t>
  </si>
  <si>
    <t>წვრილმარცვლოვანი ასფალტობეტონის მეორე ფენის მოწყობა სისქით 4 სმ</t>
  </si>
  <si>
    <t>საყრდენი კედლის ნაწილობრივ შელესვა ქ/ცემენტის ხსნარით</t>
  </si>
  <si>
    <t>არსებული საყრდენი კედლის ღებვა მაღალი ხარისხის ფასაფის წყალდისპენსიური საღებავით (ფერი შეთანხმებით)</t>
  </si>
  <si>
    <t>ყოფილი მოსაცდელი შენობის სრული დემონტაჟი (ნაწილი მასალის დასაწყობება)</t>
  </si>
  <si>
    <t>პლასმასის გოფრირებული საკანალიზაციო მილი D-100</t>
  </si>
  <si>
    <t>გოფრირებული საკანალიზაციო მილი D-100 მმ PVC</t>
  </si>
  <si>
    <t>იატაკის შეკეთება ნაწილობრივ საჭიროების შემთხვევაში ქვ/ცემენტის ხსნარით 15%</t>
  </si>
  <si>
    <t>ღორღის ფენის მოწყობა  35 სმ</t>
  </si>
  <si>
    <t>გრეიდერი 79 კვტ (108 ცხ/ძ)</t>
  </si>
  <si>
    <t>სატკეპნი გლუვი 5 ტ</t>
  </si>
  <si>
    <t>ღორღი   =0.149+ (0.0124*23)</t>
  </si>
  <si>
    <t>წყალი</t>
  </si>
  <si>
    <t>ღორღის ფენის ტკეპვნა მისაბმელი ვიბროსატკეპნით  6 ტ</t>
  </si>
  <si>
    <t>ვიბროსატკეპნი მისაბმელი  6ტ =0.00185-0.00021</t>
  </si>
  <si>
    <t>ბულდოზერი 79 კვტ =0.0105-0.00102</t>
  </si>
  <si>
    <t>ტრაქტორი 79 კვტ  =0.00185-0.00021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</si>
  <si>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</si>
  <si>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შშმ ლიფტი</t>
  </si>
  <si>
    <r>
      <t>ჭერებზე და კედლებზე ქვაბამბის მოწყობა სისქით 10 სმ  სულ 107 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</si>
  <si>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ქვაბამბაზე თვითწებვადი შავი იზოლაციის მოწყობა სისქით 25 მმ</t>
  </si>
  <si>
    <t>თვითწებვადი შავი იზოლაცია სისქით 25 მმ</t>
  </si>
  <si>
    <t>ამსტრონგის ტიპის LED სანათების მონტაჟი  40 ვტ  60*60 სმ</t>
  </si>
  <si>
    <t xml:space="preserve">ამსტრონგის ტიპის LED სანათი 40 ვტ - </t>
  </si>
  <si>
    <t>დარბაზში ალუმინის ვიტრაჟებით ოთახის მოწყობა</t>
  </si>
  <si>
    <t>ალუმინის ვიტრაჟი ცალფა მინით</t>
  </si>
  <si>
    <t xml:space="preserve">სტელაჟების მოწყობა </t>
  </si>
  <si>
    <t xml:space="preserve">სტელაჟები </t>
  </si>
  <si>
    <t xml:space="preserve">შშმ პირებისთვის ლიფტის მოწყობა ყველა საჭირო აქსესუარების გათვალისწინებით </t>
  </si>
  <si>
    <t>ბაზალტის ბორდიური 15*30</t>
  </si>
  <si>
    <t>ბეტონი მ-200</t>
  </si>
  <si>
    <t>ახალი ბაზალტის ბორდიურების მონტაჟი 15*30</t>
  </si>
  <si>
    <t>m</t>
  </si>
  <si>
    <t xml:space="preserve">  </t>
  </si>
  <si>
    <t>SromiTi resursebi</t>
  </si>
  <si>
    <t>grZ.m</t>
  </si>
  <si>
    <t>grZ.m.</t>
  </si>
  <si>
    <r>
      <t>kompiuteruli qselis kabeli</t>
    </r>
    <r>
      <rPr>
        <b/>
        <sz val="10"/>
        <color indexed="8"/>
        <rFont val="Arial"/>
        <family val="2"/>
        <charset val="204"/>
      </rPr>
      <t xml:space="preserve"> U/UTP CAT 6 </t>
    </r>
  </si>
  <si>
    <r>
      <t xml:space="preserve">kompiuteruli qselis kabeli </t>
    </r>
    <r>
      <rPr>
        <sz val="10"/>
        <color indexed="8"/>
        <rFont val="Arial"/>
        <family val="2"/>
        <charset val="204"/>
      </rPr>
      <t xml:space="preserve">U/UTP CAT 6  </t>
    </r>
  </si>
  <si>
    <t>komp.</t>
  </si>
  <si>
    <t>kac/sT</t>
  </si>
  <si>
    <r>
      <t xml:space="preserve">sakomunikacio karada </t>
    </r>
    <r>
      <rPr>
        <b/>
        <sz val="10"/>
        <color indexed="8"/>
        <rFont val="Arial"/>
        <family val="2"/>
        <charset val="204"/>
      </rPr>
      <t>RACK 26U</t>
    </r>
    <r>
      <rPr>
        <b/>
        <sz val="10"/>
        <color indexed="8"/>
        <rFont val="AcadNusx"/>
      </rPr>
      <t xml:space="preserve"> </t>
    </r>
  </si>
  <si>
    <r>
      <t xml:space="preserve">sakomunikacio karada </t>
    </r>
    <r>
      <rPr>
        <sz val="10"/>
        <color indexed="8"/>
        <rFont val="Arial"/>
        <family val="2"/>
        <charset val="204"/>
      </rPr>
      <t>RACK 26U</t>
    </r>
    <r>
      <rPr>
        <sz val="10"/>
        <color indexed="8"/>
        <rFont val="AcadNusx"/>
      </rPr>
      <t xml:space="preserve"> </t>
    </r>
  </si>
  <si>
    <r>
      <t xml:space="preserve">sakomunikacio karada </t>
    </r>
    <r>
      <rPr>
        <b/>
        <sz val="10"/>
        <color indexed="8"/>
        <rFont val="Arial"/>
        <family val="2"/>
        <charset val="204"/>
      </rPr>
      <t>RACK 12U</t>
    </r>
    <r>
      <rPr>
        <b/>
        <sz val="10"/>
        <color indexed="8"/>
        <rFont val="AcadNusx"/>
      </rPr>
      <t xml:space="preserve"> </t>
    </r>
  </si>
  <si>
    <r>
      <t xml:space="preserve">sakomunikacio karada </t>
    </r>
    <r>
      <rPr>
        <sz val="10"/>
        <color indexed="8"/>
        <rFont val="Arial"/>
        <family val="2"/>
        <charset val="204"/>
      </rPr>
      <t>RACK 12U</t>
    </r>
    <r>
      <rPr>
        <sz val="10"/>
        <color indexed="8"/>
        <rFont val="AcadNusx"/>
      </rPr>
      <t xml:space="preserve"> </t>
    </r>
  </si>
  <si>
    <r>
      <rPr>
        <b/>
        <sz val="11"/>
        <rFont val="AcadNusx"/>
      </rPr>
      <t>rekSi Casayenebeli denis gamanawilebeli</t>
    </r>
    <r>
      <rPr>
        <b/>
        <sz val="11"/>
        <rFont val="Cambria"/>
        <family val="1"/>
        <charset val="204"/>
        <scheme val="major"/>
      </rPr>
      <t xml:space="preserve"> A </t>
    </r>
    <r>
      <rPr>
        <b/>
        <sz val="11"/>
        <rFont val="AcadNusx"/>
      </rPr>
      <t xml:space="preserve">tipis </t>
    </r>
    <r>
      <rPr>
        <b/>
        <sz val="11"/>
        <rFont val="Cambria"/>
        <family val="1"/>
        <charset val="204"/>
        <scheme val="major"/>
      </rPr>
      <t>PDU</t>
    </r>
  </si>
  <si>
    <r>
      <rPr>
        <sz val="11"/>
        <rFont val="AcadNusx"/>
      </rPr>
      <t xml:space="preserve">rekSi Casayenebeli denis gamanawilebeli </t>
    </r>
    <r>
      <rPr>
        <sz val="11"/>
        <rFont val="Cambria"/>
        <family val="1"/>
        <charset val="204"/>
        <scheme val="major"/>
      </rPr>
      <t>PDU</t>
    </r>
  </si>
  <si>
    <r>
      <rPr>
        <b/>
        <sz val="11"/>
        <rFont val="AcadNusx"/>
      </rPr>
      <t>rekSi Casayenebeli denis gamanawilebeli</t>
    </r>
    <r>
      <rPr>
        <b/>
        <sz val="11"/>
        <rFont val="Cambria"/>
        <family val="1"/>
        <charset val="204"/>
        <scheme val="major"/>
      </rPr>
      <t xml:space="preserve"> B </t>
    </r>
    <r>
      <rPr>
        <b/>
        <sz val="11"/>
        <rFont val="AcadNusx"/>
      </rPr>
      <t xml:space="preserve">tipis </t>
    </r>
    <r>
      <rPr>
        <b/>
        <sz val="11"/>
        <rFont val="Cambria"/>
        <family val="1"/>
        <charset val="204"/>
        <scheme val="major"/>
      </rPr>
      <t>PDU</t>
    </r>
  </si>
  <si>
    <r>
      <t>ოპტიკური ქსელის გამანაწილებელი (</t>
    </r>
    <r>
      <rPr>
        <b/>
        <sz val="11"/>
        <rFont val="Cambria"/>
        <family val="1"/>
        <charset val="204"/>
        <scheme val="major"/>
      </rPr>
      <t>ODF</t>
    </r>
    <r>
      <rPr>
        <b/>
        <sz val="11"/>
        <rFont val="AcadNusx"/>
      </rPr>
      <t>)</t>
    </r>
  </si>
  <si>
    <r>
      <t>ოპტიკური ქსელის გამანაწილებელი (</t>
    </r>
    <r>
      <rPr>
        <sz val="11"/>
        <rFont val="Cambria"/>
        <family val="1"/>
        <charset val="204"/>
        <scheme val="major"/>
      </rPr>
      <t>ODF)</t>
    </r>
  </si>
  <si>
    <r>
      <rPr>
        <b/>
        <sz val="11"/>
        <rFont val="Cambria"/>
        <family val="1"/>
        <charset val="204"/>
        <scheme val="major"/>
      </rPr>
      <t>U/UTP CAT6 24</t>
    </r>
    <r>
      <rPr>
        <b/>
        <sz val="11"/>
        <rFont val="AcadNusx"/>
      </rPr>
      <t xml:space="preserve"> პორტიანი კომპიუტერული ქსელური პასიური გამანაწილებელი</t>
    </r>
  </si>
  <si>
    <r>
      <rPr>
        <sz val="11"/>
        <rFont val="Cambria"/>
        <family val="1"/>
        <charset val="204"/>
        <scheme val="major"/>
      </rPr>
      <t>U/UTP CAT6 24</t>
    </r>
    <r>
      <rPr>
        <sz val="11"/>
        <rFont val="AcadNusx"/>
      </rPr>
      <t xml:space="preserve"> პორტიანი კომპიუტერული ქსელური პასიური გამანაწილებელი</t>
    </r>
  </si>
  <si>
    <t>U/UTP CAT6 კომპიუტერული ქსელის გადაერთების 0.5მ. კაბელი (Ethernet Patch cord)</t>
  </si>
  <si>
    <t>U/UTP CAT6 კომპიუტერული ქსელის გადაერთების 3მ. კაბელი (Ethernet Patch cord)</t>
  </si>
  <si>
    <t>კაბელ-ორგანაიზერი ჰორიზონტალური</t>
  </si>
  <si>
    <r>
      <t xml:space="preserve">kompiuteris rozeti </t>
    </r>
    <r>
      <rPr>
        <b/>
        <sz val="11"/>
        <rFont val="Cambria"/>
        <family val="1"/>
        <charset val="204"/>
        <scheme val="major"/>
      </rPr>
      <t>RG45 (</t>
    </r>
    <r>
      <rPr>
        <b/>
        <sz val="11"/>
        <rFont val="AcadNusx"/>
      </rPr>
      <t>me-6 kategoria)</t>
    </r>
  </si>
  <si>
    <t xml:space="preserve">კომპიუტერული ქსელის როზეტი განკუთვნილი საკაბელო არხში ჩასამაგრებლად 45*22,5 </t>
  </si>
  <si>
    <r>
      <rPr>
        <sz val="11"/>
        <rFont val="Cambria"/>
        <family val="1"/>
        <charset val="204"/>
        <scheme val="major"/>
      </rPr>
      <t xml:space="preserve">U/UTP CAT6 </t>
    </r>
    <r>
      <rPr>
        <sz val="11"/>
        <rFont val="AcadNusx"/>
      </rPr>
      <t xml:space="preserve">კომპიუტერული ქსელის როზეტი განკუთვნილი კედელზე დასამაგრებლად </t>
    </r>
  </si>
  <si>
    <t xml:space="preserve">კომპიუტერული ქსელის როზეტი განკუთვნილი იატაკში ჩასაშენებელი პასიური გამანაწილებელი კოლოფისათვის </t>
  </si>
  <si>
    <t>კედელზე დასამაგრებელი პლასტმასის კაბელ არხები (კორობები) 90X55</t>
  </si>
  <si>
    <t>ჭერზე დასაკიდი მეტალის კაბელ არხი ძირითადი მარშრუტებისთვის 60X200-0.75</t>
  </si>
  <si>
    <t xml:space="preserve">გარე გამოყენების ოპტიკური ქსელის გაყვანილობის კაბელი </t>
  </si>
  <si>
    <t xml:space="preserve">იატაკში ჩასაშენებელი 8 ბუდიანი გამანწილებელი კოლოფი </t>
  </si>
  <si>
    <t>კედელზე დასამაგრებელი მეტალის ვერტიკალური კაბელ არხი (კიბისებერი)</t>
  </si>
  <si>
    <t xml:space="preserve">გოფრირებული მილი </t>
  </si>
  <si>
    <t>4 თავის ჯამი 1+2+3+4</t>
  </si>
  <si>
    <t>კრებსითი ხარჯთაღრიცხვა</t>
  </si>
  <si>
    <t>ხარჯთაღრიცხვის №</t>
  </si>
  <si>
    <t>ხარჯთაღრიცხვის დასახელება</t>
  </si>
  <si>
    <t>სუსტი დენები</t>
  </si>
  <si>
    <t>გაუთვალისწინებელი სამუშაოები და დანახარჯები - 5%</t>
  </si>
  <si>
    <t xml:space="preserve">სულ </t>
  </si>
  <si>
    <t>საპენსიო დაგროვება 2%</t>
  </si>
  <si>
    <t>დღგ. - 18 %</t>
  </si>
  <si>
    <t>სულ ობიექტის ხარჯთაღრიცხვა</t>
  </si>
  <si>
    <t>ადმინისტრაციული შენობის რემონტი</t>
  </si>
  <si>
    <t>გარე კეთილმოწყობა</t>
  </si>
  <si>
    <t>გარე საპირფარეშო</t>
  </si>
  <si>
    <t>ახალი დამხმარე შენოიბა</t>
  </si>
  <si>
    <t>სსიპ საქართველოს შსს მომსახარების სააგენტოს აღმოსავლეთ საქართელოს გორის სამსახურის შენობებში სუსტი დენების სამუშოების</t>
  </si>
  <si>
    <t>ოპტიკური კაბელის წვერების დადუღება რეკში</t>
  </si>
  <si>
    <t xml:space="preserve">ზედნადები ხარჯები </t>
  </si>
  <si>
    <t>ლიფტის მოწყობის სამუშაოები. თავი 5</t>
  </si>
  <si>
    <t>კონდიცირების მოწყობის სამუშოები. თავი 2</t>
  </si>
  <si>
    <t>სუსტი დენების მოწყობის სამუშაოების ჯამი</t>
  </si>
  <si>
    <t>ღირებულება</t>
  </si>
  <si>
    <t>მათ შორის: ხელფასი</t>
  </si>
  <si>
    <t>სსიპ საქართველოს შსს მომსახურების სააგენტოს, აღმოსავლეთ საქართველოს გორის სამსახურის ტერიტორიაზე ახალი დამხმარე შენობის მოწყობის, ადმინისტრაციული შენობის რემონტის და გარე კეთილმოწყობის</t>
  </si>
  <si>
    <t>შენიშვნა: გაუთვალისწინებელი ხარჯები - 5%; საპენსიო დაგროვება - 2% და დ.ღ.გ - 18% რჩება უცვლელი!</t>
  </si>
  <si>
    <t>დეფაქტური აქტი</t>
  </si>
  <si>
    <t>თავი 5. ლიფტის მოწყობის სამუშაოები</t>
  </si>
  <si>
    <t>დეფექტური აქტი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</si>
  <si>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</si>
  <si>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</si>
  <si>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</si>
  <si>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</si>
  <si>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</si>
  <si>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</si>
  <si>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</si>
  <si>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</si>
  <si>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</si>
  <si>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</si>
  <si>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>მ</t>
    </r>
    <r>
      <rPr>
        <b/>
        <vertAlign val="superscript"/>
        <sz val="11"/>
        <color theme="1"/>
        <rFont val="AcadNusx"/>
      </rPr>
      <t>2</t>
    </r>
  </si>
  <si>
    <t>ტრანპოტირების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</si>
</sst>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</font>
    <font>
      <b/>
      <i/>
      <u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mbria"/>
      <family val="1"/>
      <charset val="204"/>
      <scheme val="major"/>
    </font>
    <font>
      <b/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AcadNusx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  <charset val="204"/>
    </font>
    <font>
      <sz val="11"/>
      <name val="AcadNusx"/>
    </font>
    <font>
      <b/>
      <sz val="11"/>
      <name val="AcadNusx"/>
    </font>
    <font>
      <b/>
      <sz val="12"/>
      <name val="AcadNusx"/>
    </font>
    <font>
      <b/>
      <vertAlign val="superscript"/>
      <sz val="11"/>
      <name val="Calibri"/>
      <family val="2"/>
    </font>
    <font>
      <b/>
      <sz val="12"/>
      <name val="Calibri"/>
      <family val="2"/>
      <scheme val="minor"/>
    </font>
    <font>
      <sz val="12"/>
      <name val="AcadNusx"/>
    </font>
    <font>
      <sz val="11"/>
      <name val="Arial"/>
      <family val="2"/>
      <charset val="204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1"/>
      <name val="AcadNusx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LitNusx"/>
    </font>
    <font>
      <sz val="10"/>
      <name val="LitNusx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cadNusx"/>
    </font>
    <font>
      <b/>
      <sz val="10"/>
      <color indexed="8"/>
      <name val="Arial"/>
      <family val="2"/>
      <charset val="204"/>
    </font>
    <font>
      <b/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AcadNusx"/>
    </font>
    <font>
      <sz val="10"/>
      <color indexed="8"/>
      <name val="Arial"/>
      <family val="2"/>
      <charset val="204"/>
    </font>
    <font>
      <sz val="10"/>
      <color indexed="8"/>
      <name val="AcadNusx"/>
    </font>
    <font>
      <b/>
      <sz val="10"/>
      <color indexed="8"/>
      <name val="AcadNusx"/>
    </font>
    <font>
      <b/>
      <sz val="11"/>
      <name val="Sylfaen"/>
      <family val="1"/>
      <charset val="204"/>
    </font>
    <font>
      <b/>
      <sz val="11"/>
      <name val="Cambria"/>
      <family val="1"/>
      <charset val="204"/>
      <scheme val="major"/>
    </font>
    <font>
      <sz val="11"/>
      <name val="Sylfaen"/>
      <family val="1"/>
      <charset val="204"/>
    </font>
    <font>
      <sz val="11"/>
      <name val="Cambria"/>
      <family val="1"/>
      <charset val="204"/>
      <scheme val="major"/>
    </font>
    <font>
      <b/>
      <sz val="14"/>
      <color theme="1"/>
      <name val="AcadMtav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29" fillId="0" borderId="0"/>
    <xf numFmtId="0" fontId="12" fillId="0" borderId="0"/>
    <xf numFmtId="0" fontId="29" fillId="0" borderId="0"/>
    <xf numFmtId="0" fontId="57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72" fillId="0" borderId="0"/>
  </cellStyleXfs>
  <cellXfs count="3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textRotation="90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wrapText="1"/>
    </xf>
    <xf numFmtId="165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6" xfId="2" applyFont="1" applyBorder="1" applyAlignment="1">
      <alignment wrapText="1"/>
    </xf>
    <xf numFmtId="2" fontId="1" fillId="0" borderId="6" xfId="2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9" xfId="0" applyFont="1" applyBorder="1"/>
    <xf numFmtId="2" fontId="2" fillId="0" borderId="9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2" fontId="2" fillId="0" borderId="6" xfId="0" applyNumberFormat="1" applyFont="1" applyBorder="1"/>
    <xf numFmtId="2" fontId="2" fillId="0" borderId="6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/>
    <xf numFmtId="2" fontId="2" fillId="0" borderId="14" xfId="0" applyNumberFormat="1" applyFont="1" applyBorder="1"/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2" fontId="15" fillId="0" borderId="20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5" fillId="0" borderId="0" xfId="0" applyFont="1"/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2" fontId="19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167" fontId="25" fillId="2" borderId="6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2" fontId="27" fillId="2" borderId="6" xfId="0" applyNumberFormat="1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 wrapText="1"/>
    </xf>
    <xf numFmtId="165" fontId="27" fillId="2" borderId="6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/>
    </xf>
    <xf numFmtId="0" fontId="30" fillId="0" borderId="6" xfId="3" applyFont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2" fontId="30" fillId="0" borderId="6" xfId="3" applyNumberFormat="1" applyFont="1" applyBorder="1" applyAlignment="1">
      <alignment horizontal="center" vertical="center" wrapText="1"/>
    </xf>
    <xf numFmtId="2" fontId="30" fillId="0" borderId="6" xfId="1" applyNumberFormat="1" applyFont="1" applyBorder="1" applyAlignment="1">
      <alignment horizontal="center" vertical="center" wrapText="1"/>
    </xf>
    <xf numFmtId="0" fontId="31" fillId="0" borderId="6" xfId="3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2" fontId="31" fillId="0" borderId="6" xfId="3" applyNumberFormat="1" applyFont="1" applyBorder="1" applyAlignment="1">
      <alignment horizontal="center" vertical="center" wrapText="1"/>
    </xf>
    <xf numFmtId="2" fontId="31" fillId="0" borderId="6" xfId="1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2" fontId="33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2" fontId="34" fillId="0" borderId="6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left" vertical="center" wrapText="1"/>
    </xf>
    <xf numFmtId="2" fontId="19" fillId="2" borderId="6" xfId="0" applyNumberFormat="1" applyFont="1" applyFill="1" applyBorder="1" applyAlignment="1">
      <alignment horizontal="center" vertical="center"/>
    </xf>
    <xf numFmtId="2" fontId="39" fillId="2" borderId="6" xfId="0" applyNumberFormat="1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left" vertical="center" wrapText="1"/>
    </xf>
    <xf numFmtId="2" fontId="16" fillId="2" borderId="6" xfId="0" applyNumberFormat="1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left" vertical="center" wrapText="1"/>
    </xf>
    <xf numFmtId="1" fontId="42" fillId="0" borderId="6" xfId="0" applyNumberFormat="1" applyFont="1" applyBorder="1" applyAlignment="1">
      <alignment horizontal="center" vertical="center" wrapText="1"/>
    </xf>
    <xf numFmtId="2" fontId="36" fillId="0" borderId="6" xfId="0" applyNumberFormat="1" applyFont="1" applyBorder="1" applyAlignment="1">
      <alignment horizontal="left" vertical="center" wrapText="1"/>
    </xf>
    <xf numFmtId="2" fontId="42" fillId="0" borderId="5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44" fillId="0" borderId="6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left" vertical="center" wrapText="1"/>
    </xf>
    <xf numFmtId="1" fontId="44" fillId="0" borderId="6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2" borderId="6" xfId="0" quotePrefix="1" applyFill="1" applyBorder="1" applyAlignment="1">
      <alignment horizontal="center" vertical="center" wrapText="1"/>
    </xf>
    <xf numFmtId="0" fontId="47" fillId="2" borderId="6" xfId="0" applyFont="1" applyFill="1" applyBorder="1" applyAlignment="1" applyProtection="1">
      <alignment horizontal="center" vertical="center" wrapText="1"/>
      <protection locked="0"/>
    </xf>
    <xf numFmtId="2" fontId="4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8" fillId="2" borderId="6" xfId="0" applyFont="1" applyFill="1" applyBorder="1" applyAlignment="1" applyProtection="1">
      <alignment horizontal="center" vertical="center" wrapText="1"/>
      <protection locked="0"/>
    </xf>
    <xf numFmtId="0" fontId="48" fillId="2" borderId="6" xfId="0" applyFont="1" applyFill="1" applyBorder="1" applyAlignment="1" applyProtection="1">
      <alignment horizontal="left" vertical="center" wrapText="1"/>
      <protection locked="0"/>
    </xf>
    <xf numFmtId="2" fontId="4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47" fillId="2" borderId="6" xfId="0" applyFont="1" applyFill="1" applyBorder="1" applyAlignment="1" applyProtection="1">
      <alignment horizontal="left" vertical="center" wrapText="1"/>
      <protection locked="0"/>
    </xf>
    <xf numFmtId="2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2" fontId="4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6" xfId="0" quotePrefix="1" applyFont="1" applyFill="1" applyBorder="1" applyAlignment="1" applyProtection="1">
      <alignment horizontal="center" vertical="center" wrapText="1"/>
      <protection locked="0"/>
    </xf>
    <xf numFmtId="0" fontId="48" fillId="2" borderId="2" xfId="0" applyFont="1" applyFill="1" applyBorder="1" applyAlignment="1" applyProtection="1">
      <alignment horizontal="left" vertical="center" wrapText="1"/>
      <protection locked="0"/>
    </xf>
    <xf numFmtId="0" fontId="49" fillId="2" borderId="2" xfId="0" applyFont="1" applyFill="1" applyBorder="1" applyAlignment="1" applyProtection="1">
      <alignment horizontal="center" vertical="center" wrapText="1"/>
      <protection locked="0"/>
    </xf>
    <xf numFmtId="2" fontId="4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6" xfId="4" applyNumberFormat="1" applyFont="1" applyBorder="1" applyAlignment="1">
      <alignment horizontal="center" vertical="center" wrapText="1"/>
    </xf>
    <xf numFmtId="49" fontId="52" fillId="0" borderId="6" xfId="4" applyNumberFormat="1" applyFont="1" applyBorder="1" applyAlignment="1">
      <alignment horizontal="center" vertical="center" wrapText="1"/>
    </xf>
    <xf numFmtId="2" fontId="53" fillId="0" borderId="6" xfId="4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7" fillId="2" borderId="6" xfId="4" applyNumberFormat="1" applyFont="1" applyFill="1" applyBorder="1" applyAlignment="1">
      <alignment horizontal="center" vertical="center"/>
    </xf>
    <xf numFmtId="0" fontId="2" fillId="0" borderId="0" xfId="0" applyFont="1"/>
    <xf numFmtId="2" fontId="51" fillId="0" borderId="6" xfId="4" applyNumberFormat="1" applyFont="1" applyBorder="1" applyAlignment="1">
      <alignment horizontal="center" vertical="center" wrapText="1"/>
    </xf>
    <xf numFmtId="2" fontId="52" fillId="0" borderId="6" xfId="4" applyNumberFormat="1" applyFont="1" applyBorder="1" applyAlignment="1">
      <alignment horizontal="center" vertical="center" wrapText="1"/>
    </xf>
    <xf numFmtId="2" fontId="52" fillId="2" borderId="6" xfId="4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2" fontId="1" fillId="2" borderId="6" xfId="5" applyNumberFormat="1" applyFont="1" applyFill="1" applyBorder="1" applyAlignment="1">
      <alignment horizontal="center" vertical="center" wrapText="1"/>
    </xf>
    <xf numFmtId="2" fontId="0" fillId="2" borderId="6" xfId="5" applyNumberFormat="1" applyFont="1" applyFill="1" applyBorder="1" applyAlignment="1">
      <alignment horizontal="center" vertical="center" wrapText="1"/>
    </xf>
    <xf numFmtId="165" fontId="1" fillId="2" borderId="6" xfId="5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54" fillId="0" borderId="0" xfId="0" applyFont="1"/>
    <xf numFmtId="0" fontId="2" fillId="0" borderId="6" xfId="0" applyFont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wrapText="1"/>
    </xf>
    <xf numFmtId="0" fontId="56" fillId="0" borderId="6" xfId="0" applyFont="1" applyBorder="1" applyAlignment="1">
      <alignment horizontal="center" vertical="center" wrapText="1"/>
    </xf>
    <xf numFmtId="0" fontId="58" fillId="0" borderId="6" xfId="7" applyFont="1" applyBorder="1" applyAlignment="1">
      <alignment vertical="center" wrapText="1"/>
    </xf>
    <xf numFmtId="0" fontId="58" fillId="0" borderId="6" xfId="0" applyFont="1" applyBorder="1" applyAlignment="1">
      <alignment horizontal="center" vertical="center"/>
    </xf>
    <xf numFmtId="2" fontId="60" fillId="0" borderId="6" xfId="1" applyNumberFormat="1" applyFont="1" applyBorder="1" applyAlignment="1">
      <alignment horizontal="center" vertical="center"/>
    </xf>
    <xf numFmtId="2" fontId="60" fillId="0" borderId="6" xfId="0" applyNumberFormat="1" applyFont="1" applyFill="1" applyBorder="1" applyAlignment="1">
      <alignment horizontal="center" vertical="center" wrapText="1"/>
    </xf>
    <xf numFmtId="2" fontId="60" fillId="0" borderId="6" xfId="0" applyNumberFormat="1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31" fillId="0" borderId="6" xfId="8" applyFont="1" applyBorder="1" applyAlignment="1">
      <alignment horizontal="left"/>
    </xf>
    <xf numFmtId="0" fontId="31" fillId="0" borderId="6" xfId="8" applyFont="1" applyBorder="1" applyAlignment="1">
      <alignment horizontal="center" vertical="center" wrapText="1"/>
    </xf>
    <xf numFmtId="0" fontId="31" fillId="0" borderId="6" xfId="6" applyFont="1" applyBorder="1" applyAlignment="1">
      <alignment horizontal="center" vertical="center" wrapText="1"/>
    </xf>
    <xf numFmtId="2" fontId="31" fillId="0" borderId="6" xfId="8" applyNumberFormat="1" applyFont="1" applyBorder="1" applyAlignment="1">
      <alignment horizontal="center"/>
    </xf>
    <xf numFmtId="167" fontId="31" fillId="0" borderId="6" xfId="8" applyNumberFormat="1" applyFont="1" applyBorder="1" applyAlignment="1">
      <alignment horizontal="center"/>
    </xf>
    <xf numFmtId="0" fontId="31" fillId="0" borderId="6" xfId="8" applyFont="1" applyBorder="1" applyAlignment="1">
      <alignment horizontal="center"/>
    </xf>
    <xf numFmtId="0" fontId="31" fillId="0" borderId="6" xfId="9" applyFont="1" applyBorder="1" applyAlignment="1">
      <alignment horizontal="left"/>
    </xf>
    <xf numFmtId="0" fontId="31" fillId="0" borderId="6" xfId="9" applyFont="1" applyBorder="1" applyAlignment="1">
      <alignment horizontal="center"/>
    </xf>
    <xf numFmtId="165" fontId="31" fillId="0" borderId="6" xfId="9" applyNumberFormat="1" applyFont="1" applyBorder="1" applyAlignment="1">
      <alignment horizontal="center"/>
    </xf>
    <xf numFmtId="2" fontId="31" fillId="0" borderId="6" xfId="9" applyNumberFormat="1" applyFont="1" applyBorder="1" applyAlignment="1">
      <alignment horizontal="center"/>
    </xf>
    <xf numFmtId="0" fontId="62" fillId="0" borderId="6" xfId="7" applyFont="1" applyBorder="1" applyAlignment="1">
      <alignment vertical="center" wrapText="1"/>
    </xf>
    <xf numFmtId="2" fontId="31" fillId="0" borderId="6" xfId="6" applyNumberFormat="1" applyFont="1" applyBorder="1" applyAlignment="1">
      <alignment horizontal="center" vertical="center" wrapText="1"/>
    </xf>
    <xf numFmtId="2" fontId="64" fillId="0" borderId="6" xfId="6" applyNumberFormat="1" applyFont="1" applyBorder="1"/>
    <xf numFmtId="2" fontId="31" fillId="0" borderId="6" xfId="6" applyNumberFormat="1" applyFont="1" applyBorder="1" applyAlignment="1">
      <alignment horizontal="center" vertical="center"/>
    </xf>
    <xf numFmtId="0" fontId="58" fillId="0" borderId="6" xfId="11" applyFont="1" applyBorder="1" applyAlignment="1">
      <alignment horizontal="left" vertical="center" wrapText="1"/>
    </xf>
    <xf numFmtId="0" fontId="58" fillId="0" borderId="6" xfId="2" applyFont="1" applyBorder="1" applyAlignment="1">
      <alignment horizontal="center" vertical="center"/>
    </xf>
    <xf numFmtId="0" fontId="31" fillId="0" borderId="6" xfId="10" applyFont="1" applyBorder="1" applyAlignment="1">
      <alignment horizontal="left"/>
    </xf>
    <xf numFmtId="0" fontId="31" fillId="0" borderId="6" xfId="10" applyFont="1" applyBorder="1" applyAlignment="1">
      <alignment horizontal="center"/>
    </xf>
    <xf numFmtId="2" fontId="31" fillId="0" borderId="6" xfId="10" applyNumberFormat="1" applyFont="1" applyBorder="1" applyAlignment="1">
      <alignment horizontal="center"/>
    </xf>
    <xf numFmtId="167" fontId="31" fillId="0" borderId="6" xfId="10" applyNumberFormat="1" applyFont="1" applyBorder="1" applyAlignment="1">
      <alignment horizontal="center"/>
    </xf>
    <xf numFmtId="0" fontId="62" fillId="0" borderId="6" xfId="11" applyFont="1" applyBorder="1" applyAlignment="1">
      <alignment horizontal="left" vertical="center" wrapText="1"/>
    </xf>
    <xf numFmtId="0" fontId="31" fillId="0" borderId="6" xfId="12" applyFont="1" applyBorder="1" applyAlignment="1">
      <alignment horizontal="center" vertical="center"/>
    </xf>
    <xf numFmtId="165" fontId="31" fillId="0" borderId="6" xfId="13" applyNumberFormat="1" applyFont="1" applyBorder="1" applyAlignment="1">
      <alignment horizontal="center" vertical="center"/>
    </xf>
    <xf numFmtId="2" fontId="31" fillId="0" borderId="6" xfId="12" applyNumberFormat="1" applyFont="1" applyBorder="1" applyAlignment="1">
      <alignment horizontal="center" vertical="center"/>
    </xf>
    <xf numFmtId="0" fontId="31" fillId="0" borderId="6" xfId="14" applyFont="1" applyBorder="1" applyAlignment="1">
      <alignment horizontal="center" vertical="center"/>
    </xf>
    <xf numFmtId="0" fontId="36" fillId="0" borderId="6" xfId="15" applyFont="1" applyFill="1" applyBorder="1" applyAlignment="1">
      <alignment horizontal="center" vertical="center"/>
    </xf>
    <xf numFmtId="165" fontId="36" fillId="0" borderId="6" xfId="15" applyNumberFormat="1" applyFont="1" applyFill="1" applyBorder="1" applyAlignment="1">
      <alignment horizontal="center" vertical="center"/>
    </xf>
    <xf numFmtId="2" fontId="36" fillId="0" borderId="6" xfId="15" applyNumberFormat="1" applyFont="1" applyFill="1" applyBorder="1" applyAlignment="1">
      <alignment horizontal="center" vertical="center"/>
    </xf>
    <xf numFmtId="2" fontId="35" fillId="0" borderId="6" xfId="15" applyNumberFormat="1" applyFont="1" applyFill="1" applyBorder="1" applyAlignment="1">
      <alignment horizontal="center" vertical="center"/>
    </xf>
    <xf numFmtId="167" fontId="35" fillId="0" borderId="6" xfId="15" applyNumberFormat="1" applyFont="1" applyFill="1" applyBorder="1" applyAlignment="1">
      <alignment horizontal="center" vertical="center"/>
    </xf>
    <xf numFmtId="0" fontId="35" fillId="0" borderId="6" xfId="15" applyFont="1" applyFill="1" applyBorder="1" applyAlignment="1">
      <alignment horizontal="center" vertical="center"/>
    </xf>
    <xf numFmtId="0" fontId="35" fillId="0" borderId="6" xfId="15" applyFont="1" applyFill="1" applyBorder="1" applyAlignment="1">
      <alignment horizontal="center"/>
    </xf>
    <xf numFmtId="2" fontId="35" fillId="0" borderId="6" xfId="15" applyNumberFormat="1" applyFont="1" applyFill="1" applyBorder="1" applyAlignment="1">
      <alignment horizontal="center"/>
    </xf>
    <xf numFmtId="2" fontId="35" fillId="0" borderId="6" xfId="10" applyNumberFormat="1" applyFont="1" applyFill="1" applyBorder="1" applyAlignment="1">
      <alignment horizontal="center"/>
    </xf>
    <xf numFmtId="0" fontId="35" fillId="0" borderId="6" xfId="13" applyFont="1" applyFill="1" applyBorder="1" applyAlignment="1">
      <alignment horizontal="center" vertical="center"/>
    </xf>
    <xf numFmtId="0" fontId="35" fillId="0" borderId="6" xfId="12" applyFont="1" applyFill="1" applyBorder="1" applyAlignment="1">
      <alignment horizontal="center" vertical="center"/>
    </xf>
    <xf numFmtId="2" fontId="35" fillId="0" borderId="6" xfId="13" applyNumberFormat="1" applyFont="1" applyFill="1" applyBorder="1" applyAlignment="1">
      <alignment horizontal="center" vertical="center"/>
    </xf>
    <xf numFmtId="2" fontId="35" fillId="0" borderId="6" xfId="12" applyNumberFormat="1" applyFont="1" applyFill="1" applyBorder="1" applyAlignment="1">
      <alignment horizontal="center" vertical="center"/>
    </xf>
    <xf numFmtId="2" fontId="40" fillId="0" borderId="6" xfId="12" applyNumberFormat="1" applyFont="1" applyFill="1" applyBorder="1" applyAlignment="1">
      <alignment horizontal="center" vertical="center"/>
    </xf>
    <xf numFmtId="167" fontId="35" fillId="0" borderId="6" xfId="12" applyNumberFormat="1" applyFont="1" applyFill="1" applyBorder="1" applyAlignment="1">
      <alignment horizontal="center" vertical="center"/>
    </xf>
    <xf numFmtId="0" fontId="35" fillId="0" borderId="6" xfId="14" applyFont="1" applyFill="1" applyBorder="1" applyAlignment="1">
      <alignment horizontal="center" vertical="center"/>
    </xf>
    <xf numFmtId="0" fontId="66" fillId="0" borderId="6" xfId="9" applyFont="1" applyFill="1" applyBorder="1" applyAlignment="1">
      <alignment horizontal="left" vertical="center" wrapText="1"/>
    </xf>
    <xf numFmtId="0" fontId="35" fillId="0" borderId="6" xfId="15" applyFont="1" applyFill="1" applyBorder="1" applyAlignment="1">
      <alignment horizontal="left"/>
    </xf>
    <xf numFmtId="0" fontId="68" fillId="0" borderId="6" xfId="9" applyFont="1" applyFill="1" applyBorder="1" applyAlignment="1">
      <alignment horizontal="left" vertical="center" wrapText="1"/>
    </xf>
    <xf numFmtId="0" fontId="36" fillId="0" borderId="6" xfId="10" applyFont="1" applyFill="1" applyBorder="1" applyAlignment="1">
      <alignment horizontal="center" vertical="center" wrapText="1"/>
    </xf>
    <xf numFmtId="165" fontId="36" fillId="0" borderId="6" xfId="10" applyNumberFormat="1" applyFont="1" applyFill="1" applyBorder="1" applyAlignment="1">
      <alignment horizontal="center" vertical="center" wrapText="1"/>
    </xf>
    <xf numFmtId="2" fontId="36" fillId="0" borderId="6" xfId="10" applyNumberFormat="1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horizontal="center"/>
    </xf>
    <xf numFmtId="167" fontId="35" fillId="0" borderId="6" xfId="10" applyNumberFormat="1" applyFont="1" applyFill="1" applyBorder="1" applyAlignment="1">
      <alignment horizontal="center"/>
    </xf>
    <xf numFmtId="0" fontId="35" fillId="0" borderId="6" xfId="13" applyFont="1" applyFill="1" applyBorder="1" applyAlignment="1">
      <alignment horizontal="center" vertical="center" wrapText="1"/>
    </xf>
    <xf numFmtId="165" fontId="35" fillId="0" borderId="6" xfId="13" applyNumberFormat="1" applyFont="1" applyFill="1" applyBorder="1" applyAlignment="1">
      <alignment horizontal="center" vertical="center"/>
    </xf>
    <xf numFmtId="0" fontId="36" fillId="0" borderId="6" xfId="10" applyFont="1" applyFill="1" applyBorder="1" applyAlignment="1">
      <alignment horizontal="left" vertical="center" wrapText="1"/>
    </xf>
    <xf numFmtId="0" fontId="35" fillId="0" borderId="6" xfId="10" applyFont="1" applyFill="1" applyBorder="1" applyAlignment="1">
      <alignment horizontal="left"/>
    </xf>
    <xf numFmtId="0" fontId="35" fillId="0" borderId="6" xfId="10" applyFont="1" applyFill="1" applyBorder="1" applyAlignment="1">
      <alignment horizontal="left" vertical="center" wrapText="1"/>
    </xf>
    <xf numFmtId="167" fontId="36" fillId="0" borderId="6" xfId="10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7" fontId="36" fillId="0" borderId="6" xfId="12" applyNumberFormat="1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2" fontId="35" fillId="0" borderId="6" xfId="12" applyNumberFormat="1" applyFont="1" applyFill="1" applyBorder="1" applyAlignment="1">
      <alignment horizontal="center" vertical="center" wrapText="1"/>
    </xf>
    <xf numFmtId="0" fontId="35" fillId="0" borderId="6" xfId="14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/>
    </xf>
    <xf numFmtId="2" fontId="35" fillId="0" borderId="6" xfId="12" applyNumberFormat="1" applyFont="1" applyFill="1" applyBorder="1" applyAlignment="1">
      <alignment horizontal="center"/>
    </xf>
    <xf numFmtId="167" fontId="35" fillId="0" borderId="6" xfId="12" applyNumberFormat="1" applyFont="1" applyFill="1" applyBorder="1" applyAlignment="1">
      <alignment horizontal="center"/>
    </xf>
    <xf numFmtId="165" fontId="35" fillId="0" borderId="6" xfId="13" applyNumberFormat="1" applyFont="1" applyFill="1" applyBorder="1" applyAlignment="1">
      <alignment horizontal="center" vertical="center" wrapText="1"/>
    </xf>
    <xf numFmtId="167" fontId="35" fillId="0" borderId="6" xfId="13" applyNumberFormat="1" applyFont="1" applyFill="1" applyBorder="1" applyAlignment="1">
      <alignment horizontal="center" vertical="center" wrapText="1"/>
    </xf>
    <xf numFmtId="2" fontId="40" fillId="0" borderId="6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left" vertical="center" wrapText="1"/>
    </xf>
    <xf numFmtId="0" fontId="35" fillId="0" borderId="6" xfId="12" applyFont="1" applyFill="1" applyBorder="1" applyAlignment="1">
      <alignment horizontal="left"/>
    </xf>
    <xf numFmtId="0" fontId="35" fillId="0" borderId="6" xfId="12" applyFont="1" applyFill="1" applyBorder="1" applyAlignment="1">
      <alignment horizontal="left" vertical="center" wrapText="1"/>
    </xf>
    <xf numFmtId="0" fontId="36" fillId="0" borderId="6" xfId="9" applyFont="1" applyFill="1" applyBorder="1" applyAlignment="1">
      <alignment horizontal="left" vertical="center" wrapText="1"/>
    </xf>
    <xf numFmtId="0" fontId="35" fillId="0" borderId="6" xfId="9" applyFont="1" applyFill="1" applyBorder="1" applyAlignment="1">
      <alignment horizontal="left" vertical="center" wrapText="1"/>
    </xf>
    <xf numFmtId="0" fontId="67" fillId="0" borderId="6" xfId="9" applyFont="1" applyFill="1" applyBorder="1" applyAlignment="1">
      <alignment horizontal="left" vertical="center" wrapText="1"/>
    </xf>
    <xf numFmtId="0" fontId="69" fillId="0" borderId="6" xfId="9" applyFont="1" applyFill="1" applyBorder="1" applyAlignment="1">
      <alignment horizontal="left" vertical="center" wrapText="1"/>
    </xf>
    <xf numFmtId="0" fontId="69" fillId="0" borderId="6" xfId="12" applyFont="1" applyFill="1" applyBorder="1" applyAlignment="1">
      <alignment horizontal="left" vertical="center" wrapText="1"/>
    </xf>
    <xf numFmtId="2" fontId="36" fillId="0" borderId="6" xfId="12" applyNumberFormat="1" applyFont="1" applyFill="1" applyBorder="1" applyAlignment="1">
      <alignment horizontal="center" vertical="center" wrapText="1"/>
    </xf>
    <xf numFmtId="0" fontId="36" fillId="0" borderId="6" xfId="16" applyFont="1" applyFill="1" applyBorder="1" applyAlignment="1">
      <alignment horizontal="center" vertical="center" wrapText="1"/>
    </xf>
    <xf numFmtId="165" fontId="36" fillId="0" borderId="6" xfId="16" applyNumberFormat="1" applyFont="1" applyFill="1" applyBorder="1" applyAlignment="1">
      <alignment horizontal="center" vertical="center" wrapText="1"/>
    </xf>
    <xf numFmtId="167" fontId="36" fillId="0" borderId="6" xfId="16" applyNumberFormat="1" applyFont="1" applyFill="1" applyBorder="1" applyAlignment="1">
      <alignment horizontal="center" vertical="center" wrapText="1"/>
    </xf>
    <xf numFmtId="0" fontId="35" fillId="0" borderId="6" xfId="16" applyFont="1" applyFill="1" applyBorder="1" applyAlignment="1">
      <alignment horizontal="center" vertical="center" wrapText="1"/>
    </xf>
    <xf numFmtId="2" fontId="35" fillId="0" borderId="6" xfId="16" applyNumberFormat="1" applyFont="1" applyFill="1" applyBorder="1" applyAlignment="1">
      <alignment horizontal="center" vertical="center" wrapText="1"/>
    </xf>
    <xf numFmtId="2" fontId="40" fillId="0" borderId="6" xfId="16" applyNumberFormat="1" applyFont="1" applyFill="1" applyBorder="1" applyAlignment="1">
      <alignment horizontal="center" vertical="center" wrapText="1"/>
    </xf>
    <xf numFmtId="1" fontId="35" fillId="0" borderId="6" xfId="16" applyNumberFormat="1" applyFont="1" applyFill="1" applyBorder="1" applyAlignment="1">
      <alignment horizontal="center" vertical="center" wrapText="1"/>
    </xf>
    <xf numFmtId="1" fontId="35" fillId="0" borderId="6" xfId="17" applyNumberFormat="1" applyFont="1" applyFill="1" applyBorder="1" applyAlignment="1">
      <alignment horizontal="center" vertical="center" wrapText="1"/>
    </xf>
    <xf numFmtId="2" fontId="35" fillId="0" borderId="6" xfId="17" applyNumberFormat="1" applyFont="1" applyFill="1" applyBorder="1" applyAlignment="1">
      <alignment horizontal="center" vertical="center" wrapText="1"/>
    </xf>
    <xf numFmtId="0" fontId="35" fillId="0" borderId="6" xfId="16" applyFont="1" applyFill="1" applyBorder="1" applyAlignment="1">
      <alignment horizontal="center"/>
    </xf>
    <xf numFmtId="2" fontId="35" fillId="0" borderId="6" xfId="16" applyNumberFormat="1" applyFont="1" applyFill="1" applyBorder="1" applyAlignment="1">
      <alignment horizontal="center"/>
    </xf>
    <xf numFmtId="167" fontId="35" fillId="0" borderId="6" xfId="16" applyNumberFormat="1" applyFont="1" applyFill="1" applyBorder="1" applyAlignment="1">
      <alignment horizontal="center"/>
    </xf>
    <xf numFmtId="2" fontId="35" fillId="0" borderId="6" xfId="18" applyNumberFormat="1" applyFont="1" applyFill="1" applyBorder="1" applyAlignment="1">
      <alignment horizontal="center"/>
    </xf>
    <xf numFmtId="164" fontId="35" fillId="0" borderId="6" xfId="16" applyNumberFormat="1" applyFont="1" applyFill="1" applyBorder="1" applyAlignment="1">
      <alignment horizontal="center"/>
    </xf>
    <xf numFmtId="165" fontId="35" fillId="0" borderId="6" xfId="16" applyNumberFormat="1" applyFont="1" applyFill="1" applyBorder="1" applyAlignment="1">
      <alignment horizontal="center" vertical="center" wrapText="1"/>
    </xf>
    <xf numFmtId="167" fontId="35" fillId="0" borderId="6" xfId="16" applyNumberFormat="1" applyFont="1" applyFill="1" applyBorder="1" applyAlignment="1">
      <alignment horizontal="center" vertical="center" wrapText="1"/>
    </xf>
    <xf numFmtId="0" fontId="35" fillId="0" borderId="6" xfId="16" applyFont="1" applyFill="1" applyBorder="1" applyAlignment="1">
      <alignment horizontal="center" vertical="center"/>
    </xf>
    <xf numFmtId="2" fontId="35" fillId="0" borderId="6" xfId="16" applyNumberFormat="1" applyFont="1" applyFill="1" applyBorder="1" applyAlignment="1">
      <alignment horizontal="center" vertical="center"/>
    </xf>
    <xf numFmtId="2" fontId="35" fillId="0" borderId="6" xfId="17" applyNumberFormat="1" applyFont="1" applyFill="1" applyBorder="1" applyAlignment="1">
      <alignment horizontal="center" vertical="center"/>
    </xf>
    <xf numFmtId="0" fontId="36" fillId="0" borderId="6" xfId="19" applyFont="1" applyFill="1" applyBorder="1" applyAlignment="1">
      <alignment horizontal="center" vertical="center"/>
    </xf>
    <xf numFmtId="165" fontId="36" fillId="0" borderId="6" xfId="19" applyNumberFormat="1" applyFont="1" applyFill="1" applyBorder="1" applyAlignment="1">
      <alignment horizontal="center" vertical="center"/>
    </xf>
    <xf numFmtId="2" fontId="36" fillId="0" borderId="6" xfId="19" applyNumberFormat="1" applyFont="1" applyFill="1" applyBorder="1" applyAlignment="1">
      <alignment horizontal="center" vertical="center"/>
    </xf>
    <xf numFmtId="0" fontId="35" fillId="0" borderId="6" xfId="19" applyFont="1" applyFill="1" applyBorder="1" applyAlignment="1">
      <alignment horizontal="center"/>
    </xf>
    <xf numFmtId="2" fontId="35" fillId="0" borderId="6" xfId="19" applyNumberFormat="1" applyFont="1" applyFill="1" applyBorder="1" applyAlignment="1">
      <alignment horizontal="center"/>
    </xf>
    <xf numFmtId="0" fontId="35" fillId="0" borderId="6" xfId="21" applyFont="1" applyFill="1" applyBorder="1" applyAlignment="1">
      <alignment horizontal="center"/>
    </xf>
    <xf numFmtId="165" fontId="35" fillId="0" borderId="6" xfId="19" applyNumberFormat="1" applyFont="1" applyFill="1" applyBorder="1" applyAlignment="1">
      <alignment horizontal="center"/>
    </xf>
    <xf numFmtId="0" fontId="35" fillId="0" borderId="6" xfId="22" applyFont="1" applyFill="1" applyBorder="1" applyAlignment="1">
      <alignment horizontal="center" vertical="center" wrapText="1"/>
    </xf>
    <xf numFmtId="0" fontId="35" fillId="0" borderId="6" xfId="23" applyFont="1" applyFill="1" applyBorder="1" applyAlignment="1">
      <alignment horizontal="center" vertical="center" wrapText="1"/>
    </xf>
    <xf numFmtId="165" fontId="35" fillId="0" borderId="6" xfId="22" applyNumberFormat="1" applyFont="1" applyFill="1" applyBorder="1" applyAlignment="1">
      <alignment horizontal="center" vertical="center" wrapText="1"/>
    </xf>
    <xf numFmtId="2" fontId="35" fillId="0" borderId="6" xfId="22" applyNumberFormat="1" applyFont="1" applyFill="1" applyBorder="1" applyAlignment="1">
      <alignment horizontal="center" vertical="center" wrapText="1"/>
    </xf>
    <xf numFmtId="2" fontId="40" fillId="0" borderId="6" xfId="23" applyNumberFormat="1" applyFont="1" applyFill="1" applyBorder="1" applyAlignment="1">
      <alignment horizontal="center" vertical="center" wrapText="1"/>
    </xf>
    <xf numFmtId="2" fontId="35" fillId="0" borderId="6" xfId="23" applyNumberFormat="1" applyFont="1" applyFill="1" applyBorder="1" applyAlignment="1">
      <alignment horizontal="center" vertical="center" wrapText="1"/>
    </xf>
    <xf numFmtId="0" fontId="35" fillId="0" borderId="6" xfId="24" applyFont="1" applyFill="1" applyBorder="1" applyAlignment="1">
      <alignment horizontal="center" vertical="center" wrapText="1"/>
    </xf>
    <xf numFmtId="0" fontId="36" fillId="0" borderId="6" xfId="16" applyFont="1" applyFill="1" applyBorder="1" applyAlignment="1">
      <alignment horizontal="left" vertical="center" wrapText="1"/>
    </xf>
    <xf numFmtId="0" fontId="35" fillId="0" borderId="6" xfId="16" applyFont="1" applyFill="1" applyBorder="1" applyAlignment="1">
      <alignment horizontal="left"/>
    </xf>
    <xf numFmtId="0" fontId="35" fillId="0" borderId="6" xfId="16" applyFont="1" applyFill="1" applyBorder="1" applyAlignment="1">
      <alignment horizontal="left" vertical="center" wrapText="1"/>
    </xf>
    <xf numFmtId="0" fontId="36" fillId="0" borderId="6" xfId="20" applyFont="1" applyFill="1" applyBorder="1" applyAlignment="1">
      <alignment horizontal="left" vertical="center" wrapText="1"/>
    </xf>
    <xf numFmtId="0" fontId="35" fillId="0" borderId="6" xfId="19" applyFont="1" applyFill="1" applyBorder="1" applyAlignment="1">
      <alignment horizontal="left"/>
    </xf>
    <xf numFmtId="0" fontId="35" fillId="0" borderId="6" xfId="20" applyFont="1" applyFill="1" applyBorder="1" applyAlignment="1">
      <alignment horizontal="left" vertical="center" wrapText="1"/>
    </xf>
    <xf numFmtId="1" fontId="36" fillId="0" borderId="6" xfId="16" applyNumberFormat="1" applyFont="1" applyFill="1" applyBorder="1" applyAlignment="1">
      <alignment horizontal="center" vertical="center" wrapText="1"/>
    </xf>
    <xf numFmtId="2" fontId="36" fillId="0" borderId="6" xfId="19" applyNumberFormat="1" applyFont="1" applyFill="1" applyBorder="1" applyAlignment="1">
      <alignment horizontal="center"/>
    </xf>
    <xf numFmtId="0" fontId="35" fillId="0" borderId="6" xfId="19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73" fillId="0" borderId="6" xfId="25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2" fillId="0" borderId="11" xfId="25" applyFont="1" applyBorder="1" applyAlignment="1">
      <alignment horizontal="center" vertical="center" wrapText="1"/>
    </xf>
    <xf numFmtId="0" fontId="72" fillId="0" borderId="6" xfId="25" applyBorder="1" applyAlignment="1">
      <alignment horizontal="center" vertical="center" wrapText="1"/>
    </xf>
    <xf numFmtId="0" fontId="15" fillId="0" borderId="6" xfId="25" applyFont="1" applyBorder="1" applyAlignment="1">
      <alignment vertical="center" wrapText="1"/>
    </xf>
    <xf numFmtId="2" fontId="71" fillId="0" borderId="12" xfId="25" applyNumberFormat="1" applyFont="1" applyBorder="1" applyAlignment="1">
      <alignment horizontal="center" vertical="center" wrapText="1"/>
    </xf>
    <xf numFmtId="0" fontId="25" fillId="0" borderId="6" xfId="25" applyFont="1" applyBorder="1" applyAlignment="1">
      <alignment horizontal="center" vertical="center" wrapText="1"/>
    </xf>
    <xf numFmtId="0" fontId="15" fillId="0" borderId="6" xfId="25" applyFont="1" applyBorder="1" applyAlignment="1">
      <alignment horizontal="center" vertical="center" wrapText="1"/>
    </xf>
    <xf numFmtId="0" fontId="72" fillId="0" borderId="14" xfId="25" applyBorder="1" applyAlignment="1">
      <alignment wrapText="1"/>
    </xf>
    <xf numFmtId="0" fontId="15" fillId="0" borderId="14" xfId="25" applyFont="1" applyBorder="1" applyAlignment="1">
      <alignment vertical="center" wrapText="1"/>
    </xf>
    <xf numFmtId="2" fontId="73" fillId="0" borderId="14" xfId="25" applyNumberFormat="1" applyFont="1" applyBorder="1" applyAlignment="1">
      <alignment horizontal="center" vertical="center" wrapText="1"/>
    </xf>
    <xf numFmtId="2" fontId="71" fillId="2" borderId="15" xfId="25" applyNumberFormat="1" applyFont="1" applyFill="1" applyBorder="1" applyAlignment="1">
      <alignment horizontal="center" vertical="center" wrapText="1"/>
    </xf>
    <xf numFmtId="0" fontId="36" fillId="0" borderId="6" xfId="13" applyFont="1" applyFill="1" applyBorder="1" applyAlignment="1">
      <alignment horizontal="center" vertical="center"/>
    </xf>
    <xf numFmtId="0" fontId="36" fillId="0" borderId="6" xfId="12" applyFont="1" applyFill="1" applyBorder="1" applyAlignment="1">
      <alignment horizontal="center" vertical="center"/>
    </xf>
    <xf numFmtId="2" fontId="36" fillId="0" borderId="6" xfId="13" applyNumberFormat="1" applyFont="1" applyFill="1" applyBorder="1" applyAlignment="1">
      <alignment horizontal="center" vertical="center"/>
    </xf>
    <xf numFmtId="2" fontId="36" fillId="0" borderId="6" xfId="12" applyNumberFormat="1" applyFont="1" applyFill="1" applyBorder="1" applyAlignment="1">
      <alignment horizontal="center" vertical="center"/>
    </xf>
    <xf numFmtId="2" fontId="37" fillId="0" borderId="6" xfId="12" applyNumberFormat="1" applyFont="1" applyFill="1" applyBorder="1" applyAlignment="1">
      <alignment horizontal="center" vertical="center"/>
    </xf>
    <xf numFmtId="167" fontId="36" fillId="0" borderId="6" xfId="12" applyNumberFormat="1" applyFont="1" applyFill="1" applyBorder="1" applyAlignment="1">
      <alignment horizontal="center" vertical="center"/>
    </xf>
    <xf numFmtId="0" fontId="36" fillId="0" borderId="6" xfId="14" applyFont="1" applyFill="1" applyBorder="1" applyAlignment="1">
      <alignment horizontal="center" vertical="center"/>
    </xf>
    <xf numFmtId="165" fontId="36" fillId="0" borderId="6" xfId="13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2" fontId="74" fillId="0" borderId="6" xfId="25" applyNumberFormat="1" applyFont="1" applyBorder="1" applyAlignment="1">
      <alignment horizontal="center" vertical="center" wrapText="1"/>
    </xf>
    <xf numFmtId="2" fontId="75" fillId="0" borderId="12" xfId="0" applyNumberFormat="1" applyFont="1" applyBorder="1" applyAlignment="1">
      <alignment horizontal="center" vertical="center" wrapText="1"/>
    </xf>
    <xf numFmtId="0" fontId="1" fillId="0" borderId="6" xfId="25" applyFont="1" applyBorder="1" applyAlignment="1">
      <alignment vertical="center" wrapText="1"/>
    </xf>
    <xf numFmtId="2" fontId="75" fillId="0" borderId="12" xfId="25" applyNumberFormat="1" applyFont="1" applyBorder="1" applyAlignment="1">
      <alignment horizontal="center" vertical="center" wrapText="1"/>
    </xf>
    <xf numFmtId="0" fontId="2" fillId="0" borderId="13" xfId="25" applyFont="1" applyBorder="1" applyAlignment="1">
      <alignment horizontal="center" vertical="center" wrapText="1"/>
    </xf>
    <xf numFmtId="0" fontId="30" fillId="0" borderId="6" xfId="4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6" xfId="4" applyFont="1" applyBorder="1" applyAlignment="1">
      <alignment horizontal="center" vertical="center" wrapText="1"/>
    </xf>
    <xf numFmtId="2" fontId="30" fillId="2" borderId="6" xfId="4" applyNumberFormat="1" applyFont="1" applyFill="1" applyBorder="1" applyAlignment="1">
      <alignment horizontal="center" vertical="center" wrapText="1"/>
    </xf>
    <xf numFmtId="0" fontId="35" fillId="0" borderId="6" xfId="4" applyFont="1" applyBorder="1" applyAlignment="1">
      <alignment horizontal="left" vertical="center" wrapText="1"/>
    </xf>
    <xf numFmtId="0" fontId="31" fillId="0" borderId="6" xfId="4" applyFont="1" applyBorder="1" applyAlignment="1">
      <alignment horizontal="center" vertical="center" wrapText="1"/>
    </xf>
    <xf numFmtId="2" fontId="31" fillId="0" borderId="6" xfId="4" applyNumberFormat="1" applyFont="1" applyBorder="1" applyAlignment="1">
      <alignment horizontal="center" vertical="center" wrapText="1"/>
    </xf>
    <xf numFmtId="2" fontId="31" fillId="0" borderId="6" xfId="0" applyNumberFormat="1" applyFont="1" applyBorder="1" applyAlignment="1">
      <alignment horizontal="center" vertical="center"/>
    </xf>
    <xf numFmtId="49" fontId="30" fillId="0" borderId="6" xfId="4" applyNumberFormat="1" applyFont="1" applyBorder="1" applyAlignment="1">
      <alignment horizontal="center" vertical="center" wrapText="1"/>
    </xf>
    <xf numFmtId="49" fontId="31" fillId="0" borderId="6" xfId="4" applyNumberFormat="1" applyFont="1" applyBorder="1" applyAlignment="1">
      <alignment horizontal="center" vertical="center" wrapText="1"/>
    </xf>
    <xf numFmtId="0" fontId="76" fillId="0" borderId="24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textRotation="90" wrapText="1"/>
    </xf>
    <xf numFmtId="49" fontId="5" fillId="2" borderId="5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</cellXfs>
  <cellStyles count="26">
    <cellStyle name="Comma" xfId="1" builtinId="3"/>
    <cellStyle name="Normal" xfId="0" builtinId="0"/>
    <cellStyle name="Normal 10" xfId="15"/>
    <cellStyle name="Normal 11 2" xfId="19"/>
    <cellStyle name="Normal 13" xfId="6"/>
    <cellStyle name="Normal 13 3 3" xfId="9"/>
    <cellStyle name="Normal 14_anakia II etapi.xls sm. defeqturi 2" xfId="10"/>
    <cellStyle name="Normal 14_axalqalaqis skola " xfId="16"/>
    <cellStyle name="Normal 2" xfId="25"/>
    <cellStyle name="Normal 2 10" xfId="5"/>
    <cellStyle name="Normal 3 2" xfId="3"/>
    <cellStyle name="Normal 35 2" xfId="23"/>
    <cellStyle name="Normal_1 axali Fasebi" xfId="2"/>
    <cellStyle name="Normal_axalqalaqis skola  2" xfId="8"/>
    <cellStyle name="Normal_Book1 2" xfId="18"/>
    <cellStyle name="Normal_Fire Alarm skola1" xfId="7"/>
    <cellStyle name="Normal_gare wyalsadfenigagarini 2 2" xfId="21"/>
    <cellStyle name="Normal_gare wyalsadfenigagarini_ELEQ10-I" xfId="17"/>
    <cellStyle name="Normal_gare wyalsadfenigagarini_SUSTI DENEBI" xfId="24"/>
    <cellStyle name="Normal_gare wyalsadfenigagarini_SUSTI DENEBI_axalqalaqis skola " xfId="14"/>
    <cellStyle name="Normal_Sheet1" xfId="11"/>
    <cellStyle name="Normal_SUSTI DENEBI" xfId="12"/>
    <cellStyle name="Обычный 3" xfId="4"/>
    <cellStyle name="Обычный 4 3" xfId="20"/>
    <cellStyle name="Обычный_ELEQ_SUSTI DENEBI" xfId="22"/>
    <cellStyle name="Обычный_ELEQ_SUSTI DENEBI_axalqalaqis skola 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8" sqref="J18"/>
    </sheetView>
  </sheetViews>
  <sheetFormatPr defaultRowHeight="15" x14ac:dyDescent="0.25"/>
  <cols>
    <col min="1" max="1" width="9.140625" style="316"/>
    <col min="2" max="2" width="19.5703125" style="316" customWidth="1"/>
    <col min="3" max="3" width="36.85546875" style="316" customWidth="1"/>
    <col min="4" max="4" width="16.28515625" style="316" customWidth="1"/>
    <col min="5" max="5" width="12.85546875" style="316" customWidth="1"/>
    <col min="6" max="6" width="9.140625" style="316"/>
    <col min="7" max="7" width="9.5703125" style="316" bestFit="1" customWidth="1"/>
    <col min="8" max="8" width="11.5703125" style="316" bestFit="1" customWidth="1"/>
    <col min="9" max="9" width="9.140625" style="316"/>
    <col min="10" max="10" width="11.5703125" style="316" bestFit="1" customWidth="1"/>
    <col min="11" max="16384" width="9.140625" style="316"/>
  </cols>
  <sheetData>
    <row r="1" spans="1:10" ht="84.75" customHeight="1" x14ac:dyDescent="0.25">
      <c r="A1" s="360" t="s">
        <v>444</v>
      </c>
      <c r="B1" s="360"/>
      <c r="C1" s="360"/>
      <c r="D1" s="360"/>
      <c r="E1" s="360"/>
    </row>
    <row r="2" spans="1:10" ht="15.75" thickBot="1" x14ac:dyDescent="0.3">
      <c r="A2" s="361" t="s">
        <v>423</v>
      </c>
      <c r="B2" s="361"/>
      <c r="C2" s="361"/>
      <c r="D2" s="361"/>
      <c r="E2" s="361"/>
    </row>
    <row r="3" spans="1:10" x14ac:dyDescent="0.25">
      <c r="A3" s="362" t="s">
        <v>0</v>
      </c>
      <c r="B3" s="364" t="s">
        <v>424</v>
      </c>
      <c r="C3" s="364" t="s">
        <v>425</v>
      </c>
      <c r="D3" s="366" t="s">
        <v>442</v>
      </c>
      <c r="E3" s="368" t="s">
        <v>443</v>
      </c>
    </row>
    <row r="4" spans="1:10" x14ac:dyDescent="0.25">
      <c r="A4" s="363"/>
      <c r="B4" s="365"/>
      <c r="C4" s="365"/>
      <c r="D4" s="367"/>
      <c r="E4" s="369"/>
    </row>
    <row r="5" spans="1:10" x14ac:dyDescent="0.25">
      <c r="A5" s="317">
        <v>1</v>
      </c>
      <c r="B5" s="7">
        <v>2</v>
      </c>
      <c r="C5" s="7">
        <v>3</v>
      </c>
      <c r="D5" s="7">
        <v>4</v>
      </c>
      <c r="E5" s="318">
        <v>5</v>
      </c>
    </row>
    <row r="6" spans="1:10" ht="30" x14ac:dyDescent="0.25">
      <c r="A6" s="32">
        <v>1</v>
      </c>
      <c r="B6" s="7">
        <v>1</v>
      </c>
      <c r="C6" s="121" t="s">
        <v>432</v>
      </c>
      <c r="D6" s="344"/>
      <c r="E6" s="345"/>
      <c r="G6" s="320"/>
      <c r="J6" s="320"/>
    </row>
    <row r="7" spans="1:10" ht="15.75" x14ac:dyDescent="0.25">
      <c r="A7" s="32">
        <v>2</v>
      </c>
      <c r="B7" s="7">
        <v>2</v>
      </c>
      <c r="C7" s="121" t="s">
        <v>433</v>
      </c>
      <c r="D7" s="344"/>
      <c r="E7" s="345"/>
      <c r="G7" s="320"/>
      <c r="J7" s="320"/>
    </row>
    <row r="8" spans="1:10" ht="15.75" x14ac:dyDescent="0.25">
      <c r="A8" s="32">
        <v>3</v>
      </c>
      <c r="B8" s="7">
        <v>3</v>
      </c>
      <c r="C8" s="121" t="s">
        <v>434</v>
      </c>
      <c r="D8" s="344"/>
      <c r="E8" s="345"/>
      <c r="G8" s="320"/>
      <c r="J8" s="320"/>
    </row>
    <row r="9" spans="1:10" ht="15.75" x14ac:dyDescent="0.25">
      <c r="A9" s="32">
        <v>4</v>
      </c>
      <c r="B9" s="7">
        <v>4</v>
      </c>
      <c r="C9" s="121" t="s">
        <v>435</v>
      </c>
      <c r="D9" s="344"/>
      <c r="E9" s="345"/>
      <c r="G9" s="320"/>
      <c r="J9" s="320"/>
    </row>
    <row r="10" spans="1:10" ht="15.75" x14ac:dyDescent="0.25">
      <c r="A10" s="32">
        <v>5</v>
      </c>
      <c r="B10" s="7">
        <v>5</v>
      </c>
      <c r="C10" s="121" t="s">
        <v>426</v>
      </c>
      <c r="D10" s="344"/>
      <c r="E10" s="345"/>
      <c r="G10" s="320"/>
      <c r="J10" s="320"/>
    </row>
    <row r="11" spans="1:10" ht="15.75" x14ac:dyDescent="0.25">
      <c r="A11" s="321">
        <v>7</v>
      </c>
      <c r="B11" s="322"/>
      <c r="C11" s="323" t="s">
        <v>7</v>
      </c>
      <c r="D11" s="319"/>
      <c r="E11" s="324"/>
      <c r="G11" s="320"/>
    </row>
    <row r="12" spans="1:10" ht="30" x14ac:dyDescent="0.25">
      <c r="A12" s="321">
        <v>8</v>
      </c>
      <c r="B12" s="325"/>
      <c r="C12" s="346" t="s">
        <v>427</v>
      </c>
      <c r="D12" s="344"/>
      <c r="E12" s="324"/>
    </row>
    <row r="13" spans="1:10" ht="15.75" x14ac:dyDescent="0.25">
      <c r="A13" s="321">
        <v>9</v>
      </c>
      <c r="B13" s="325"/>
      <c r="C13" s="323" t="s">
        <v>428</v>
      </c>
      <c r="D13" s="319"/>
      <c r="E13" s="324"/>
    </row>
    <row r="14" spans="1:10" ht="15.75" x14ac:dyDescent="0.25">
      <c r="A14" s="321">
        <v>10</v>
      </c>
      <c r="B14" s="325"/>
      <c r="C14" s="346" t="s">
        <v>429</v>
      </c>
      <c r="D14" s="344"/>
      <c r="E14" s="347"/>
    </row>
    <row r="15" spans="1:10" ht="15.75" x14ac:dyDescent="0.25">
      <c r="A15" s="321">
        <v>11</v>
      </c>
      <c r="B15" s="322"/>
      <c r="C15" s="323" t="s">
        <v>7</v>
      </c>
      <c r="D15" s="319"/>
      <c r="E15" s="324"/>
    </row>
    <row r="16" spans="1:10" ht="15.75" x14ac:dyDescent="0.25">
      <c r="A16" s="321">
        <v>12</v>
      </c>
      <c r="B16" s="326"/>
      <c r="C16" s="346" t="s">
        <v>430</v>
      </c>
      <c r="D16" s="344"/>
      <c r="E16" s="347"/>
    </row>
    <row r="17" spans="1:5" ht="30.75" thickBot="1" x14ac:dyDescent="0.3">
      <c r="A17" s="348">
        <v>13</v>
      </c>
      <c r="B17" s="327"/>
      <c r="C17" s="328" t="s">
        <v>431</v>
      </c>
      <c r="D17" s="329"/>
      <c r="E17" s="330"/>
    </row>
    <row r="18" spans="1:5" ht="36" customHeight="1" x14ac:dyDescent="0.25">
      <c r="A18" s="359" t="s">
        <v>445</v>
      </c>
      <c r="B18" s="359"/>
      <c r="C18" s="359"/>
      <c r="D18" s="359"/>
      <c r="E18" s="359"/>
    </row>
  </sheetData>
  <mergeCells count="8">
    <mergeCell ref="A18:E18"/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topLeftCell="A247" zoomScaleNormal="100" workbookViewId="0">
      <selection activeCell="E275" sqref="E275"/>
    </sheetView>
  </sheetViews>
  <sheetFormatPr defaultRowHeight="15" x14ac:dyDescent="0.25"/>
  <cols>
    <col min="1" max="1" width="5.28515625" customWidth="1"/>
    <col min="2" max="2" width="36.7109375" customWidth="1"/>
    <col min="4" max="4" width="0" hidden="1" customWidth="1"/>
    <col min="12" max="12" width="9.5703125" bestFit="1" customWidth="1"/>
    <col min="15" max="15" width="9.5703125" bestFit="1" customWidth="1"/>
  </cols>
  <sheetData>
    <row r="1" spans="1:12" ht="33.75" customHeight="1" x14ac:dyDescent="0.25">
      <c r="A1" s="378" t="s">
        <v>10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6.5" customHeight="1" x14ac:dyDescent="0.3">
      <c r="A2" s="379" t="s">
        <v>446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.5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4.5" customHeight="1" x14ac:dyDescent="0.25">
      <c r="A4" s="374" t="s">
        <v>0</v>
      </c>
      <c r="B4" s="374" t="s">
        <v>1</v>
      </c>
      <c r="C4" s="380" t="s">
        <v>2</v>
      </c>
      <c r="D4" s="372" t="s">
        <v>3</v>
      </c>
      <c r="E4" s="373"/>
      <c r="F4" s="372" t="s">
        <v>4</v>
      </c>
      <c r="G4" s="373"/>
      <c r="H4" s="372" t="s">
        <v>5</v>
      </c>
      <c r="I4" s="373"/>
      <c r="J4" s="372" t="s">
        <v>6</v>
      </c>
      <c r="K4" s="373"/>
      <c r="L4" s="374" t="s">
        <v>7</v>
      </c>
    </row>
    <row r="5" spans="1:12" ht="62.25" customHeight="1" x14ac:dyDescent="0.25">
      <c r="A5" s="375"/>
      <c r="B5" s="375"/>
      <c r="C5" s="381"/>
      <c r="D5" s="3" t="s">
        <v>8</v>
      </c>
      <c r="E5" s="4" t="s">
        <v>7</v>
      </c>
      <c r="F5" s="3" t="s">
        <v>8</v>
      </c>
      <c r="G5" s="4" t="s">
        <v>7</v>
      </c>
      <c r="H5" s="3" t="s">
        <v>8</v>
      </c>
      <c r="I5" s="4" t="s">
        <v>7</v>
      </c>
      <c r="J5" s="3" t="s">
        <v>8</v>
      </c>
      <c r="K5" s="4" t="s">
        <v>7</v>
      </c>
      <c r="L5" s="375"/>
    </row>
    <row r="6" spans="1:12" x14ac:dyDescent="0.25">
      <c r="A6" s="5" t="s">
        <v>9</v>
      </c>
      <c r="B6" s="5" t="s">
        <v>449</v>
      </c>
      <c r="C6" s="6" t="s">
        <v>450</v>
      </c>
      <c r="D6" s="5">
        <v>5</v>
      </c>
      <c r="E6" s="5" t="s">
        <v>451</v>
      </c>
      <c r="F6" s="5" t="s">
        <v>452</v>
      </c>
      <c r="G6" s="5" t="s">
        <v>453</v>
      </c>
      <c r="H6" s="5" t="s">
        <v>454</v>
      </c>
      <c r="I6" s="5" t="s">
        <v>455</v>
      </c>
      <c r="J6" s="5" t="s">
        <v>456</v>
      </c>
      <c r="K6" s="5" t="s">
        <v>457</v>
      </c>
      <c r="L6" s="5" t="s">
        <v>458</v>
      </c>
    </row>
    <row r="7" spans="1:12" ht="18.75" x14ac:dyDescent="0.3">
      <c r="A7" s="7"/>
      <c r="B7" s="376" t="s">
        <v>11</v>
      </c>
      <c r="C7" s="37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25">
      <c r="A8" s="7"/>
      <c r="B8" s="8" t="s">
        <v>12</v>
      </c>
      <c r="C8" s="7"/>
      <c r="D8" s="7"/>
      <c r="E8" s="9"/>
      <c r="F8" s="9"/>
      <c r="G8" s="9"/>
      <c r="H8" s="9"/>
      <c r="I8" s="9"/>
      <c r="J8" s="9"/>
      <c r="K8" s="9"/>
      <c r="L8" s="9"/>
    </row>
    <row r="9" spans="1:12" ht="15.75" x14ac:dyDescent="0.25">
      <c r="A9" s="7"/>
      <c r="B9" s="10" t="s">
        <v>13</v>
      </c>
      <c r="C9" s="7"/>
      <c r="D9" s="7"/>
      <c r="E9" s="9"/>
      <c r="F9" s="9"/>
      <c r="G9" s="9"/>
      <c r="H9" s="9"/>
      <c r="I9" s="9"/>
      <c r="J9" s="9"/>
      <c r="K9" s="9"/>
      <c r="L9" s="9"/>
    </row>
    <row r="10" spans="1:12" ht="60" x14ac:dyDescent="0.25">
      <c r="A10" s="11">
        <v>1</v>
      </c>
      <c r="B10" s="12" t="s">
        <v>23</v>
      </c>
      <c r="C10" s="11" t="s">
        <v>14</v>
      </c>
      <c r="D10" s="11"/>
      <c r="E10" s="13">
        <v>39.1</v>
      </c>
      <c r="F10" s="13"/>
      <c r="G10" s="13"/>
      <c r="H10" s="13"/>
      <c r="I10" s="13"/>
      <c r="J10" s="13"/>
      <c r="K10" s="13"/>
      <c r="L10" s="13"/>
    </row>
    <row r="11" spans="1:12" x14ac:dyDescent="0.25">
      <c r="A11" s="7"/>
      <c r="B11" s="14" t="s">
        <v>19</v>
      </c>
      <c r="C11" s="7" t="s">
        <v>20</v>
      </c>
      <c r="D11" s="7">
        <v>0.63</v>
      </c>
      <c r="E11" s="9">
        <f>D11*E10</f>
        <v>24.633000000000003</v>
      </c>
      <c r="F11" s="9"/>
      <c r="G11" s="9"/>
      <c r="H11" s="9"/>
      <c r="I11" s="9"/>
      <c r="J11" s="9"/>
      <c r="K11" s="9"/>
      <c r="L11" s="9"/>
    </row>
    <row r="12" spans="1:12" x14ac:dyDescent="0.25">
      <c r="A12" s="7"/>
      <c r="B12" s="14" t="s">
        <v>21</v>
      </c>
      <c r="C12" s="7" t="s">
        <v>20</v>
      </c>
      <c r="D12" s="7">
        <v>0.79</v>
      </c>
      <c r="E12" s="9">
        <f>D12*E10</f>
        <v>30.889000000000003</v>
      </c>
      <c r="F12" s="9"/>
      <c r="G12" s="9"/>
      <c r="H12" s="9"/>
      <c r="I12" s="9"/>
      <c r="J12" s="9"/>
      <c r="K12" s="9"/>
      <c r="L12" s="9"/>
    </row>
    <row r="13" spans="1:12" ht="45" x14ac:dyDescent="0.25">
      <c r="A13" s="11">
        <v>2</v>
      </c>
      <c r="B13" s="12" t="s">
        <v>24</v>
      </c>
      <c r="C13" s="11" t="s">
        <v>14</v>
      </c>
      <c r="D13" s="11"/>
      <c r="E13" s="13">
        <v>31</v>
      </c>
      <c r="F13" s="13"/>
      <c r="G13" s="13"/>
      <c r="H13" s="13"/>
      <c r="I13" s="13"/>
      <c r="J13" s="13"/>
      <c r="K13" s="13"/>
      <c r="L13" s="13"/>
    </row>
    <row r="14" spans="1:12" x14ac:dyDescent="0.25">
      <c r="A14" s="7"/>
      <c r="B14" s="14" t="s">
        <v>25</v>
      </c>
      <c r="C14" s="7" t="s">
        <v>20</v>
      </c>
      <c r="D14" s="7">
        <v>0.63</v>
      </c>
      <c r="E14" s="9">
        <f>D14*E13</f>
        <v>19.53</v>
      </c>
      <c r="F14" s="9"/>
      <c r="G14" s="9"/>
      <c r="H14" s="9"/>
      <c r="I14" s="9"/>
      <c r="J14" s="9"/>
      <c r="K14" s="9"/>
      <c r="L14" s="9"/>
    </row>
    <row r="15" spans="1:12" x14ac:dyDescent="0.25">
      <c r="A15" s="7"/>
      <c r="B15" s="14" t="s">
        <v>21</v>
      </c>
      <c r="C15" s="7" t="s">
        <v>20</v>
      </c>
      <c r="D15" s="7">
        <v>0.92</v>
      </c>
      <c r="E15" s="9">
        <f>D15*E13</f>
        <v>28.52</v>
      </c>
      <c r="F15" s="9"/>
      <c r="G15" s="9"/>
      <c r="H15" s="9"/>
      <c r="I15" s="9"/>
      <c r="J15" s="9"/>
      <c r="K15" s="9"/>
      <c r="L15" s="9"/>
    </row>
    <row r="16" spans="1:12" ht="45" x14ac:dyDescent="0.25">
      <c r="A16" s="11">
        <v>3</v>
      </c>
      <c r="B16" s="12" t="s">
        <v>26</v>
      </c>
      <c r="C16" s="11" t="s">
        <v>14</v>
      </c>
      <c r="D16" s="11"/>
      <c r="E16" s="13">
        <f>16*0.25</f>
        <v>4</v>
      </c>
      <c r="F16" s="13"/>
      <c r="G16" s="13"/>
      <c r="H16" s="13"/>
      <c r="I16" s="13"/>
      <c r="J16" s="13"/>
      <c r="K16" s="13"/>
      <c r="L16" s="13"/>
    </row>
    <row r="17" spans="1:12" x14ac:dyDescent="0.25">
      <c r="A17" s="7"/>
      <c r="B17" s="14" t="s">
        <v>25</v>
      </c>
      <c r="C17" s="7" t="s">
        <v>20</v>
      </c>
      <c r="D17" s="7">
        <v>0.63</v>
      </c>
      <c r="E17" s="9">
        <f>D17*E16</f>
        <v>2.52</v>
      </c>
      <c r="F17" s="9"/>
      <c r="G17" s="9"/>
      <c r="H17" s="9"/>
      <c r="I17" s="9"/>
      <c r="J17" s="9"/>
      <c r="K17" s="9"/>
      <c r="L17" s="9"/>
    </row>
    <row r="18" spans="1:12" x14ac:dyDescent="0.25">
      <c r="A18" s="7"/>
      <c r="B18" s="14" t="s">
        <v>21</v>
      </c>
      <c r="C18" s="7" t="s">
        <v>20</v>
      </c>
      <c r="D18" s="7">
        <v>0.92</v>
      </c>
      <c r="E18" s="9">
        <f>D18*E16</f>
        <v>3.68</v>
      </c>
      <c r="F18" s="9"/>
      <c r="G18" s="9"/>
      <c r="H18" s="9"/>
      <c r="I18" s="9"/>
      <c r="J18" s="9"/>
      <c r="K18" s="9"/>
      <c r="L18" s="9"/>
    </row>
    <row r="19" spans="1:12" ht="60" x14ac:dyDescent="0.25">
      <c r="A19" s="11">
        <v>4</v>
      </c>
      <c r="B19" s="12" t="s">
        <v>29</v>
      </c>
      <c r="C19" s="11" t="s">
        <v>27</v>
      </c>
      <c r="D19" s="11"/>
      <c r="E19" s="13">
        <v>2</v>
      </c>
      <c r="F19" s="13"/>
      <c r="G19" s="13"/>
      <c r="H19" s="13"/>
      <c r="I19" s="13"/>
      <c r="J19" s="13"/>
      <c r="K19" s="13"/>
      <c r="L19" s="13"/>
    </row>
    <row r="20" spans="1:12" ht="30" x14ac:dyDescent="0.25">
      <c r="A20" s="11">
        <v>5</v>
      </c>
      <c r="B20" s="12" t="s">
        <v>28</v>
      </c>
      <c r="C20" s="11" t="s">
        <v>27</v>
      </c>
      <c r="D20" s="11"/>
      <c r="E20" s="13">
        <v>1</v>
      </c>
      <c r="F20" s="13"/>
      <c r="G20" s="13"/>
      <c r="H20" s="13"/>
      <c r="I20" s="13"/>
      <c r="J20" s="13"/>
      <c r="K20" s="13"/>
      <c r="L20" s="13"/>
    </row>
    <row r="21" spans="1:12" x14ac:dyDescent="0.25">
      <c r="A21" s="7"/>
      <c r="B21" s="14" t="s">
        <v>30</v>
      </c>
      <c r="C21" s="7" t="s">
        <v>27</v>
      </c>
      <c r="D21" s="7">
        <v>1</v>
      </c>
      <c r="E21" s="9">
        <f>D21*E20</f>
        <v>1</v>
      </c>
      <c r="F21" s="9"/>
      <c r="G21" s="9"/>
      <c r="H21" s="9"/>
      <c r="I21" s="9"/>
      <c r="J21" s="9"/>
      <c r="K21" s="9"/>
      <c r="L21" s="9"/>
    </row>
    <row r="22" spans="1:12" x14ac:dyDescent="0.25">
      <c r="A22" s="7"/>
      <c r="B22" s="14" t="s">
        <v>31</v>
      </c>
      <c r="C22" s="7" t="s">
        <v>27</v>
      </c>
      <c r="D22" s="7">
        <v>2</v>
      </c>
      <c r="E22" s="9">
        <f>D22*E20</f>
        <v>2</v>
      </c>
      <c r="F22" s="9"/>
      <c r="G22" s="9"/>
      <c r="H22" s="9"/>
      <c r="I22" s="9"/>
      <c r="J22" s="9"/>
      <c r="K22" s="9"/>
      <c r="L22" s="9"/>
    </row>
    <row r="23" spans="1:12" ht="60" x14ac:dyDescent="0.25">
      <c r="A23" s="11">
        <v>6</v>
      </c>
      <c r="B23" s="12" t="s">
        <v>40</v>
      </c>
      <c r="C23" s="11" t="s">
        <v>14</v>
      </c>
      <c r="D23" s="11"/>
      <c r="E23" s="13">
        <v>31</v>
      </c>
      <c r="F23" s="13"/>
      <c r="G23" s="13"/>
      <c r="H23" s="13"/>
      <c r="I23" s="13"/>
      <c r="J23" s="13"/>
      <c r="K23" s="13"/>
      <c r="L23" s="13"/>
    </row>
    <row r="24" spans="1:12" ht="45" x14ac:dyDescent="0.25">
      <c r="A24" s="11">
        <v>7</v>
      </c>
      <c r="B24" s="12" t="s">
        <v>364</v>
      </c>
      <c r="C24" s="11" t="s">
        <v>14</v>
      </c>
      <c r="D24" s="11"/>
      <c r="E24" s="13">
        <f>E23*15%</f>
        <v>4.6499999999999995</v>
      </c>
      <c r="F24" s="13"/>
      <c r="G24" s="13"/>
      <c r="H24" s="13"/>
      <c r="I24" s="13"/>
      <c r="J24" s="13"/>
      <c r="K24" s="13"/>
      <c r="L24" s="13"/>
    </row>
    <row r="25" spans="1:12" ht="30" x14ac:dyDescent="0.25">
      <c r="A25" s="7"/>
      <c r="B25" s="14" t="s">
        <v>33</v>
      </c>
      <c r="C25" s="7" t="s">
        <v>34</v>
      </c>
      <c r="D25" s="15">
        <f>0.0204+(0.0051*6)</f>
        <v>5.1000000000000004E-2</v>
      </c>
      <c r="E25" s="9">
        <f>D25*E24</f>
        <v>0.23715</v>
      </c>
      <c r="F25" s="9"/>
      <c r="G25" s="9"/>
      <c r="H25" s="9"/>
      <c r="I25" s="9"/>
      <c r="J25" s="9"/>
      <c r="K25" s="9"/>
      <c r="L25" s="9"/>
    </row>
    <row r="26" spans="1:12" ht="75" x14ac:dyDescent="0.25">
      <c r="A26" s="11">
        <v>8</v>
      </c>
      <c r="B26" s="12" t="s">
        <v>41</v>
      </c>
      <c r="C26" s="11" t="s">
        <v>14</v>
      </c>
      <c r="D26" s="11"/>
      <c r="E26" s="13">
        <v>31</v>
      </c>
      <c r="F26" s="13"/>
      <c r="G26" s="13"/>
      <c r="H26" s="13"/>
      <c r="I26" s="13"/>
      <c r="J26" s="13"/>
      <c r="K26" s="13"/>
      <c r="L26" s="13"/>
    </row>
    <row r="27" spans="1:12" ht="30" x14ac:dyDescent="0.25">
      <c r="A27" s="7"/>
      <c r="B27" s="14" t="s">
        <v>35</v>
      </c>
      <c r="C27" s="7" t="s">
        <v>36</v>
      </c>
      <c r="D27" s="7">
        <v>1.05</v>
      </c>
      <c r="E27" s="9">
        <f>D27*E26</f>
        <v>32.550000000000004</v>
      </c>
      <c r="F27" s="9"/>
      <c r="G27" s="9"/>
      <c r="H27" s="9"/>
      <c r="I27" s="9"/>
      <c r="J27" s="9"/>
      <c r="K27" s="9"/>
      <c r="L27" s="9"/>
    </row>
    <row r="28" spans="1:12" x14ac:dyDescent="0.25">
      <c r="A28" s="7"/>
      <c r="B28" s="14" t="s">
        <v>37</v>
      </c>
      <c r="C28" s="7" t="s">
        <v>38</v>
      </c>
      <c r="D28" s="7">
        <v>1.7</v>
      </c>
      <c r="E28" s="9">
        <f>D28*E26</f>
        <v>52.699999999999996</v>
      </c>
      <c r="F28" s="9"/>
      <c r="G28" s="9"/>
      <c r="H28" s="9"/>
      <c r="I28" s="9"/>
      <c r="J28" s="9"/>
      <c r="K28" s="9"/>
      <c r="L28" s="9"/>
    </row>
    <row r="29" spans="1:12" ht="15.75" x14ac:dyDescent="0.25">
      <c r="A29" s="7"/>
      <c r="B29" s="10" t="s">
        <v>32</v>
      </c>
      <c r="C29" s="7"/>
      <c r="D29" s="7"/>
      <c r="E29" s="9"/>
      <c r="F29" s="9"/>
      <c r="G29" s="9"/>
      <c r="H29" s="9"/>
      <c r="I29" s="9"/>
      <c r="J29" s="9"/>
      <c r="K29" s="9"/>
      <c r="L29" s="9"/>
    </row>
    <row r="30" spans="1:12" ht="60" x14ac:dyDescent="0.25">
      <c r="A30" s="11">
        <v>1</v>
      </c>
      <c r="B30" s="12" t="s">
        <v>23</v>
      </c>
      <c r="C30" s="11" t="s">
        <v>14</v>
      </c>
      <c r="D30" s="11"/>
      <c r="E30" s="13">
        <v>53.2</v>
      </c>
      <c r="F30" s="13"/>
      <c r="G30" s="13"/>
      <c r="H30" s="13"/>
      <c r="I30" s="13"/>
      <c r="J30" s="13"/>
      <c r="K30" s="13"/>
      <c r="L30" s="13"/>
    </row>
    <row r="31" spans="1:12" x14ac:dyDescent="0.25">
      <c r="A31" s="7"/>
      <c r="B31" s="14" t="s">
        <v>19</v>
      </c>
      <c r="C31" s="7" t="s">
        <v>20</v>
      </c>
      <c r="D31" s="7">
        <v>0.63</v>
      </c>
      <c r="E31" s="9">
        <f>D31*E30</f>
        <v>33.516000000000005</v>
      </c>
      <c r="F31" s="9"/>
      <c r="G31" s="9"/>
      <c r="H31" s="9"/>
      <c r="I31" s="9"/>
      <c r="J31" s="9"/>
      <c r="K31" s="9"/>
      <c r="L31" s="9"/>
    </row>
    <row r="32" spans="1:12" x14ac:dyDescent="0.25">
      <c r="A32" s="7"/>
      <c r="B32" s="14" t="s">
        <v>21</v>
      </c>
      <c r="C32" s="7" t="s">
        <v>20</v>
      </c>
      <c r="D32" s="7">
        <v>0.79</v>
      </c>
      <c r="E32" s="9">
        <f>D32*E30</f>
        <v>42.028000000000006</v>
      </c>
      <c r="F32" s="9"/>
      <c r="G32" s="9"/>
      <c r="H32" s="9"/>
      <c r="I32" s="9"/>
      <c r="J32" s="9"/>
      <c r="K32" s="9"/>
      <c r="L32" s="9"/>
    </row>
    <row r="33" spans="1:12" ht="45" x14ac:dyDescent="0.25">
      <c r="A33" s="11">
        <v>2</v>
      </c>
      <c r="B33" s="12" t="s">
        <v>24</v>
      </c>
      <c r="C33" s="11" t="s">
        <v>14</v>
      </c>
      <c r="D33" s="11"/>
      <c r="E33" s="13">
        <v>19.7</v>
      </c>
      <c r="F33" s="13"/>
      <c r="G33" s="13"/>
      <c r="H33" s="13"/>
      <c r="I33" s="13"/>
      <c r="J33" s="13"/>
      <c r="K33" s="13"/>
      <c r="L33" s="13"/>
    </row>
    <row r="34" spans="1:12" x14ac:dyDescent="0.25">
      <c r="A34" s="7"/>
      <c r="B34" s="14" t="s">
        <v>25</v>
      </c>
      <c r="C34" s="7" t="s">
        <v>20</v>
      </c>
      <c r="D34" s="7">
        <v>0.63</v>
      </c>
      <c r="E34" s="9">
        <f>D34*E33</f>
        <v>12.411</v>
      </c>
      <c r="F34" s="9"/>
      <c r="G34" s="9"/>
      <c r="H34" s="9"/>
      <c r="I34" s="9"/>
      <c r="J34" s="9"/>
      <c r="K34" s="9"/>
      <c r="L34" s="9"/>
    </row>
    <row r="35" spans="1:12" x14ac:dyDescent="0.25">
      <c r="A35" s="7"/>
      <c r="B35" s="14" t="s">
        <v>21</v>
      </c>
      <c r="C35" s="7" t="s">
        <v>20</v>
      </c>
      <c r="D35" s="7">
        <v>0.92</v>
      </c>
      <c r="E35" s="9">
        <f>D35*E33</f>
        <v>18.123999999999999</v>
      </c>
      <c r="F35" s="9"/>
      <c r="G35" s="9"/>
      <c r="H35" s="9"/>
      <c r="I35" s="9"/>
      <c r="J35" s="9"/>
      <c r="K35" s="9"/>
      <c r="L35" s="9"/>
    </row>
    <row r="36" spans="1:12" ht="60" x14ac:dyDescent="0.25">
      <c r="A36" s="11">
        <v>3</v>
      </c>
      <c r="B36" s="12" t="s">
        <v>40</v>
      </c>
      <c r="C36" s="11" t="s">
        <v>14</v>
      </c>
      <c r="D36" s="11"/>
      <c r="E36" s="13">
        <v>17.7</v>
      </c>
      <c r="F36" s="13"/>
      <c r="G36" s="13"/>
      <c r="H36" s="13"/>
      <c r="I36" s="13"/>
      <c r="J36" s="13"/>
      <c r="K36" s="13"/>
      <c r="L36" s="13"/>
    </row>
    <row r="37" spans="1:12" ht="45" x14ac:dyDescent="0.25">
      <c r="A37" s="11">
        <v>4</v>
      </c>
      <c r="B37" s="12" t="s">
        <v>364</v>
      </c>
      <c r="C37" s="11" t="s">
        <v>14</v>
      </c>
      <c r="D37" s="11"/>
      <c r="E37" s="13">
        <f>E36*15%</f>
        <v>2.6549999999999998</v>
      </c>
      <c r="F37" s="13"/>
      <c r="G37" s="13"/>
      <c r="H37" s="13"/>
      <c r="I37" s="13"/>
      <c r="J37" s="13"/>
      <c r="K37" s="13"/>
      <c r="L37" s="13"/>
    </row>
    <row r="38" spans="1:12" ht="30" x14ac:dyDescent="0.25">
      <c r="A38" s="7"/>
      <c r="B38" s="14" t="s">
        <v>33</v>
      </c>
      <c r="C38" s="7" t="s">
        <v>34</v>
      </c>
      <c r="D38" s="15">
        <f>0.0204+(0.0051*6)</f>
        <v>5.1000000000000004E-2</v>
      </c>
      <c r="E38" s="9">
        <f>D38*E37</f>
        <v>0.135405</v>
      </c>
      <c r="F38" s="9"/>
      <c r="G38" s="9"/>
      <c r="H38" s="9"/>
      <c r="I38" s="9"/>
      <c r="J38" s="9"/>
      <c r="K38" s="9"/>
      <c r="L38" s="9"/>
    </row>
    <row r="39" spans="1:12" ht="75" x14ac:dyDescent="0.25">
      <c r="A39" s="11">
        <v>5</v>
      </c>
      <c r="B39" s="12" t="s">
        <v>41</v>
      </c>
      <c r="C39" s="11" t="s">
        <v>14</v>
      </c>
      <c r="D39" s="11"/>
      <c r="E39" s="13">
        <v>17.7</v>
      </c>
      <c r="F39" s="13"/>
      <c r="G39" s="13"/>
      <c r="H39" s="13"/>
      <c r="I39" s="13"/>
      <c r="J39" s="13"/>
      <c r="K39" s="13"/>
      <c r="L39" s="13"/>
    </row>
    <row r="40" spans="1:12" ht="30" x14ac:dyDescent="0.25">
      <c r="A40" s="7"/>
      <c r="B40" s="14" t="s">
        <v>35</v>
      </c>
      <c r="C40" s="7" t="s">
        <v>36</v>
      </c>
      <c r="D40" s="7">
        <v>1.05</v>
      </c>
      <c r="E40" s="9">
        <f>D40*E39</f>
        <v>18.585000000000001</v>
      </c>
      <c r="F40" s="9"/>
      <c r="G40" s="9"/>
      <c r="H40" s="9"/>
      <c r="I40" s="9"/>
      <c r="J40" s="9"/>
      <c r="K40" s="9"/>
      <c r="L40" s="9"/>
    </row>
    <row r="41" spans="1:12" x14ac:dyDescent="0.25">
      <c r="A41" s="7"/>
      <c r="B41" s="14" t="s">
        <v>37</v>
      </c>
      <c r="C41" s="7" t="s">
        <v>38</v>
      </c>
      <c r="D41" s="7">
        <v>1.7</v>
      </c>
      <c r="E41" s="9">
        <f>D41*E39</f>
        <v>30.089999999999996</v>
      </c>
      <c r="F41" s="9"/>
      <c r="G41" s="9"/>
      <c r="H41" s="9"/>
      <c r="I41" s="9"/>
      <c r="J41" s="9"/>
      <c r="K41" s="9"/>
      <c r="L41" s="9"/>
    </row>
    <row r="42" spans="1:12" ht="60" x14ac:dyDescent="0.25">
      <c r="A42" s="183">
        <v>6</v>
      </c>
      <c r="B42" s="184" t="s">
        <v>42</v>
      </c>
      <c r="C42" s="183" t="s">
        <v>134</v>
      </c>
      <c r="D42" s="183"/>
      <c r="E42" s="148">
        <v>1.3</v>
      </c>
      <c r="F42" s="148"/>
      <c r="G42" s="148"/>
      <c r="H42" s="148"/>
      <c r="I42" s="148"/>
      <c r="J42" s="148"/>
      <c r="K42" s="148"/>
      <c r="L42" s="148"/>
    </row>
    <row r="43" spans="1:12" ht="17.25" x14ac:dyDescent="0.25">
      <c r="A43" s="7"/>
      <c r="B43" s="14" t="s">
        <v>43</v>
      </c>
      <c r="C43" s="7" t="s">
        <v>36</v>
      </c>
      <c r="D43" s="7">
        <v>1</v>
      </c>
      <c r="E43" s="9">
        <f>D43*E42</f>
        <v>1.3</v>
      </c>
      <c r="F43" s="9"/>
      <c r="G43" s="9"/>
      <c r="H43" s="9"/>
      <c r="I43" s="9"/>
      <c r="J43" s="9"/>
      <c r="K43" s="9"/>
      <c r="L43" s="9"/>
    </row>
    <row r="44" spans="1:12" ht="15.75" x14ac:dyDescent="0.25">
      <c r="A44" s="7"/>
      <c r="B44" s="10" t="s">
        <v>44</v>
      </c>
      <c r="C44" s="7"/>
      <c r="D44" s="7"/>
      <c r="E44" s="9"/>
      <c r="F44" s="9"/>
      <c r="G44" s="9"/>
      <c r="H44" s="9"/>
      <c r="I44" s="9"/>
      <c r="J44" s="9"/>
      <c r="K44" s="9"/>
      <c r="L44" s="9"/>
    </row>
    <row r="45" spans="1:12" ht="60" x14ac:dyDescent="0.25">
      <c r="A45" s="11">
        <v>1</v>
      </c>
      <c r="B45" s="12" t="s">
        <v>23</v>
      </c>
      <c r="C45" s="11" t="s">
        <v>14</v>
      </c>
      <c r="D45" s="11"/>
      <c r="E45" s="13">
        <v>41.8</v>
      </c>
      <c r="F45" s="13"/>
      <c r="G45" s="13"/>
      <c r="H45" s="13"/>
      <c r="I45" s="13"/>
      <c r="J45" s="13"/>
      <c r="K45" s="13"/>
      <c r="L45" s="13"/>
    </row>
    <row r="46" spans="1:12" x14ac:dyDescent="0.25">
      <c r="A46" s="7"/>
      <c r="B46" s="14" t="s">
        <v>19</v>
      </c>
      <c r="C46" s="7" t="s">
        <v>20</v>
      </c>
      <c r="D46" s="7">
        <v>0.63</v>
      </c>
      <c r="E46" s="9">
        <f>D46*E45</f>
        <v>26.334</v>
      </c>
      <c r="F46" s="9"/>
      <c r="G46" s="9"/>
      <c r="H46" s="9"/>
      <c r="I46" s="9"/>
      <c r="J46" s="9"/>
      <c r="K46" s="9"/>
      <c r="L46" s="9"/>
    </row>
    <row r="47" spans="1:12" x14ac:dyDescent="0.25">
      <c r="A47" s="7"/>
      <c r="B47" s="14" t="s">
        <v>21</v>
      </c>
      <c r="C47" s="7" t="s">
        <v>20</v>
      </c>
      <c r="D47" s="7">
        <v>0.79</v>
      </c>
      <c r="E47" s="9">
        <f>D47*E45</f>
        <v>33.021999999999998</v>
      </c>
      <c r="F47" s="9"/>
      <c r="G47" s="9"/>
      <c r="H47" s="9"/>
      <c r="I47" s="9"/>
      <c r="J47" s="9"/>
      <c r="K47" s="9"/>
      <c r="L47" s="9"/>
    </row>
    <row r="48" spans="1:12" ht="45" x14ac:dyDescent="0.25">
      <c r="A48" s="11">
        <v>2</v>
      </c>
      <c r="B48" s="12" t="s">
        <v>24</v>
      </c>
      <c r="C48" s="11" t="s">
        <v>14</v>
      </c>
      <c r="D48" s="11"/>
      <c r="E48" s="13">
        <v>14.5</v>
      </c>
      <c r="F48" s="13"/>
      <c r="G48" s="13"/>
      <c r="H48" s="13"/>
      <c r="I48" s="13"/>
      <c r="J48" s="13"/>
      <c r="K48" s="13"/>
      <c r="L48" s="13"/>
    </row>
    <row r="49" spans="1:12" x14ac:dyDescent="0.25">
      <c r="A49" s="7"/>
      <c r="B49" s="14" t="s">
        <v>25</v>
      </c>
      <c r="C49" s="7" t="s">
        <v>20</v>
      </c>
      <c r="D49" s="7">
        <v>0.63</v>
      </c>
      <c r="E49" s="9">
        <f>D49*E48</f>
        <v>9.1349999999999998</v>
      </c>
      <c r="F49" s="9"/>
      <c r="G49" s="9"/>
      <c r="H49" s="9"/>
      <c r="I49" s="9"/>
      <c r="J49" s="9"/>
      <c r="K49" s="9"/>
      <c r="L49" s="9"/>
    </row>
    <row r="50" spans="1:12" x14ac:dyDescent="0.25">
      <c r="A50" s="7"/>
      <c r="B50" s="14" t="s">
        <v>21</v>
      </c>
      <c r="C50" s="7" t="s">
        <v>20</v>
      </c>
      <c r="D50" s="7">
        <v>0.92</v>
      </c>
      <c r="E50" s="9">
        <f>D50*E48</f>
        <v>13.34</v>
      </c>
      <c r="F50" s="9"/>
      <c r="G50" s="9"/>
      <c r="H50" s="9"/>
      <c r="I50" s="9"/>
      <c r="J50" s="9"/>
      <c r="K50" s="9"/>
      <c r="L50" s="9"/>
    </row>
    <row r="51" spans="1:12" ht="60" x14ac:dyDescent="0.25">
      <c r="A51" s="11">
        <v>3</v>
      </c>
      <c r="B51" s="12" t="s">
        <v>40</v>
      </c>
      <c r="C51" s="11" t="s">
        <v>14</v>
      </c>
      <c r="D51" s="11"/>
      <c r="E51" s="13">
        <v>13</v>
      </c>
      <c r="F51" s="13"/>
      <c r="G51" s="13"/>
      <c r="H51" s="13"/>
      <c r="I51" s="13"/>
      <c r="J51" s="13"/>
      <c r="K51" s="13"/>
      <c r="L51" s="13"/>
    </row>
    <row r="52" spans="1:12" ht="45" x14ac:dyDescent="0.25">
      <c r="A52" s="11">
        <v>4</v>
      </c>
      <c r="B52" s="12" t="s">
        <v>364</v>
      </c>
      <c r="C52" s="11" t="s">
        <v>14</v>
      </c>
      <c r="D52" s="11"/>
      <c r="E52" s="13">
        <f>E51*15%</f>
        <v>1.95</v>
      </c>
      <c r="F52" s="13"/>
      <c r="G52" s="13"/>
      <c r="H52" s="13"/>
      <c r="I52" s="13"/>
      <c r="J52" s="13"/>
      <c r="K52" s="13"/>
      <c r="L52" s="13"/>
    </row>
    <row r="53" spans="1:12" ht="30" x14ac:dyDescent="0.25">
      <c r="A53" s="7"/>
      <c r="B53" s="14" t="s">
        <v>33</v>
      </c>
      <c r="C53" s="7" t="s">
        <v>34</v>
      </c>
      <c r="D53" s="15">
        <f>0.0204+(0.0051*6)</f>
        <v>5.1000000000000004E-2</v>
      </c>
      <c r="E53" s="9">
        <f>D53*E52</f>
        <v>9.9450000000000011E-2</v>
      </c>
      <c r="F53" s="9"/>
      <c r="G53" s="9"/>
      <c r="H53" s="9"/>
      <c r="I53" s="9"/>
      <c r="J53" s="9"/>
      <c r="K53" s="9"/>
      <c r="L53" s="9"/>
    </row>
    <row r="54" spans="1:12" ht="75" x14ac:dyDescent="0.25">
      <c r="A54" s="11">
        <v>5</v>
      </c>
      <c r="B54" s="12" t="s">
        <v>41</v>
      </c>
      <c r="C54" s="11" t="s">
        <v>14</v>
      </c>
      <c r="D54" s="11"/>
      <c r="E54" s="13">
        <v>13</v>
      </c>
      <c r="F54" s="13"/>
      <c r="G54" s="13"/>
      <c r="H54" s="13"/>
      <c r="I54" s="13"/>
      <c r="J54" s="13"/>
      <c r="K54" s="13"/>
      <c r="L54" s="13"/>
    </row>
    <row r="55" spans="1:12" ht="30" x14ac:dyDescent="0.25">
      <c r="A55" s="7"/>
      <c r="B55" s="14" t="s">
        <v>35</v>
      </c>
      <c r="C55" s="7" t="s">
        <v>36</v>
      </c>
      <c r="D55" s="7">
        <v>1.05</v>
      </c>
      <c r="E55" s="9">
        <f>D55*E54</f>
        <v>13.65</v>
      </c>
      <c r="F55" s="9"/>
      <c r="G55" s="9"/>
      <c r="H55" s="9"/>
      <c r="I55" s="9"/>
      <c r="J55" s="9"/>
      <c r="K55" s="9"/>
      <c r="L55" s="9"/>
    </row>
    <row r="56" spans="1:12" x14ac:dyDescent="0.25">
      <c r="A56" s="7"/>
      <c r="B56" s="14" t="s">
        <v>37</v>
      </c>
      <c r="C56" s="7" t="s">
        <v>38</v>
      </c>
      <c r="D56" s="7">
        <v>1.7</v>
      </c>
      <c r="E56" s="9">
        <f>D56*E54</f>
        <v>22.099999999999998</v>
      </c>
      <c r="F56" s="9"/>
      <c r="G56" s="9"/>
      <c r="H56" s="9"/>
      <c r="I56" s="9"/>
      <c r="J56" s="9"/>
      <c r="K56" s="9"/>
      <c r="L56" s="9"/>
    </row>
    <row r="57" spans="1:12" ht="60" x14ac:dyDescent="0.25">
      <c r="A57" s="11">
        <v>6</v>
      </c>
      <c r="B57" s="12" t="s">
        <v>42</v>
      </c>
      <c r="C57" s="11" t="s">
        <v>14</v>
      </c>
      <c r="D57" s="11"/>
      <c r="E57" s="13">
        <v>1.3</v>
      </c>
      <c r="F57" s="13"/>
      <c r="G57" s="13"/>
      <c r="H57" s="13"/>
      <c r="I57" s="13"/>
      <c r="J57" s="13"/>
      <c r="K57" s="13"/>
      <c r="L57" s="13"/>
    </row>
    <row r="58" spans="1:12" ht="17.25" x14ac:dyDescent="0.25">
      <c r="A58" s="7"/>
      <c r="B58" s="14" t="s">
        <v>43</v>
      </c>
      <c r="C58" s="7" t="s">
        <v>36</v>
      </c>
      <c r="D58" s="7">
        <v>1</v>
      </c>
      <c r="E58" s="9">
        <f>D58*E57</f>
        <v>1.3</v>
      </c>
      <c r="F58" s="9"/>
      <c r="G58" s="9"/>
      <c r="H58" s="9"/>
      <c r="I58" s="9"/>
      <c r="J58" s="9"/>
      <c r="K58" s="9"/>
      <c r="L58" s="9"/>
    </row>
    <row r="59" spans="1:12" ht="15.75" x14ac:dyDescent="0.25">
      <c r="A59" s="7"/>
      <c r="B59" s="10" t="s">
        <v>45</v>
      </c>
      <c r="C59" s="7"/>
      <c r="D59" s="7"/>
      <c r="E59" s="9"/>
      <c r="F59" s="9"/>
      <c r="G59" s="9"/>
      <c r="H59" s="9"/>
      <c r="I59" s="9"/>
      <c r="J59" s="9"/>
      <c r="K59" s="9"/>
      <c r="L59" s="9"/>
    </row>
    <row r="60" spans="1:12" ht="60" x14ac:dyDescent="0.25">
      <c r="A60" s="11">
        <v>1</v>
      </c>
      <c r="B60" s="12" t="s">
        <v>23</v>
      </c>
      <c r="C60" s="11" t="s">
        <v>14</v>
      </c>
      <c r="D60" s="11"/>
      <c r="E60" s="13">
        <v>38.6</v>
      </c>
      <c r="F60" s="13"/>
      <c r="G60" s="13"/>
      <c r="H60" s="13"/>
      <c r="I60" s="13"/>
      <c r="J60" s="13"/>
      <c r="K60" s="13"/>
      <c r="L60" s="13"/>
    </row>
    <row r="61" spans="1:12" x14ac:dyDescent="0.25">
      <c r="A61" s="7"/>
      <c r="B61" s="14" t="s">
        <v>19</v>
      </c>
      <c r="C61" s="7" t="s">
        <v>20</v>
      </c>
      <c r="D61" s="7">
        <v>0.63</v>
      </c>
      <c r="E61" s="9">
        <f>D61*E60</f>
        <v>24.318000000000001</v>
      </c>
      <c r="F61" s="9"/>
      <c r="G61" s="9"/>
      <c r="H61" s="9"/>
      <c r="I61" s="9"/>
      <c r="J61" s="9"/>
      <c r="K61" s="9"/>
      <c r="L61" s="9"/>
    </row>
    <row r="62" spans="1:12" x14ac:dyDescent="0.25">
      <c r="A62" s="7"/>
      <c r="B62" s="14" t="s">
        <v>21</v>
      </c>
      <c r="C62" s="7" t="s">
        <v>20</v>
      </c>
      <c r="D62" s="7">
        <v>0.79</v>
      </c>
      <c r="E62" s="9">
        <f>D62*E60</f>
        <v>30.494000000000003</v>
      </c>
      <c r="F62" s="9"/>
      <c r="G62" s="9"/>
      <c r="H62" s="9"/>
      <c r="I62" s="9"/>
      <c r="J62" s="9"/>
      <c r="K62" s="9"/>
      <c r="L62" s="9"/>
    </row>
    <row r="63" spans="1:12" ht="45" x14ac:dyDescent="0.25">
      <c r="A63" s="11">
        <v>2</v>
      </c>
      <c r="B63" s="12" t="s">
        <v>24</v>
      </c>
      <c r="C63" s="11" t="s">
        <v>14</v>
      </c>
      <c r="D63" s="11"/>
      <c r="E63" s="13">
        <v>10</v>
      </c>
      <c r="F63" s="13"/>
      <c r="G63" s="13"/>
      <c r="H63" s="13"/>
      <c r="I63" s="13"/>
      <c r="J63" s="13"/>
      <c r="K63" s="13"/>
      <c r="L63" s="13"/>
    </row>
    <row r="64" spans="1:12" x14ac:dyDescent="0.25">
      <c r="A64" s="7"/>
      <c r="B64" s="14" t="s">
        <v>25</v>
      </c>
      <c r="C64" s="7" t="s">
        <v>20</v>
      </c>
      <c r="D64" s="7">
        <v>0.63</v>
      </c>
      <c r="E64" s="9">
        <f>D64*E63</f>
        <v>6.3</v>
      </c>
      <c r="F64" s="9"/>
      <c r="G64" s="9"/>
      <c r="H64" s="9"/>
      <c r="I64" s="9"/>
      <c r="J64" s="9"/>
      <c r="K64" s="9"/>
      <c r="L64" s="9"/>
    </row>
    <row r="65" spans="1:12" x14ac:dyDescent="0.25">
      <c r="A65" s="7"/>
      <c r="B65" s="14" t="s">
        <v>21</v>
      </c>
      <c r="C65" s="7" t="s">
        <v>20</v>
      </c>
      <c r="D65" s="7">
        <v>0.92</v>
      </c>
      <c r="E65" s="9">
        <f>D65*E63</f>
        <v>9.2000000000000011</v>
      </c>
      <c r="F65" s="9"/>
      <c r="G65" s="9"/>
      <c r="H65" s="9"/>
      <c r="I65" s="9"/>
      <c r="J65" s="9"/>
      <c r="K65" s="9"/>
      <c r="L65" s="9"/>
    </row>
    <row r="66" spans="1:12" ht="60" x14ac:dyDescent="0.25">
      <c r="A66" s="11">
        <v>3</v>
      </c>
      <c r="B66" s="12" t="s">
        <v>40</v>
      </c>
      <c r="C66" s="11" t="s">
        <v>14</v>
      </c>
      <c r="D66" s="11"/>
      <c r="E66" s="13">
        <v>9.3000000000000007</v>
      </c>
      <c r="F66" s="13"/>
      <c r="G66" s="13"/>
      <c r="H66" s="13"/>
      <c r="I66" s="13"/>
      <c r="J66" s="13"/>
      <c r="K66" s="13"/>
      <c r="L66" s="13"/>
    </row>
    <row r="67" spans="1:12" ht="45" x14ac:dyDescent="0.25">
      <c r="A67" s="11">
        <v>4</v>
      </c>
      <c r="B67" s="12" t="s">
        <v>364</v>
      </c>
      <c r="C67" s="11" t="s">
        <v>14</v>
      </c>
      <c r="D67" s="11"/>
      <c r="E67" s="13">
        <f>E66*15%</f>
        <v>1.395</v>
      </c>
      <c r="F67" s="13"/>
      <c r="G67" s="13"/>
      <c r="H67" s="13"/>
      <c r="I67" s="13"/>
      <c r="J67" s="13"/>
      <c r="K67" s="13"/>
      <c r="L67" s="13"/>
    </row>
    <row r="68" spans="1:12" ht="30" x14ac:dyDescent="0.25">
      <c r="A68" s="7"/>
      <c r="B68" s="14" t="s">
        <v>33</v>
      </c>
      <c r="C68" s="7" t="s">
        <v>34</v>
      </c>
      <c r="D68" s="15">
        <f>0.0204+(0.0051*6)</f>
        <v>5.1000000000000004E-2</v>
      </c>
      <c r="E68" s="9">
        <f>D68*E67</f>
        <v>7.1145E-2</v>
      </c>
      <c r="F68" s="9"/>
      <c r="G68" s="9"/>
      <c r="H68" s="9"/>
      <c r="I68" s="9"/>
      <c r="J68" s="9"/>
      <c r="K68" s="9"/>
      <c r="L68" s="9"/>
    </row>
    <row r="69" spans="1:12" ht="75" x14ac:dyDescent="0.25">
      <c r="A69" s="11">
        <v>5</v>
      </c>
      <c r="B69" s="12" t="s">
        <v>41</v>
      </c>
      <c r="C69" s="11" t="s">
        <v>14</v>
      </c>
      <c r="D69" s="11"/>
      <c r="E69" s="13">
        <v>9.3000000000000007</v>
      </c>
      <c r="F69" s="13"/>
      <c r="G69" s="13"/>
      <c r="H69" s="13"/>
      <c r="I69" s="13"/>
      <c r="J69" s="13"/>
      <c r="K69" s="13"/>
      <c r="L69" s="13"/>
    </row>
    <row r="70" spans="1:12" ht="30" x14ac:dyDescent="0.25">
      <c r="A70" s="7"/>
      <c r="B70" s="14" t="s">
        <v>35</v>
      </c>
      <c r="C70" s="7" t="s">
        <v>36</v>
      </c>
      <c r="D70" s="7">
        <v>1.05</v>
      </c>
      <c r="E70" s="9">
        <f>D70*E69</f>
        <v>9.7650000000000006</v>
      </c>
      <c r="F70" s="9"/>
      <c r="G70" s="9"/>
      <c r="H70" s="9"/>
      <c r="I70" s="9"/>
      <c r="J70" s="9"/>
      <c r="K70" s="9"/>
      <c r="L70" s="9"/>
    </row>
    <row r="71" spans="1:12" x14ac:dyDescent="0.25">
      <c r="A71" s="7"/>
      <c r="B71" s="14" t="s">
        <v>37</v>
      </c>
      <c r="C71" s="7" t="s">
        <v>38</v>
      </c>
      <c r="D71" s="7">
        <v>1.7</v>
      </c>
      <c r="E71" s="9">
        <f>D71*E69</f>
        <v>15.81</v>
      </c>
      <c r="F71" s="9"/>
      <c r="G71" s="9"/>
      <c r="H71" s="9"/>
      <c r="I71" s="9"/>
      <c r="J71" s="9"/>
      <c r="K71" s="9"/>
      <c r="L71" s="9"/>
    </row>
    <row r="72" spans="1:12" ht="30" x14ac:dyDescent="0.25">
      <c r="A72" s="11">
        <v>6</v>
      </c>
      <c r="B72" s="12" t="s">
        <v>46</v>
      </c>
      <c r="C72" s="11" t="s">
        <v>14</v>
      </c>
      <c r="D72" s="11"/>
      <c r="E72" s="13">
        <v>1</v>
      </c>
      <c r="F72" s="13"/>
      <c r="G72" s="13"/>
      <c r="H72" s="13"/>
      <c r="I72" s="13"/>
      <c r="J72" s="13"/>
      <c r="K72" s="13"/>
      <c r="L72" s="13"/>
    </row>
    <row r="73" spans="1:12" ht="45" x14ac:dyDescent="0.25">
      <c r="A73" s="11">
        <v>7</v>
      </c>
      <c r="B73" s="12" t="s">
        <v>52</v>
      </c>
      <c r="C73" s="11" t="s">
        <v>14</v>
      </c>
      <c r="D73" s="11"/>
      <c r="E73" s="13">
        <v>3</v>
      </c>
      <c r="F73" s="13"/>
      <c r="G73" s="13"/>
      <c r="H73" s="13"/>
      <c r="I73" s="13"/>
      <c r="J73" s="13"/>
      <c r="K73" s="13"/>
      <c r="L73" s="13"/>
    </row>
    <row r="74" spans="1:12" ht="17.25" x14ac:dyDescent="0.25">
      <c r="A74" s="7"/>
      <c r="B74" s="14" t="s">
        <v>47</v>
      </c>
      <c r="C74" s="7" t="s">
        <v>48</v>
      </c>
      <c r="D74" s="7">
        <v>4.1000000000000002E-2</v>
      </c>
      <c r="E74" s="9">
        <f>D74*E73</f>
        <v>0.123</v>
      </c>
      <c r="F74" s="9"/>
      <c r="G74" s="9"/>
      <c r="H74" s="9"/>
      <c r="I74" s="9"/>
      <c r="J74" s="9"/>
      <c r="K74" s="9"/>
      <c r="L74" s="9"/>
    </row>
    <row r="75" spans="1:12" ht="17.25" x14ac:dyDescent="0.25">
      <c r="A75" s="7"/>
      <c r="B75" s="14" t="s">
        <v>50</v>
      </c>
      <c r="C75" s="7" t="s">
        <v>34</v>
      </c>
      <c r="D75" s="7">
        <v>2.12E-2</v>
      </c>
      <c r="E75" s="9">
        <f>D75*E73</f>
        <v>6.3600000000000004E-2</v>
      </c>
      <c r="F75" s="9"/>
      <c r="G75" s="9"/>
      <c r="H75" s="9"/>
      <c r="I75" s="9"/>
      <c r="J75" s="9"/>
      <c r="K75" s="9"/>
      <c r="L75" s="9"/>
    </row>
    <row r="76" spans="1:12" ht="17.25" x14ac:dyDescent="0.25">
      <c r="A76" s="7"/>
      <c r="B76" s="14" t="s">
        <v>51</v>
      </c>
      <c r="C76" s="7" t="s">
        <v>34</v>
      </c>
      <c r="D76" s="7">
        <v>1.03</v>
      </c>
      <c r="E76" s="9">
        <f>D76*E73</f>
        <v>3.09</v>
      </c>
      <c r="F76" s="9"/>
      <c r="G76" s="9"/>
      <c r="H76" s="9"/>
      <c r="I76" s="9"/>
      <c r="J76" s="9"/>
      <c r="K76" s="9"/>
      <c r="L76" s="9"/>
    </row>
    <row r="77" spans="1:12" ht="15.75" x14ac:dyDescent="0.25">
      <c r="A77" s="7"/>
      <c r="B77" s="10" t="s">
        <v>53</v>
      </c>
      <c r="C77" s="7"/>
      <c r="D77" s="7"/>
      <c r="E77" s="9"/>
      <c r="F77" s="9"/>
      <c r="G77" s="9"/>
      <c r="H77" s="9"/>
      <c r="I77" s="9"/>
      <c r="J77" s="9"/>
      <c r="K77" s="9"/>
      <c r="L77" s="9"/>
    </row>
    <row r="78" spans="1:12" ht="60" x14ac:dyDescent="0.25">
      <c r="A78" s="11">
        <v>1</v>
      </c>
      <c r="B78" s="12" t="s">
        <v>23</v>
      </c>
      <c r="C78" s="11" t="s">
        <v>14</v>
      </c>
      <c r="D78" s="11"/>
      <c r="E78" s="13">
        <v>134.69999999999999</v>
      </c>
      <c r="F78" s="13"/>
      <c r="G78" s="13"/>
      <c r="H78" s="13"/>
      <c r="I78" s="13"/>
      <c r="J78" s="13"/>
      <c r="K78" s="13"/>
      <c r="L78" s="13"/>
    </row>
    <row r="79" spans="1:12" x14ac:dyDescent="0.25">
      <c r="A79" s="7"/>
      <c r="B79" s="14" t="s">
        <v>19</v>
      </c>
      <c r="C79" s="7" t="s">
        <v>20</v>
      </c>
      <c r="D79" s="7">
        <v>0.63</v>
      </c>
      <c r="E79" s="9">
        <f>D79*E78</f>
        <v>84.86099999999999</v>
      </c>
      <c r="F79" s="9"/>
      <c r="G79" s="9"/>
      <c r="H79" s="9"/>
      <c r="I79" s="9"/>
      <c r="J79" s="9"/>
      <c r="K79" s="9"/>
      <c r="L79" s="9"/>
    </row>
    <row r="80" spans="1:12" x14ac:dyDescent="0.25">
      <c r="A80" s="7"/>
      <c r="B80" s="14" t="s">
        <v>21</v>
      </c>
      <c r="C80" s="7" t="s">
        <v>20</v>
      </c>
      <c r="D80" s="7">
        <v>0.79</v>
      </c>
      <c r="E80" s="9">
        <f>D80*E78</f>
        <v>106.413</v>
      </c>
      <c r="F80" s="9"/>
      <c r="G80" s="9"/>
      <c r="H80" s="9"/>
      <c r="I80" s="9"/>
      <c r="J80" s="9"/>
      <c r="K80" s="9"/>
      <c r="L80" s="9"/>
    </row>
    <row r="81" spans="1:12" ht="45" x14ac:dyDescent="0.25">
      <c r="A81" s="11">
        <v>2</v>
      </c>
      <c r="B81" s="12" t="s">
        <v>24</v>
      </c>
      <c r="C81" s="11" t="s">
        <v>14</v>
      </c>
      <c r="D81" s="11"/>
      <c r="E81" s="13">
        <v>48.9</v>
      </c>
      <c r="F81" s="13"/>
      <c r="G81" s="13"/>
      <c r="H81" s="13"/>
      <c r="I81" s="13"/>
      <c r="J81" s="13"/>
      <c r="K81" s="13"/>
      <c r="L81" s="13"/>
    </row>
    <row r="82" spans="1:12" x14ac:dyDescent="0.25">
      <c r="A82" s="7"/>
      <c r="B82" s="14" t="s">
        <v>25</v>
      </c>
      <c r="C82" s="7" t="s">
        <v>20</v>
      </c>
      <c r="D82" s="7">
        <v>0.63</v>
      </c>
      <c r="E82" s="9">
        <f>D82*E81</f>
        <v>30.806999999999999</v>
      </c>
      <c r="F82" s="9"/>
      <c r="G82" s="9"/>
      <c r="H82" s="9"/>
      <c r="I82" s="9"/>
      <c r="J82" s="9"/>
      <c r="K82" s="9"/>
      <c r="L82" s="9"/>
    </row>
    <row r="83" spans="1:12" x14ac:dyDescent="0.25">
      <c r="A83" s="7"/>
      <c r="B83" s="14" t="s">
        <v>21</v>
      </c>
      <c r="C83" s="7" t="s">
        <v>20</v>
      </c>
      <c r="D83" s="7">
        <v>0.92</v>
      </c>
      <c r="E83" s="9">
        <f>D83*E81</f>
        <v>44.988</v>
      </c>
      <c r="F83" s="9"/>
      <c r="G83" s="9"/>
      <c r="H83" s="9"/>
      <c r="I83" s="9"/>
      <c r="J83" s="9"/>
      <c r="K83" s="9"/>
      <c r="L83" s="9"/>
    </row>
    <row r="84" spans="1:12" ht="60" x14ac:dyDescent="0.25">
      <c r="A84" s="11">
        <v>3</v>
      </c>
      <c r="B84" s="12" t="s">
        <v>40</v>
      </c>
      <c r="C84" s="11" t="s">
        <v>14</v>
      </c>
      <c r="D84" s="11"/>
      <c r="E84" s="13">
        <v>44.4</v>
      </c>
      <c r="F84" s="13"/>
      <c r="G84" s="13"/>
      <c r="H84" s="13"/>
      <c r="I84" s="13"/>
      <c r="J84" s="13"/>
      <c r="K84" s="13"/>
      <c r="L84" s="13"/>
    </row>
    <row r="85" spans="1:12" ht="45" x14ac:dyDescent="0.25">
      <c r="A85" s="11">
        <v>4</v>
      </c>
      <c r="B85" s="12" t="s">
        <v>364</v>
      </c>
      <c r="C85" s="11" t="s">
        <v>14</v>
      </c>
      <c r="D85" s="11"/>
      <c r="E85" s="13">
        <f>E84*15%</f>
        <v>6.6599999999999993</v>
      </c>
      <c r="F85" s="13"/>
      <c r="G85" s="13"/>
      <c r="H85" s="13"/>
      <c r="I85" s="13"/>
      <c r="J85" s="13"/>
      <c r="K85" s="13"/>
      <c r="L85" s="13"/>
    </row>
    <row r="86" spans="1:12" ht="30" x14ac:dyDescent="0.25">
      <c r="A86" s="7"/>
      <c r="B86" s="14" t="s">
        <v>33</v>
      </c>
      <c r="C86" s="7" t="s">
        <v>34</v>
      </c>
      <c r="D86" s="15">
        <f>0.0204+(0.0051*6)</f>
        <v>5.1000000000000004E-2</v>
      </c>
      <c r="E86" s="9">
        <f>D86*E85</f>
        <v>0.33965999999999996</v>
      </c>
      <c r="F86" s="9"/>
      <c r="G86" s="9"/>
      <c r="H86" s="9"/>
      <c r="I86" s="9"/>
      <c r="J86" s="9"/>
      <c r="K86" s="9"/>
      <c r="L86" s="9"/>
    </row>
    <row r="87" spans="1:12" ht="75" x14ac:dyDescent="0.25">
      <c r="A87" s="11">
        <v>5</v>
      </c>
      <c r="B87" s="12" t="s">
        <v>41</v>
      </c>
      <c r="C87" s="11" t="s">
        <v>14</v>
      </c>
      <c r="D87" s="11"/>
      <c r="E87" s="13">
        <v>44.4</v>
      </c>
      <c r="F87" s="13"/>
      <c r="G87" s="13"/>
      <c r="H87" s="13"/>
      <c r="I87" s="13"/>
      <c r="J87" s="13"/>
      <c r="K87" s="13"/>
      <c r="L87" s="13"/>
    </row>
    <row r="88" spans="1:12" ht="30" x14ac:dyDescent="0.25">
      <c r="A88" s="7"/>
      <c r="B88" s="14" t="s">
        <v>35</v>
      </c>
      <c r="C88" s="7" t="s">
        <v>36</v>
      </c>
      <c r="D88" s="7">
        <v>1.05</v>
      </c>
      <c r="E88" s="9">
        <f>D88*E87</f>
        <v>46.62</v>
      </c>
      <c r="F88" s="9"/>
      <c r="G88" s="9"/>
      <c r="H88" s="9"/>
      <c r="I88" s="9"/>
      <c r="J88" s="9"/>
      <c r="K88" s="9"/>
      <c r="L88" s="9"/>
    </row>
    <row r="89" spans="1:12" x14ac:dyDescent="0.25">
      <c r="A89" s="7"/>
      <c r="B89" s="14" t="s">
        <v>37</v>
      </c>
      <c r="C89" s="7" t="s">
        <v>38</v>
      </c>
      <c r="D89" s="7">
        <v>1.7</v>
      </c>
      <c r="E89" s="9">
        <f>D89*E87</f>
        <v>75.47999999999999</v>
      </c>
      <c r="F89" s="9"/>
      <c r="G89" s="9"/>
      <c r="H89" s="9"/>
      <c r="I89" s="9"/>
      <c r="J89" s="9"/>
      <c r="K89" s="9"/>
      <c r="L89" s="9"/>
    </row>
    <row r="90" spans="1:12" ht="60" x14ac:dyDescent="0.25">
      <c r="A90" s="11">
        <v>6</v>
      </c>
      <c r="B90" s="12" t="s">
        <v>42</v>
      </c>
      <c r="C90" s="11" t="s">
        <v>14</v>
      </c>
      <c r="D90" s="11"/>
      <c r="E90" s="13">
        <v>3.9</v>
      </c>
      <c r="F90" s="13"/>
      <c r="G90" s="13"/>
      <c r="H90" s="13"/>
      <c r="I90" s="13"/>
      <c r="J90" s="13"/>
      <c r="K90" s="13"/>
      <c r="L90" s="13"/>
    </row>
    <row r="91" spans="1:12" ht="17.25" x14ac:dyDescent="0.25">
      <c r="A91" s="7"/>
      <c r="B91" s="14" t="s">
        <v>43</v>
      </c>
      <c r="C91" s="7" t="s">
        <v>36</v>
      </c>
      <c r="D91" s="7">
        <v>1</v>
      </c>
      <c r="E91" s="9">
        <f>D91*E90</f>
        <v>3.9</v>
      </c>
      <c r="F91" s="9"/>
      <c r="G91" s="9"/>
      <c r="H91" s="9"/>
      <c r="I91" s="9"/>
      <c r="J91" s="9"/>
      <c r="K91" s="9"/>
      <c r="L91" s="9"/>
    </row>
    <row r="92" spans="1:12" ht="15.75" x14ac:dyDescent="0.25">
      <c r="A92" s="7"/>
      <c r="B92" s="10" t="s">
        <v>54</v>
      </c>
      <c r="C92" s="7"/>
      <c r="D92" s="7"/>
      <c r="E92" s="9"/>
      <c r="F92" s="9"/>
      <c r="G92" s="9"/>
      <c r="H92" s="9"/>
      <c r="I92" s="9"/>
      <c r="J92" s="9"/>
      <c r="K92" s="9"/>
      <c r="L92" s="9"/>
    </row>
    <row r="93" spans="1:12" ht="60" x14ac:dyDescent="0.25">
      <c r="A93" s="11">
        <v>1</v>
      </c>
      <c r="B93" s="12" t="s">
        <v>23</v>
      </c>
      <c r="C93" s="11" t="s">
        <v>14</v>
      </c>
      <c r="D93" s="11"/>
      <c r="E93" s="13">
        <v>22.88</v>
      </c>
      <c r="F93" s="13"/>
      <c r="G93" s="13"/>
      <c r="H93" s="13"/>
      <c r="I93" s="13"/>
      <c r="J93" s="13"/>
      <c r="K93" s="13"/>
      <c r="L93" s="13"/>
    </row>
    <row r="94" spans="1:12" x14ac:dyDescent="0.25">
      <c r="A94" s="7"/>
      <c r="B94" s="14" t="s">
        <v>19</v>
      </c>
      <c r="C94" s="7" t="s">
        <v>20</v>
      </c>
      <c r="D94" s="7">
        <v>0.63</v>
      </c>
      <c r="E94" s="9">
        <f>D94*E93</f>
        <v>14.414399999999999</v>
      </c>
      <c r="F94" s="9"/>
      <c r="G94" s="9"/>
      <c r="H94" s="9"/>
      <c r="I94" s="9"/>
      <c r="J94" s="9"/>
      <c r="K94" s="9"/>
      <c r="L94" s="9"/>
    </row>
    <row r="95" spans="1:12" x14ac:dyDescent="0.25">
      <c r="A95" s="7"/>
      <c r="B95" s="14" t="s">
        <v>21</v>
      </c>
      <c r="C95" s="7" t="s">
        <v>20</v>
      </c>
      <c r="D95" s="7">
        <v>0.79</v>
      </c>
      <c r="E95" s="9">
        <f>D95*E93</f>
        <v>18.075199999999999</v>
      </c>
      <c r="F95" s="9"/>
      <c r="G95" s="9"/>
      <c r="H95" s="9"/>
      <c r="I95" s="9"/>
      <c r="J95" s="9"/>
      <c r="K95" s="9"/>
      <c r="L95" s="9"/>
    </row>
    <row r="96" spans="1:12" ht="60" x14ac:dyDescent="0.25">
      <c r="A96" s="11">
        <v>2</v>
      </c>
      <c r="B96" s="12" t="s">
        <v>42</v>
      </c>
      <c r="C96" s="11" t="s">
        <v>14</v>
      </c>
      <c r="D96" s="11"/>
      <c r="E96" s="13">
        <v>1.3</v>
      </c>
      <c r="F96" s="13"/>
      <c r="G96" s="13"/>
      <c r="H96" s="13"/>
      <c r="I96" s="13"/>
      <c r="J96" s="13"/>
      <c r="K96" s="13"/>
      <c r="L96" s="13"/>
    </row>
    <row r="97" spans="1:12" ht="17.25" x14ac:dyDescent="0.25">
      <c r="A97" s="7"/>
      <c r="B97" s="14" t="s">
        <v>43</v>
      </c>
      <c r="C97" s="7" t="s">
        <v>36</v>
      </c>
      <c r="D97" s="7">
        <v>1</v>
      </c>
      <c r="E97" s="9">
        <f>D97*E96</f>
        <v>1.3</v>
      </c>
      <c r="F97" s="9"/>
      <c r="G97" s="9"/>
      <c r="H97" s="9"/>
      <c r="I97" s="9"/>
      <c r="J97" s="9"/>
      <c r="K97" s="9"/>
      <c r="L97" s="9"/>
    </row>
    <row r="98" spans="1:12" ht="30" x14ac:dyDescent="0.25">
      <c r="A98" s="11">
        <v>3</v>
      </c>
      <c r="B98" s="12" t="s">
        <v>55</v>
      </c>
      <c r="C98" s="11" t="s">
        <v>14</v>
      </c>
      <c r="D98" s="11"/>
      <c r="E98" s="13">
        <v>8.6999999999999993</v>
      </c>
      <c r="F98" s="13"/>
      <c r="G98" s="13"/>
      <c r="H98" s="13"/>
      <c r="I98" s="13"/>
      <c r="J98" s="13"/>
      <c r="K98" s="13"/>
      <c r="L98" s="13"/>
    </row>
    <row r="99" spans="1:12" ht="60" x14ac:dyDescent="0.25">
      <c r="A99" s="11">
        <v>4</v>
      </c>
      <c r="B99" s="12" t="s">
        <v>56</v>
      </c>
      <c r="C99" s="11" t="s">
        <v>14</v>
      </c>
      <c r="D99" s="11"/>
      <c r="E99" s="13">
        <v>8.6999999999999993</v>
      </c>
      <c r="F99" s="13"/>
      <c r="G99" s="13"/>
      <c r="H99" s="13"/>
      <c r="I99" s="13"/>
      <c r="J99" s="13"/>
      <c r="K99" s="13"/>
      <c r="L99" s="13"/>
    </row>
    <row r="100" spans="1:12" ht="60" x14ac:dyDescent="0.25">
      <c r="A100" s="7"/>
      <c r="B100" s="14" t="s">
        <v>57</v>
      </c>
      <c r="C100" s="7" t="s">
        <v>36</v>
      </c>
      <c r="D100" s="7">
        <v>1.03</v>
      </c>
      <c r="E100" s="9">
        <f>D100*E99</f>
        <v>8.9610000000000003</v>
      </c>
      <c r="F100" s="9"/>
      <c r="G100" s="9"/>
      <c r="H100" s="9"/>
      <c r="I100" s="9"/>
      <c r="J100" s="9"/>
      <c r="K100" s="9"/>
      <c r="L100" s="9"/>
    </row>
    <row r="101" spans="1:12" ht="17.25" x14ac:dyDescent="0.25">
      <c r="A101" s="7"/>
      <c r="B101" s="14" t="s">
        <v>58</v>
      </c>
      <c r="C101" s="7" t="s">
        <v>36</v>
      </c>
      <c r="D101" s="7">
        <v>1.03</v>
      </c>
      <c r="E101" s="9">
        <f>D101*E99</f>
        <v>8.9610000000000003</v>
      </c>
      <c r="F101" s="9"/>
      <c r="G101" s="9"/>
      <c r="H101" s="9"/>
      <c r="I101" s="9"/>
      <c r="J101" s="9"/>
      <c r="K101" s="9"/>
      <c r="L101" s="9"/>
    </row>
    <row r="102" spans="1:12" ht="15.75" x14ac:dyDescent="0.25">
      <c r="A102" s="7"/>
      <c r="B102" s="10" t="s">
        <v>59</v>
      </c>
      <c r="C102" s="7"/>
      <c r="D102" s="7"/>
      <c r="E102" s="9"/>
      <c r="F102" s="9"/>
      <c r="G102" s="9"/>
      <c r="H102" s="9"/>
      <c r="I102" s="9"/>
      <c r="J102" s="9"/>
      <c r="K102" s="9"/>
      <c r="L102" s="9"/>
    </row>
    <row r="103" spans="1:12" ht="30" x14ac:dyDescent="0.25">
      <c r="A103" s="11">
        <v>1</v>
      </c>
      <c r="B103" s="12" t="s">
        <v>55</v>
      </c>
      <c r="C103" s="11" t="s">
        <v>14</v>
      </c>
      <c r="D103" s="11"/>
      <c r="E103" s="13">
        <v>3.6</v>
      </c>
      <c r="F103" s="13"/>
      <c r="G103" s="13"/>
      <c r="H103" s="13"/>
      <c r="I103" s="13"/>
      <c r="J103" s="13"/>
      <c r="K103" s="13"/>
      <c r="L103" s="13"/>
    </row>
    <row r="104" spans="1:12" ht="60" x14ac:dyDescent="0.25">
      <c r="A104" s="11">
        <v>2</v>
      </c>
      <c r="B104" s="12" t="s">
        <v>56</v>
      </c>
      <c r="C104" s="11" t="s">
        <v>14</v>
      </c>
      <c r="D104" s="11"/>
      <c r="E104" s="13">
        <v>3.6</v>
      </c>
      <c r="F104" s="13"/>
      <c r="G104" s="13"/>
      <c r="H104" s="13"/>
      <c r="I104" s="13"/>
      <c r="J104" s="13"/>
      <c r="K104" s="13"/>
      <c r="L104" s="13"/>
    </row>
    <row r="105" spans="1:12" ht="60" x14ac:dyDescent="0.25">
      <c r="A105" s="7"/>
      <c r="B105" s="14" t="s">
        <v>57</v>
      </c>
      <c r="C105" s="7" t="s">
        <v>36</v>
      </c>
      <c r="D105" s="7">
        <v>1.03</v>
      </c>
      <c r="E105" s="9">
        <f>D105*E104</f>
        <v>3.7080000000000002</v>
      </c>
      <c r="F105" s="9"/>
      <c r="G105" s="9"/>
      <c r="H105" s="9"/>
      <c r="I105" s="9"/>
      <c r="J105" s="9"/>
      <c r="K105" s="9"/>
      <c r="L105" s="9"/>
    </row>
    <row r="106" spans="1:12" ht="17.25" x14ac:dyDescent="0.25">
      <c r="A106" s="7"/>
      <c r="B106" s="14" t="s">
        <v>58</v>
      </c>
      <c r="C106" s="7" t="s">
        <v>36</v>
      </c>
      <c r="D106" s="7">
        <v>1.03</v>
      </c>
      <c r="E106" s="9">
        <f>D106*E104</f>
        <v>3.7080000000000002</v>
      </c>
      <c r="F106" s="9"/>
      <c r="G106" s="9"/>
      <c r="H106" s="9"/>
      <c r="I106" s="9"/>
      <c r="J106" s="9"/>
      <c r="K106" s="9"/>
      <c r="L106" s="9"/>
    </row>
    <row r="107" spans="1:12" ht="15.75" x14ac:dyDescent="0.25">
      <c r="A107" s="7"/>
      <c r="B107" s="10" t="s">
        <v>60</v>
      </c>
      <c r="C107" s="7"/>
      <c r="D107" s="7"/>
      <c r="E107" s="9"/>
      <c r="F107" s="9"/>
      <c r="G107" s="9"/>
      <c r="H107" s="9"/>
      <c r="I107" s="9"/>
      <c r="J107" s="9"/>
      <c r="K107" s="9"/>
      <c r="L107" s="9"/>
    </row>
    <row r="108" spans="1:12" ht="60" x14ac:dyDescent="0.25">
      <c r="A108" s="11">
        <v>1</v>
      </c>
      <c r="B108" s="12" t="s">
        <v>23</v>
      </c>
      <c r="C108" s="11" t="s">
        <v>14</v>
      </c>
      <c r="D108" s="11"/>
      <c r="E108" s="13">
        <v>48.3</v>
      </c>
      <c r="F108" s="13"/>
      <c r="G108" s="13"/>
      <c r="H108" s="13"/>
      <c r="I108" s="13"/>
      <c r="J108" s="13"/>
      <c r="K108" s="13"/>
      <c r="L108" s="13"/>
    </row>
    <row r="109" spans="1:12" x14ac:dyDescent="0.25">
      <c r="A109" s="7"/>
      <c r="B109" s="14" t="s">
        <v>19</v>
      </c>
      <c r="C109" s="7" t="s">
        <v>20</v>
      </c>
      <c r="D109" s="7">
        <v>0.63</v>
      </c>
      <c r="E109" s="9">
        <f>D109*E108</f>
        <v>30.428999999999998</v>
      </c>
      <c r="F109" s="9"/>
      <c r="G109" s="9"/>
      <c r="H109" s="9"/>
      <c r="I109" s="9"/>
      <c r="J109" s="9"/>
      <c r="K109" s="9"/>
      <c r="L109" s="9"/>
    </row>
    <row r="110" spans="1:12" x14ac:dyDescent="0.25">
      <c r="A110" s="7"/>
      <c r="B110" s="14" t="s">
        <v>21</v>
      </c>
      <c r="C110" s="7" t="s">
        <v>20</v>
      </c>
      <c r="D110" s="7">
        <v>0.79</v>
      </c>
      <c r="E110" s="9">
        <f>D110*E108</f>
        <v>38.156999999999996</v>
      </c>
      <c r="F110" s="9"/>
      <c r="G110" s="9"/>
      <c r="H110" s="9"/>
      <c r="I110" s="9"/>
      <c r="J110" s="9"/>
      <c r="K110" s="9"/>
      <c r="L110" s="9"/>
    </row>
    <row r="111" spans="1:12" ht="45" x14ac:dyDescent="0.25">
      <c r="A111" s="11">
        <v>2</v>
      </c>
      <c r="B111" s="12" t="s">
        <v>24</v>
      </c>
      <c r="C111" s="11" t="s">
        <v>14</v>
      </c>
      <c r="D111" s="11"/>
      <c r="E111" s="13">
        <v>38</v>
      </c>
      <c r="F111" s="13"/>
      <c r="G111" s="13"/>
      <c r="H111" s="13"/>
      <c r="I111" s="13"/>
      <c r="J111" s="13"/>
      <c r="K111" s="13"/>
      <c r="L111" s="13"/>
    </row>
    <row r="112" spans="1:12" x14ac:dyDescent="0.25">
      <c r="A112" s="7"/>
      <c r="B112" s="14" t="s">
        <v>25</v>
      </c>
      <c r="C112" s="7" t="s">
        <v>20</v>
      </c>
      <c r="D112" s="7">
        <v>0.63</v>
      </c>
      <c r="E112" s="9">
        <f>D112*E111</f>
        <v>23.94</v>
      </c>
      <c r="F112" s="9"/>
      <c r="G112" s="9"/>
      <c r="H112" s="9"/>
      <c r="I112" s="9"/>
      <c r="J112" s="9"/>
      <c r="K112" s="9"/>
      <c r="L112" s="9"/>
    </row>
    <row r="113" spans="1:12" x14ac:dyDescent="0.25">
      <c r="A113" s="7"/>
      <c r="B113" s="14" t="s">
        <v>21</v>
      </c>
      <c r="C113" s="7" t="s">
        <v>20</v>
      </c>
      <c r="D113" s="7">
        <v>0.92</v>
      </c>
      <c r="E113" s="9">
        <f>D113*E111</f>
        <v>34.96</v>
      </c>
      <c r="F113" s="9"/>
      <c r="G113" s="9"/>
      <c r="H113" s="9"/>
      <c r="I113" s="9"/>
      <c r="J113" s="9"/>
      <c r="K113" s="9"/>
      <c r="L113" s="9"/>
    </row>
    <row r="114" spans="1:12" ht="60" x14ac:dyDescent="0.25">
      <c r="A114" s="11">
        <v>3</v>
      </c>
      <c r="B114" s="12" t="s">
        <v>42</v>
      </c>
      <c r="C114" s="11" t="s">
        <v>14</v>
      </c>
      <c r="D114" s="11"/>
      <c r="E114" s="13">
        <v>2.6</v>
      </c>
      <c r="F114" s="13"/>
      <c r="G114" s="13"/>
      <c r="H114" s="13"/>
      <c r="I114" s="13"/>
      <c r="J114" s="13"/>
      <c r="K114" s="13"/>
      <c r="L114" s="13"/>
    </row>
    <row r="115" spans="1:12" ht="17.25" x14ac:dyDescent="0.25">
      <c r="A115" s="7"/>
      <c r="B115" s="14" t="s">
        <v>43</v>
      </c>
      <c r="C115" s="7" t="s">
        <v>36</v>
      </c>
      <c r="D115" s="7">
        <v>1</v>
      </c>
      <c r="E115" s="9">
        <f>D115*E114</f>
        <v>2.6</v>
      </c>
      <c r="F115" s="9"/>
      <c r="G115" s="9"/>
      <c r="H115" s="9"/>
      <c r="I115" s="9"/>
      <c r="J115" s="9"/>
      <c r="K115" s="9"/>
      <c r="L115" s="9"/>
    </row>
    <row r="116" spans="1:12" ht="15.75" x14ac:dyDescent="0.25">
      <c r="A116" s="7"/>
      <c r="B116" s="10" t="s">
        <v>61</v>
      </c>
      <c r="C116" s="7"/>
      <c r="D116" s="7"/>
      <c r="E116" s="9"/>
      <c r="F116" s="9"/>
      <c r="G116" s="9"/>
      <c r="H116" s="9"/>
      <c r="I116" s="9"/>
      <c r="J116" s="9"/>
      <c r="K116" s="9"/>
      <c r="L116" s="9"/>
    </row>
    <row r="117" spans="1:12" ht="60" x14ac:dyDescent="0.25">
      <c r="A117" s="11">
        <v>1</v>
      </c>
      <c r="B117" s="12" t="s">
        <v>23</v>
      </c>
      <c r="C117" s="11" t="s">
        <v>14</v>
      </c>
      <c r="D117" s="11"/>
      <c r="E117" s="13">
        <v>63.8</v>
      </c>
      <c r="F117" s="13"/>
      <c r="G117" s="13"/>
      <c r="H117" s="13"/>
      <c r="I117" s="13"/>
      <c r="J117" s="13"/>
      <c r="K117" s="13"/>
      <c r="L117" s="13"/>
    </row>
    <row r="118" spans="1:12" x14ac:dyDescent="0.25">
      <c r="A118" s="7"/>
      <c r="B118" s="14" t="s">
        <v>19</v>
      </c>
      <c r="C118" s="7" t="s">
        <v>20</v>
      </c>
      <c r="D118" s="7">
        <v>0.63</v>
      </c>
      <c r="E118" s="9">
        <f>D118*E117</f>
        <v>40.193999999999996</v>
      </c>
      <c r="F118" s="9"/>
      <c r="G118" s="9"/>
      <c r="H118" s="9"/>
      <c r="I118" s="9"/>
      <c r="J118" s="9"/>
      <c r="K118" s="9"/>
      <c r="L118" s="9"/>
    </row>
    <row r="119" spans="1:12" x14ac:dyDescent="0.25">
      <c r="A119" s="7"/>
      <c r="B119" s="14" t="s">
        <v>21</v>
      </c>
      <c r="C119" s="7" t="s">
        <v>20</v>
      </c>
      <c r="D119" s="7">
        <v>0.79</v>
      </c>
      <c r="E119" s="9">
        <f>D119*E117</f>
        <v>50.402000000000001</v>
      </c>
      <c r="F119" s="9"/>
      <c r="G119" s="9"/>
      <c r="H119" s="9"/>
      <c r="I119" s="9"/>
      <c r="J119" s="9"/>
      <c r="K119" s="9"/>
      <c r="L119" s="9"/>
    </row>
    <row r="120" spans="1:12" ht="45" x14ac:dyDescent="0.25">
      <c r="A120" s="11">
        <v>2</v>
      </c>
      <c r="B120" s="12" t="s">
        <v>24</v>
      </c>
      <c r="C120" s="11" t="s">
        <v>14</v>
      </c>
      <c r="D120" s="11"/>
      <c r="E120" s="13">
        <v>92</v>
      </c>
      <c r="F120" s="13"/>
      <c r="G120" s="13"/>
      <c r="H120" s="13"/>
      <c r="I120" s="13"/>
      <c r="J120" s="13"/>
      <c r="K120" s="13"/>
      <c r="L120" s="13"/>
    </row>
    <row r="121" spans="1:12" x14ac:dyDescent="0.25">
      <c r="A121" s="7"/>
      <c r="B121" s="14" t="s">
        <v>25</v>
      </c>
      <c r="C121" s="7" t="s">
        <v>20</v>
      </c>
      <c r="D121" s="7">
        <v>0.63</v>
      </c>
      <c r="E121" s="9">
        <f>D121*E120</f>
        <v>57.96</v>
      </c>
      <c r="F121" s="9"/>
      <c r="G121" s="9"/>
      <c r="H121" s="9"/>
      <c r="I121" s="9"/>
      <c r="J121" s="9"/>
      <c r="K121" s="9"/>
      <c r="L121" s="9"/>
    </row>
    <row r="122" spans="1:12" x14ac:dyDescent="0.25">
      <c r="A122" s="7"/>
      <c r="B122" s="14" t="s">
        <v>21</v>
      </c>
      <c r="C122" s="7" t="s">
        <v>20</v>
      </c>
      <c r="D122" s="7">
        <v>0.92</v>
      </c>
      <c r="E122" s="9">
        <f>D122*E120</f>
        <v>84.64</v>
      </c>
      <c r="F122" s="9"/>
      <c r="G122" s="9"/>
      <c r="H122" s="9"/>
      <c r="I122" s="9"/>
      <c r="J122" s="9"/>
      <c r="K122" s="9"/>
      <c r="L122" s="9"/>
    </row>
    <row r="123" spans="1:12" ht="60" x14ac:dyDescent="0.25">
      <c r="A123" s="11">
        <v>3</v>
      </c>
      <c r="B123" s="12" t="s">
        <v>40</v>
      </c>
      <c r="C123" s="11" t="s">
        <v>14</v>
      </c>
      <c r="D123" s="11"/>
      <c r="E123" s="13">
        <v>81</v>
      </c>
      <c r="F123" s="13"/>
      <c r="G123" s="13"/>
      <c r="H123" s="13"/>
      <c r="I123" s="13"/>
      <c r="J123" s="13"/>
      <c r="K123" s="13"/>
      <c r="L123" s="13"/>
    </row>
    <row r="124" spans="1:12" ht="45" x14ac:dyDescent="0.25">
      <c r="A124" s="11">
        <v>4</v>
      </c>
      <c r="B124" s="12" t="s">
        <v>364</v>
      </c>
      <c r="C124" s="11" t="s">
        <v>14</v>
      </c>
      <c r="D124" s="11"/>
      <c r="E124" s="13">
        <f>E123*15%</f>
        <v>12.15</v>
      </c>
      <c r="F124" s="13"/>
      <c r="G124" s="13"/>
      <c r="H124" s="13"/>
      <c r="I124" s="13"/>
      <c r="J124" s="13"/>
      <c r="K124" s="13"/>
      <c r="L124" s="13"/>
    </row>
    <row r="125" spans="1:12" ht="30" x14ac:dyDescent="0.25">
      <c r="A125" s="7"/>
      <c r="B125" s="14" t="s">
        <v>33</v>
      </c>
      <c r="C125" s="7" t="s">
        <v>34</v>
      </c>
      <c r="D125" s="15">
        <f>0.0204+(0.0051*6)</f>
        <v>5.1000000000000004E-2</v>
      </c>
      <c r="E125" s="9">
        <f>D125*E124</f>
        <v>0.61965000000000003</v>
      </c>
      <c r="F125" s="9"/>
      <c r="G125" s="9"/>
      <c r="H125" s="9"/>
      <c r="I125" s="9"/>
      <c r="J125" s="9"/>
      <c r="K125" s="9"/>
      <c r="L125" s="9"/>
    </row>
    <row r="126" spans="1:12" ht="75" x14ac:dyDescent="0.25">
      <c r="A126" s="11">
        <v>5</v>
      </c>
      <c r="B126" s="12" t="s">
        <v>41</v>
      </c>
      <c r="C126" s="11" t="s">
        <v>14</v>
      </c>
      <c r="D126" s="11"/>
      <c r="E126" s="13">
        <v>81</v>
      </c>
      <c r="F126" s="13"/>
      <c r="G126" s="13"/>
      <c r="H126" s="13"/>
      <c r="I126" s="13"/>
      <c r="J126" s="13"/>
      <c r="K126" s="13"/>
      <c r="L126" s="13"/>
    </row>
    <row r="127" spans="1:12" ht="30" x14ac:dyDescent="0.25">
      <c r="A127" s="7"/>
      <c r="B127" s="14" t="s">
        <v>35</v>
      </c>
      <c r="C127" s="7" t="s">
        <v>36</v>
      </c>
      <c r="D127" s="7">
        <v>1.05</v>
      </c>
      <c r="E127" s="9">
        <f>D127*E126</f>
        <v>85.05</v>
      </c>
      <c r="F127" s="9"/>
      <c r="G127" s="9"/>
      <c r="H127" s="9"/>
      <c r="I127" s="9"/>
      <c r="J127" s="9"/>
      <c r="K127" s="9"/>
      <c r="L127" s="9"/>
    </row>
    <row r="128" spans="1:12" x14ac:dyDescent="0.25">
      <c r="A128" s="7"/>
      <c r="B128" s="14" t="s">
        <v>37</v>
      </c>
      <c r="C128" s="7" t="s">
        <v>38</v>
      </c>
      <c r="D128" s="7">
        <v>1.7</v>
      </c>
      <c r="E128" s="9">
        <f>D128*E126</f>
        <v>137.69999999999999</v>
      </c>
      <c r="F128" s="9"/>
      <c r="G128" s="9"/>
      <c r="H128" s="9"/>
      <c r="I128" s="9"/>
      <c r="J128" s="9"/>
      <c r="K128" s="9"/>
      <c r="L128" s="9"/>
    </row>
    <row r="129" spans="1:12" ht="15.75" x14ac:dyDescent="0.25">
      <c r="A129" s="7"/>
      <c r="B129" s="10" t="s">
        <v>62</v>
      </c>
      <c r="C129" s="7"/>
      <c r="D129" s="7"/>
      <c r="E129" s="9"/>
      <c r="F129" s="9"/>
      <c r="G129" s="9"/>
      <c r="H129" s="9"/>
      <c r="I129" s="9"/>
      <c r="J129" s="9"/>
      <c r="K129" s="9"/>
      <c r="L129" s="9"/>
    </row>
    <row r="130" spans="1:12" ht="60" x14ac:dyDescent="0.25">
      <c r="A130" s="11">
        <v>1</v>
      </c>
      <c r="B130" s="12" t="s">
        <v>23</v>
      </c>
      <c r="C130" s="11" t="s">
        <v>14</v>
      </c>
      <c r="D130" s="11"/>
      <c r="E130" s="13">
        <v>103.4</v>
      </c>
      <c r="F130" s="13"/>
      <c r="G130" s="13"/>
      <c r="H130" s="13"/>
      <c r="I130" s="13"/>
      <c r="J130" s="13"/>
      <c r="K130" s="13"/>
      <c r="L130" s="13"/>
    </row>
    <row r="131" spans="1:12" x14ac:dyDescent="0.25">
      <c r="A131" s="7"/>
      <c r="B131" s="14" t="s">
        <v>19</v>
      </c>
      <c r="C131" s="7" t="s">
        <v>20</v>
      </c>
      <c r="D131" s="7">
        <v>0.63</v>
      </c>
      <c r="E131" s="9">
        <f>D131*E130</f>
        <v>65.14200000000001</v>
      </c>
      <c r="F131" s="9"/>
      <c r="G131" s="9"/>
      <c r="H131" s="9"/>
      <c r="I131" s="9"/>
      <c r="J131" s="9"/>
      <c r="K131" s="9"/>
      <c r="L131" s="9"/>
    </row>
    <row r="132" spans="1:12" x14ac:dyDescent="0.25">
      <c r="A132" s="7"/>
      <c r="B132" s="14" t="s">
        <v>21</v>
      </c>
      <c r="C132" s="7" t="s">
        <v>20</v>
      </c>
      <c r="D132" s="7">
        <v>0.79</v>
      </c>
      <c r="E132" s="9">
        <f>D132*E130</f>
        <v>81.686000000000007</v>
      </c>
      <c r="F132" s="9"/>
      <c r="G132" s="9"/>
      <c r="H132" s="9"/>
      <c r="I132" s="9"/>
      <c r="J132" s="9"/>
      <c r="K132" s="9"/>
      <c r="L132" s="9"/>
    </row>
    <row r="133" spans="1:12" ht="45" x14ac:dyDescent="0.25">
      <c r="A133" s="11">
        <v>2</v>
      </c>
      <c r="B133" s="12" t="s">
        <v>63</v>
      </c>
      <c r="C133" s="11" t="s">
        <v>14</v>
      </c>
      <c r="D133" s="11"/>
      <c r="E133" s="13">
        <v>13</v>
      </c>
      <c r="F133" s="13"/>
      <c r="G133" s="13"/>
      <c r="H133" s="13"/>
      <c r="I133" s="13"/>
      <c r="J133" s="13"/>
      <c r="K133" s="13"/>
      <c r="L133" s="13"/>
    </row>
    <row r="134" spans="1:12" ht="30" x14ac:dyDescent="0.25">
      <c r="A134" s="11">
        <v>3</v>
      </c>
      <c r="B134" s="12" t="s">
        <v>64</v>
      </c>
      <c r="C134" s="11" t="s">
        <v>14</v>
      </c>
      <c r="D134" s="11"/>
      <c r="E134" s="13">
        <v>13</v>
      </c>
      <c r="F134" s="13"/>
      <c r="G134" s="13"/>
      <c r="H134" s="13"/>
      <c r="I134" s="13"/>
      <c r="J134" s="13"/>
      <c r="K134" s="13"/>
      <c r="L134" s="13"/>
    </row>
    <row r="135" spans="1:12" ht="30" x14ac:dyDescent="0.25">
      <c r="A135" s="7"/>
      <c r="B135" s="14" t="s">
        <v>33</v>
      </c>
      <c r="C135" s="7" t="s">
        <v>34</v>
      </c>
      <c r="D135" s="15">
        <f>0.0204+(0.0051*6)</f>
        <v>5.1000000000000004E-2</v>
      </c>
      <c r="E135" s="9">
        <f>D135*E134</f>
        <v>0.66300000000000003</v>
      </c>
      <c r="F135" s="9"/>
      <c r="G135" s="9"/>
      <c r="H135" s="9"/>
      <c r="I135" s="9"/>
      <c r="J135" s="9"/>
      <c r="K135" s="9"/>
      <c r="L135" s="9"/>
    </row>
    <row r="136" spans="1:12" ht="75" x14ac:dyDescent="0.25">
      <c r="A136" s="11">
        <v>4</v>
      </c>
      <c r="B136" s="12" t="s">
        <v>352</v>
      </c>
      <c r="C136" s="11" t="s">
        <v>14</v>
      </c>
      <c r="D136" s="11"/>
      <c r="E136" s="16">
        <v>13</v>
      </c>
      <c r="F136" s="13"/>
      <c r="G136" s="13"/>
      <c r="H136" s="13"/>
      <c r="I136" s="13"/>
      <c r="J136" s="13"/>
      <c r="K136" s="13"/>
      <c r="L136" s="13"/>
    </row>
    <row r="137" spans="1:12" ht="30" x14ac:dyDescent="0.25">
      <c r="A137" s="7"/>
      <c r="B137" s="14" t="s">
        <v>67</v>
      </c>
      <c r="C137" s="7" t="s">
        <v>36</v>
      </c>
      <c r="D137" s="7">
        <v>1.02</v>
      </c>
      <c r="E137" s="9">
        <f>D137*E136</f>
        <v>13.26</v>
      </c>
      <c r="F137" s="9"/>
      <c r="G137" s="9"/>
      <c r="H137" s="9"/>
      <c r="I137" s="9"/>
      <c r="J137" s="9"/>
      <c r="K137" s="9"/>
      <c r="L137" s="9"/>
    </row>
    <row r="138" spans="1:12" x14ac:dyDescent="0.25">
      <c r="A138" s="7"/>
      <c r="B138" s="14" t="s">
        <v>66</v>
      </c>
      <c r="C138" s="7" t="s">
        <v>20</v>
      </c>
      <c r="D138" s="7">
        <v>6</v>
      </c>
      <c r="E138" s="9">
        <f>D138*E136</f>
        <v>78</v>
      </c>
      <c r="F138" s="9"/>
      <c r="G138" s="9"/>
      <c r="H138" s="9"/>
      <c r="I138" s="9"/>
      <c r="J138" s="9"/>
      <c r="K138" s="9"/>
      <c r="L138" s="9"/>
    </row>
    <row r="139" spans="1:12" ht="15.75" x14ac:dyDescent="0.25">
      <c r="A139" s="7"/>
      <c r="B139" s="8" t="s">
        <v>68</v>
      </c>
      <c r="C139" s="7"/>
      <c r="D139" s="7"/>
      <c r="E139" s="9"/>
      <c r="F139" s="9"/>
      <c r="G139" s="9"/>
      <c r="H139" s="9"/>
      <c r="I139" s="9"/>
      <c r="J139" s="9"/>
      <c r="K139" s="9"/>
      <c r="L139" s="9"/>
    </row>
    <row r="140" spans="1:12" ht="15.75" x14ac:dyDescent="0.25">
      <c r="A140" s="7"/>
      <c r="B140" s="10" t="s">
        <v>72</v>
      </c>
      <c r="C140" s="7"/>
      <c r="D140" s="7"/>
      <c r="E140" s="9"/>
      <c r="F140" s="9"/>
      <c r="G140" s="9"/>
      <c r="H140" s="9"/>
      <c r="I140" s="9"/>
      <c r="J140" s="9"/>
      <c r="K140" s="9"/>
      <c r="L140" s="9"/>
    </row>
    <row r="141" spans="1:12" ht="60" x14ac:dyDescent="0.25">
      <c r="A141" s="11">
        <v>1</v>
      </c>
      <c r="B141" s="12" t="s">
        <v>69</v>
      </c>
      <c r="C141" s="11" t="s">
        <v>27</v>
      </c>
      <c r="D141" s="11"/>
      <c r="E141" s="13">
        <v>1</v>
      </c>
      <c r="F141" s="13"/>
      <c r="G141" s="13"/>
      <c r="H141" s="13"/>
      <c r="I141" s="13"/>
      <c r="J141" s="13"/>
      <c r="K141" s="13"/>
      <c r="L141" s="13"/>
    </row>
    <row r="142" spans="1:12" ht="30" x14ac:dyDescent="0.25">
      <c r="A142" s="11">
        <v>2</v>
      </c>
      <c r="B142" s="12" t="s">
        <v>70</v>
      </c>
      <c r="C142" s="11" t="s">
        <v>27</v>
      </c>
      <c r="D142" s="11"/>
      <c r="E142" s="13">
        <v>1</v>
      </c>
      <c r="F142" s="13"/>
      <c r="G142" s="13"/>
      <c r="H142" s="13"/>
      <c r="I142" s="13"/>
      <c r="J142" s="13"/>
      <c r="K142" s="13"/>
      <c r="L142" s="13"/>
    </row>
    <row r="143" spans="1:12" x14ac:dyDescent="0.25">
      <c r="A143" s="7"/>
      <c r="B143" s="14" t="s">
        <v>71</v>
      </c>
      <c r="C143" s="7" t="s">
        <v>27</v>
      </c>
      <c r="D143" s="7">
        <v>1</v>
      </c>
      <c r="E143" s="9">
        <f>D143*E142</f>
        <v>1</v>
      </c>
      <c r="F143" s="9"/>
      <c r="G143" s="9"/>
      <c r="H143" s="9"/>
      <c r="I143" s="9"/>
      <c r="J143" s="9"/>
      <c r="K143" s="9"/>
      <c r="L143" s="9"/>
    </row>
    <row r="144" spans="1:12" x14ac:dyDescent="0.25">
      <c r="A144" s="7"/>
      <c r="B144" s="14" t="s">
        <v>31</v>
      </c>
      <c r="C144" s="7" t="s">
        <v>27</v>
      </c>
      <c r="D144" s="7">
        <v>2</v>
      </c>
      <c r="E144" s="9">
        <f>D144*E142</f>
        <v>2</v>
      </c>
      <c r="F144" s="9"/>
      <c r="G144" s="9"/>
      <c r="H144" s="9"/>
      <c r="I144" s="9"/>
      <c r="J144" s="9"/>
      <c r="K144" s="9"/>
      <c r="L144" s="9"/>
    </row>
    <row r="145" spans="1:15" ht="30" x14ac:dyDescent="0.25">
      <c r="A145" s="11">
        <v>4</v>
      </c>
      <c r="B145" s="12" t="s">
        <v>381</v>
      </c>
      <c r="C145" s="11" t="s">
        <v>14</v>
      </c>
      <c r="D145" s="11"/>
      <c r="E145" s="13">
        <v>17</v>
      </c>
      <c r="F145" s="13"/>
      <c r="G145" s="13"/>
      <c r="H145" s="13"/>
      <c r="I145" s="13"/>
      <c r="J145" s="13"/>
      <c r="K145" s="13"/>
      <c r="L145" s="13"/>
    </row>
    <row r="146" spans="1:15" ht="17.25" x14ac:dyDescent="0.25">
      <c r="A146" s="7"/>
      <c r="B146" s="14" t="s">
        <v>382</v>
      </c>
      <c r="C146" s="7" t="s">
        <v>36</v>
      </c>
      <c r="D146" s="7">
        <v>1</v>
      </c>
      <c r="E146" s="9">
        <f>D146*E145</f>
        <v>17</v>
      </c>
      <c r="F146" s="9"/>
      <c r="G146" s="9"/>
      <c r="H146" s="9"/>
      <c r="I146" s="9"/>
      <c r="J146" s="9"/>
      <c r="K146" s="9"/>
      <c r="L146" s="9"/>
    </row>
    <row r="147" spans="1:15" x14ac:dyDescent="0.25">
      <c r="A147" s="7"/>
      <c r="B147" s="14" t="s">
        <v>80</v>
      </c>
      <c r="C147" s="7" t="s">
        <v>20</v>
      </c>
      <c r="D147" s="7">
        <v>0.55000000000000004</v>
      </c>
      <c r="E147" s="9">
        <f>D147*E145</f>
        <v>9.3500000000000014</v>
      </c>
      <c r="F147" s="9"/>
      <c r="G147" s="9"/>
      <c r="H147" s="9"/>
      <c r="I147" s="9"/>
      <c r="J147" s="9"/>
      <c r="K147" s="9"/>
      <c r="L147" s="9"/>
    </row>
    <row r="148" spans="1:15" ht="45" x14ac:dyDescent="0.25">
      <c r="A148" s="11">
        <v>3</v>
      </c>
      <c r="B148" s="12" t="s">
        <v>85</v>
      </c>
      <c r="C148" s="11" t="s">
        <v>14</v>
      </c>
      <c r="D148" s="11"/>
      <c r="E148" s="13">
        <v>4.32</v>
      </c>
      <c r="F148" s="13"/>
      <c r="G148" s="13"/>
      <c r="H148" s="13"/>
      <c r="I148" s="13"/>
      <c r="J148" s="13"/>
      <c r="K148" s="13"/>
      <c r="L148" s="13"/>
      <c r="O148" s="185"/>
    </row>
    <row r="149" spans="1:15" ht="45" x14ac:dyDescent="0.25">
      <c r="A149" s="11">
        <v>4</v>
      </c>
      <c r="B149" s="12" t="s">
        <v>86</v>
      </c>
      <c r="C149" s="11" t="s">
        <v>14</v>
      </c>
      <c r="D149" s="11"/>
      <c r="E149" s="13">
        <v>4.32</v>
      </c>
      <c r="F149" s="13"/>
      <c r="G149" s="13"/>
      <c r="H149" s="13"/>
      <c r="I149" s="13"/>
      <c r="J149" s="13"/>
      <c r="K149" s="13"/>
      <c r="L149" s="13"/>
    </row>
    <row r="150" spans="1:15" ht="30" x14ac:dyDescent="0.25">
      <c r="A150" s="7"/>
      <c r="B150" s="14" t="s">
        <v>87</v>
      </c>
      <c r="C150" s="7" t="s">
        <v>36</v>
      </c>
      <c r="D150" s="7">
        <v>1</v>
      </c>
      <c r="E150" s="9">
        <f>D150*E149</f>
        <v>4.32</v>
      </c>
      <c r="F150" s="9"/>
      <c r="G150" s="9"/>
      <c r="H150" s="9"/>
      <c r="I150" s="9"/>
      <c r="J150" s="9"/>
      <c r="K150" s="9"/>
      <c r="L150" s="9"/>
    </row>
    <row r="151" spans="1:15" x14ac:dyDescent="0.25">
      <c r="A151" s="7"/>
      <c r="B151" s="14" t="s">
        <v>80</v>
      </c>
      <c r="C151" s="7" t="s">
        <v>20</v>
      </c>
      <c r="D151" s="7">
        <v>0.55000000000000004</v>
      </c>
      <c r="E151" s="9">
        <f>D151*E149</f>
        <v>2.3760000000000003</v>
      </c>
      <c r="F151" s="9"/>
      <c r="G151" s="9"/>
      <c r="H151" s="9"/>
      <c r="I151" s="9"/>
      <c r="J151" s="9"/>
      <c r="K151" s="9"/>
      <c r="L151" s="9"/>
    </row>
    <row r="152" spans="1:15" ht="45" x14ac:dyDescent="0.25">
      <c r="A152" s="11">
        <v>5</v>
      </c>
      <c r="B152" s="12" t="s">
        <v>63</v>
      </c>
      <c r="C152" s="11" t="s">
        <v>14</v>
      </c>
      <c r="D152" s="11"/>
      <c r="E152" s="13">
        <v>14.52</v>
      </c>
      <c r="F152" s="13"/>
      <c r="G152" s="13"/>
      <c r="H152" s="13"/>
      <c r="I152" s="13"/>
      <c r="J152" s="13"/>
      <c r="K152" s="13"/>
      <c r="L152" s="13"/>
    </row>
    <row r="153" spans="1:15" ht="30" x14ac:dyDescent="0.25">
      <c r="A153" s="11">
        <v>6</v>
      </c>
      <c r="B153" s="12" t="s">
        <v>64</v>
      </c>
      <c r="C153" s="11" t="s">
        <v>14</v>
      </c>
      <c r="D153" s="11"/>
      <c r="E153" s="13">
        <v>14.52</v>
      </c>
      <c r="F153" s="13"/>
      <c r="G153" s="13"/>
      <c r="H153" s="13"/>
      <c r="I153" s="13"/>
      <c r="J153" s="13"/>
      <c r="K153" s="13"/>
      <c r="L153" s="13"/>
    </row>
    <row r="154" spans="1:15" ht="30" x14ac:dyDescent="0.25">
      <c r="A154" s="7"/>
      <c r="B154" s="14" t="s">
        <v>33</v>
      </c>
      <c r="C154" s="7" t="s">
        <v>34</v>
      </c>
      <c r="D154" s="15">
        <f>0.0204+(0.0051*6)</f>
        <v>5.1000000000000004E-2</v>
      </c>
      <c r="E154" s="9">
        <f>D154*E153</f>
        <v>0.74052000000000007</v>
      </c>
      <c r="F154" s="9"/>
      <c r="G154" s="9"/>
      <c r="H154" s="9"/>
      <c r="I154" s="9"/>
      <c r="J154" s="9"/>
      <c r="K154" s="9"/>
      <c r="L154" s="9"/>
    </row>
    <row r="155" spans="1:15" ht="75" x14ac:dyDescent="0.25">
      <c r="A155" s="11">
        <v>7</v>
      </c>
      <c r="B155" s="12" t="s">
        <v>353</v>
      </c>
      <c r="C155" s="11" t="s">
        <v>14</v>
      </c>
      <c r="D155" s="11"/>
      <c r="E155" s="16">
        <v>14.52</v>
      </c>
      <c r="F155" s="13"/>
      <c r="G155" s="13"/>
      <c r="H155" s="13"/>
      <c r="I155" s="13"/>
      <c r="J155" s="13"/>
      <c r="K155" s="13"/>
      <c r="L155" s="13"/>
    </row>
    <row r="156" spans="1:15" ht="30" x14ac:dyDescent="0.25">
      <c r="A156" s="7"/>
      <c r="B156" s="14" t="s">
        <v>67</v>
      </c>
      <c r="C156" s="7" t="s">
        <v>36</v>
      </c>
      <c r="D156" s="7">
        <v>1.02</v>
      </c>
      <c r="E156" s="9">
        <f>D156*E155</f>
        <v>14.8104</v>
      </c>
      <c r="F156" s="9"/>
      <c r="G156" s="9"/>
      <c r="H156" s="9"/>
      <c r="I156" s="9"/>
      <c r="J156" s="9"/>
      <c r="K156" s="9"/>
      <c r="L156" s="9"/>
    </row>
    <row r="157" spans="1:15" x14ac:dyDescent="0.25">
      <c r="A157" s="7"/>
      <c r="B157" s="14" t="s">
        <v>66</v>
      </c>
      <c r="C157" s="7" t="s">
        <v>20</v>
      </c>
      <c r="D157" s="7">
        <v>6</v>
      </c>
      <c r="E157" s="9">
        <f>D157*E155</f>
        <v>87.12</v>
      </c>
      <c r="F157" s="9"/>
      <c r="G157" s="9"/>
      <c r="H157" s="9"/>
      <c r="I157" s="9"/>
      <c r="J157" s="9"/>
      <c r="K157" s="9"/>
      <c r="L157" s="9"/>
    </row>
    <row r="158" spans="1:15" ht="15.75" x14ac:dyDescent="0.25">
      <c r="A158" s="7"/>
      <c r="B158" s="10" t="s">
        <v>73</v>
      </c>
      <c r="C158" s="7"/>
      <c r="D158" s="7"/>
      <c r="E158" s="9"/>
      <c r="F158" s="9"/>
      <c r="G158" s="9"/>
      <c r="H158" s="9"/>
      <c r="I158" s="9"/>
      <c r="J158" s="9"/>
      <c r="K158" s="9"/>
      <c r="L158" s="9"/>
    </row>
    <row r="159" spans="1:15" ht="60" x14ac:dyDescent="0.25">
      <c r="A159" s="11">
        <v>1</v>
      </c>
      <c r="B159" s="12" t="s">
        <v>23</v>
      </c>
      <c r="C159" s="11" t="s">
        <v>14</v>
      </c>
      <c r="D159" s="11"/>
      <c r="E159" s="13">
        <v>26.95</v>
      </c>
      <c r="F159" s="13"/>
      <c r="G159" s="13"/>
      <c r="H159" s="13"/>
      <c r="I159" s="13"/>
      <c r="J159" s="13"/>
      <c r="K159" s="13"/>
      <c r="L159" s="13"/>
    </row>
    <row r="160" spans="1:15" x14ac:dyDescent="0.25">
      <c r="A160" s="7"/>
      <c r="B160" s="14" t="s">
        <v>19</v>
      </c>
      <c r="C160" s="7" t="s">
        <v>20</v>
      </c>
      <c r="D160" s="7">
        <v>0.63</v>
      </c>
      <c r="E160" s="9">
        <f>D160*E159</f>
        <v>16.9785</v>
      </c>
      <c r="F160" s="9"/>
      <c r="G160" s="9"/>
      <c r="H160" s="9"/>
      <c r="I160" s="9"/>
      <c r="J160" s="9"/>
      <c r="K160" s="9"/>
      <c r="L160" s="9"/>
    </row>
    <row r="161" spans="1:12" x14ac:dyDescent="0.25">
      <c r="A161" s="7"/>
      <c r="B161" s="14" t="s">
        <v>21</v>
      </c>
      <c r="C161" s="7" t="s">
        <v>20</v>
      </c>
      <c r="D161" s="7">
        <v>0.79</v>
      </c>
      <c r="E161" s="9">
        <f>D161*E159</f>
        <v>21.290500000000002</v>
      </c>
      <c r="F161" s="9"/>
      <c r="G161" s="9"/>
      <c r="H161" s="9"/>
      <c r="I161" s="9"/>
      <c r="J161" s="9"/>
      <c r="K161" s="9"/>
      <c r="L161" s="9"/>
    </row>
    <row r="162" spans="1:12" ht="45" x14ac:dyDescent="0.25">
      <c r="A162" s="11">
        <v>2</v>
      </c>
      <c r="B162" s="12" t="s">
        <v>24</v>
      </c>
      <c r="C162" s="11" t="s">
        <v>14</v>
      </c>
      <c r="D162" s="11"/>
      <c r="E162" s="13">
        <v>36</v>
      </c>
      <c r="F162" s="13"/>
      <c r="G162" s="13"/>
      <c r="H162" s="13"/>
      <c r="I162" s="13"/>
      <c r="J162" s="13"/>
      <c r="K162" s="13"/>
      <c r="L162" s="13"/>
    </row>
    <row r="163" spans="1:12" x14ac:dyDescent="0.25">
      <c r="A163" s="7"/>
      <c r="B163" s="14" t="s">
        <v>25</v>
      </c>
      <c r="C163" s="7" t="s">
        <v>20</v>
      </c>
      <c r="D163" s="7">
        <v>0.63</v>
      </c>
      <c r="E163" s="9">
        <f>D163*E162</f>
        <v>22.68</v>
      </c>
      <c r="F163" s="9"/>
      <c r="G163" s="9"/>
      <c r="H163" s="9"/>
      <c r="I163" s="9"/>
      <c r="J163" s="9"/>
      <c r="K163" s="9"/>
      <c r="L163" s="9"/>
    </row>
    <row r="164" spans="1:12" x14ac:dyDescent="0.25">
      <c r="A164" s="7"/>
      <c r="B164" s="14" t="s">
        <v>21</v>
      </c>
      <c r="C164" s="7" t="s">
        <v>20</v>
      </c>
      <c r="D164" s="7">
        <v>0.92</v>
      </c>
      <c r="E164" s="9">
        <f>D164*E162</f>
        <v>33.120000000000005</v>
      </c>
      <c r="F164" s="9"/>
      <c r="G164" s="9"/>
      <c r="H164" s="9"/>
      <c r="I164" s="9"/>
      <c r="J164" s="9"/>
      <c r="K164" s="9"/>
      <c r="L164" s="9"/>
    </row>
    <row r="165" spans="1:12" ht="60" x14ac:dyDescent="0.25">
      <c r="A165" s="11">
        <v>3</v>
      </c>
      <c r="B165" s="12" t="s">
        <v>40</v>
      </c>
      <c r="C165" s="11" t="s">
        <v>14</v>
      </c>
      <c r="D165" s="11"/>
      <c r="E165" s="13">
        <v>36</v>
      </c>
      <c r="F165" s="13"/>
      <c r="G165" s="13"/>
      <c r="H165" s="13"/>
      <c r="I165" s="13"/>
      <c r="J165" s="13"/>
      <c r="K165" s="13"/>
      <c r="L165" s="13"/>
    </row>
    <row r="166" spans="1:12" ht="45" x14ac:dyDescent="0.25">
      <c r="A166" s="11">
        <v>4</v>
      </c>
      <c r="B166" s="12" t="s">
        <v>364</v>
      </c>
      <c r="C166" s="11" t="s">
        <v>14</v>
      </c>
      <c r="D166" s="11"/>
      <c r="E166" s="13">
        <f>E165*15%</f>
        <v>5.3999999999999995</v>
      </c>
      <c r="F166" s="13"/>
      <c r="G166" s="13"/>
      <c r="H166" s="13"/>
      <c r="I166" s="13"/>
      <c r="J166" s="13"/>
      <c r="K166" s="13"/>
      <c r="L166" s="13"/>
    </row>
    <row r="167" spans="1:12" ht="30" x14ac:dyDescent="0.25">
      <c r="A167" s="7"/>
      <c r="B167" s="14" t="s">
        <v>33</v>
      </c>
      <c r="C167" s="7" t="s">
        <v>34</v>
      </c>
      <c r="D167" s="15">
        <f>0.0204+(0.0051*6)</f>
        <v>5.1000000000000004E-2</v>
      </c>
      <c r="E167" s="9">
        <f>D167*E166</f>
        <v>0.27539999999999998</v>
      </c>
      <c r="F167" s="9"/>
      <c r="G167" s="9"/>
      <c r="H167" s="9"/>
      <c r="I167" s="9"/>
      <c r="J167" s="9"/>
      <c r="K167" s="9"/>
      <c r="L167" s="9"/>
    </row>
    <row r="168" spans="1:12" ht="75" x14ac:dyDescent="0.25">
      <c r="A168" s="11">
        <v>5</v>
      </c>
      <c r="B168" s="12" t="s">
        <v>41</v>
      </c>
      <c r="C168" s="11" t="s">
        <v>14</v>
      </c>
      <c r="D168" s="11"/>
      <c r="E168" s="13">
        <v>36</v>
      </c>
      <c r="F168" s="13"/>
      <c r="G168" s="13"/>
      <c r="H168" s="13"/>
      <c r="I168" s="13"/>
      <c r="J168" s="13"/>
      <c r="K168" s="13"/>
      <c r="L168" s="13"/>
    </row>
    <row r="169" spans="1:12" ht="30" x14ac:dyDescent="0.25">
      <c r="A169" s="7"/>
      <c r="B169" s="14" t="s">
        <v>35</v>
      </c>
      <c r="C169" s="7" t="s">
        <v>36</v>
      </c>
      <c r="D169" s="7">
        <v>1.05</v>
      </c>
      <c r="E169" s="9">
        <f>D169*E168</f>
        <v>37.800000000000004</v>
      </c>
      <c r="F169" s="9"/>
      <c r="G169" s="9"/>
      <c r="H169" s="9"/>
      <c r="I169" s="9"/>
      <c r="J169" s="9"/>
      <c r="K169" s="9"/>
      <c r="L169" s="9"/>
    </row>
    <row r="170" spans="1:12" x14ac:dyDescent="0.25">
      <c r="A170" s="7"/>
      <c r="B170" s="14" t="s">
        <v>37</v>
      </c>
      <c r="C170" s="7" t="s">
        <v>38</v>
      </c>
      <c r="D170" s="7">
        <v>1.7</v>
      </c>
      <c r="E170" s="9">
        <f>D170*E168</f>
        <v>61.199999999999996</v>
      </c>
      <c r="F170" s="9"/>
      <c r="G170" s="9"/>
      <c r="H170" s="9"/>
      <c r="I170" s="9"/>
      <c r="J170" s="9"/>
      <c r="K170" s="9"/>
      <c r="L170" s="9"/>
    </row>
    <row r="171" spans="1:12" ht="60" x14ac:dyDescent="0.25">
      <c r="A171" s="11">
        <v>6</v>
      </c>
      <c r="B171" s="12" t="s">
        <v>42</v>
      </c>
      <c r="C171" s="11" t="s">
        <v>14</v>
      </c>
      <c r="D171" s="11"/>
      <c r="E171" s="13">
        <v>2.6</v>
      </c>
      <c r="F171" s="13"/>
      <c r="G171" s="13"/>
      <c r="H171" s="13"/>
      <c r="I171" s="13"/>
      <c r="J171" s="13"/>
      <c r="K171" s="13"/>
      <c r="L171" s="13"/>
    </row>
    <row r="172" spans="1:12" ht="17.25" x14ac:dyDescent="0.25">
      <c r="A172" s="7"/>
      <c r="B172" s="14" t="s">
        <v>43</v>
      </c>
      <c r="C172" s="7" t="s">
        <v>36</v>
      </c>
      <c r="D172" s="7">
        <v>1</v>
      </c>
      <c r="E172" s="9">
        <f>D172*E171</f>
        <v>2.6</v>
      </c>
      <c r="F172" s="9"/>
      <c r="G172" s="9"/>
      <c r="H172" s="9"/>
      <c r="I172" s="9"/>
      <c r="J172" s="9"/>
      <c r="K172" s="9"/>
      <c r="L172" s="9"/>
    </row>
    <row r="173" spans="1:12" x14ac:dyDescent="0.25">
      <c r="A173" s="11">
        <v>7</v>
      </c>
      <c r="B173" s="12" t="s">
        <v>383</v>
      </c>
      <c r="C173" s="11" t="s">
        <v>38</v>
      </c>
      <c r="D173" s="11"/>
      <c r="E173" s="13">
        <v>23.6</v>
      </c>
      <c r="F173" s="13"/>
      <c r="G173" s="13"/>
      <c r="H173" s="13"/>
      <c r="I173" s="13"/>
      <c r="J173" s="13"/>
      <c r="K173" s="13"/>
      <c r="L173" s="13"/>
    </row>
    <row r="174" spans="1:12" x14ac:dyDescent="0.25">
      <c r="A174" s="7"/>
      <c r="B174" s="14" t="s">
        <v>384</v>
      </c>
      <c r="C174" s="7" t="s">
        <v>38</v>
      </c>
      <c r="D174" s="7">
        <v>1</v>
      </c>
      <c r="E174" s="9">
        <f>D174*E173</f>
        <v>23.6</v>
      </c>
      <c r="F174" s="9"/>
      <c r="G174" s="9"/>
      <c r="H174" s="9"/>
      <c r="I174" s="9"/>
      <c r="J174" s="9"/>
      <c r="K174" s="9"/>
      <c r="L174" s="9"/>
    </row>
    <row r="175" spans="1:12" ht="15.75" x14ac:dyDescent="0.25">
      <c r="A175" s="7"/>
      <c r="B175" s="10" t="s">
        <v>74</v>
      </c>
      <c r="C175" s="7"/>
      <c r="D175" s="7"/>
      <c r="E175" s="9"/>
      <c r="F175" s="9"/>
      <c r="G175" s="9"/>
      <c r="H175" s="9"/>
      <c r="I175" s="9"/>
      <c r="J175" s="9"/>
      <c r="K175" s="9"/>
      <c r="L175" s="9"/>
    </row>
    <row r="176" spans="1:12" ht="60" x14ac:dyDescent="0.25">
      <c r="A176" s="11">
        <v>1</v>
      </c>
      <c r="B176" s="12" t="s">
        <v>23</v>
      </c>
      <c r="C176" s="11" t="s">
        <v>14</v>
      </c>
      <c r="D176" s="11"/>
      <c r="E176" s="13">
        <v>22.28</v>
      </c>
      <c r="F176" s="13"/>
      <c r="G176" s="13"/>
      <c r="H176" s="13"/>
      <c r="I176" s="13"/>
      <c r="J176" s="13"/>
      <c r="K176" s="13"/>
      <c r="L176" s="13"/>
    </row>
    <row r="177" spans="1:12" x14ac:dyDescent="0.25">
      <c r="A177" s="7"/>
      <c r="B177" s="14" t="s">
        <v>19</v>
      </c>
      <c r="C177" s="7" t="s">
        <v>20</v>
      </c>
      <c r="D177" s="7">
        <v>0.63</v>
      </c>
      <c r="E177" s="9">
        <f>D177*E176</f>
        <v>14.0364</v>
      </c>
      <c r="F177" s="9"/>
      <c r="G177" s="9"/>
      <c r="H177" s="9"/>
      <c r="I177" s="9"/>
      <c r="J177" s="9"/>
      <c r="K177" s="9"/>
      <c r="L177" s="9"/>
    </row>
    <row r="178" spans="1:12" x14ac:dyDescent="0.25">
      <c r="A178" s="7"/>
      <c r="B178" s="14" t="s">
        <v>21</v>
      </c>
      <c r="C178" s="7" t="s">
        <v>20</v>
      </c>
      <c r="D178" s="7">
        <v>0.79</v>
      </c>
      <c r="E178" s="9">
        <f>D178*E176</f>
        <v>17.601200000000002</v>
      </c>
      <c r="F178" s="9"/>
      <c r="G178" s="9"/>
      <c r="H178" s="9"/>
      <c r="I178" s="9"/>
      <c r="J178" s="9"/>
      <c r="K178" s="9"/>
      <c r="L178" s="9"/>
    </row>
    <row r="179" spans="1:12" ht="45" x14ac:dyDescent="0.25">
      <c r="A179" s="11">
        <v>2</v>
      </c>
      <c r="B179" s="12" t="s">
        <v>24</v>
      </c>
      <c r="C179" s="11" t="s">
        <v>14</v>
      </c>
      <c r="D179" s="11"/>
      <c r="E179" s="13">
        <v>21</v>
      </c>
      <c r="F179" s="13"/>
      <c r="G179" s="13"/>
      <c r="H179" s="13"/>
      <c r="I179" s="13"/>
      <c r="J179" s="13"/>
      <c r="K179" s="13"/>
      <c r="L179" s="13"/>
    </row>
    <row r="180" spans="1:12" x14ac:dyDescent="0.25">
      <c r="A180" s="7"/>
      <c r="B180" s="14" t="s">
        <v>25</v>
      </c>
      <c r="C180" s="7" t="s">
        <v>20</v>
      </c>
      <c r="D180" s="7">
        <v>0.63</v>
      </c>
      <c r="E180" s="9">
        <f>D180*E179</f>
        <v>13.23</v>
      </c>
      <c r="F180" s="9"/>
      <c r="G180" s="9"/>
      <c r="H180" s="9"/>
      <c r="I180" s="9"/>
      <c r="J180" s="9"/>
      <c r="K180" s="9"/>
      <c r="L180" s="9"/>
    </row>
    <row r="181" spans="1:12" x14ac:dyDescent="0.25">
      <c r="A181" s="7"/>
      <c r="B181" s="14" t="s">
        <v>21</v>
      </c>
      <c r="C181" s="7" t="s">
        <v>20</v>
      </c>
      <c r="D181" s="7">
        <v>0.92</v>
      </c>
      <c r="E181" s="9">
        <f>D181*E179</f>
        <v>19.32</v>
      </c>
      <c r="F181" s="9"/>
      <c r="G181" s="9"/>
      <c r="H181" s="9"/>
      <c r="I181" s="9"/>
      <c r="J181" s="9"/>
      <c r="K181" s="9"/>
      <c r="L181" s="9"/>
    </row>
    <row r="182" spans="1:12" ht="60" x14ac:dyDescent="0.25">
      <c r="A182" s="11">
        <v>3</v>
      </c>
      <c r="B182" s="12" t="s">
        <v>40</v>
      </c>
      <c r="C182" s="11" t="s">
        <v>14</v>
      </c>
      <c r="D182" s="11"/>
      <c r="E182" s="13">
        <v>21</v>
      </c>
      <c r="F182" s="13"/>
      <c r="G182" s="13"/>
      <c r="H182" s="13"/>
      <c r="I182" s="13"/>
      <c r="J182" s="13"/>
      <c r="K182" s="13"/>
      <c r="L182" s="13"/>
    </row>
    <row r="183" spans="1:12" ht="45" x14ac:dyDescent="0.25">
      <c r="A183" s="11">
        <v>4</v>
      </c>
      <c r="B183" s="12" t="s">
        <v>364</v>
      </c>
      <c r="C183" s="11" t="s">
        <v>14</v>
      </c>
      <c r="D183" s="11"/>
      <c r="E183" s="13">
        <f>E182*15%</f>
        <v>3.15</v>
      </c>
      <c r="F183" s="13"/>
      <c r="G183" s="13"/>
      <c r="H183" s="13"/>
      <c r="I183" s="13"/>
      <c r="J183" s="13"/>
      <c r="K183" s="13"/>
      <c r="L183" s="13"/>
    </row>
    <row r="184" spans="1:12" ht="30" x14ac:dyDescent="0.25">
      <c r="A184" s="7"/>
      <c r="B184" s="14" t="s">
        <v>33</v>
      </c>
      <c r="C184" s="7" t="s">
        <v>34</v>
      </c>
      <c r="D184" s="15">
        <f>0.0204+(0.0051*6)</f>
        <v>5.1000000000000004E-2</v>
      </c>
      <c r="E184" s="9">
        <f>D184*E183</f>
        <v>0.16065000000000002</v>
      </c>
      <c r="F184" s="9"/>
      <c r="G184" s="9"/>
      <c r="H184" s="9"/>
      <c r="I184" s="9"/>
      <c r="J184" s="9"/>
      <c r="K184" s="9"/>
      <c r="L184" s="9"/>
    </row>
    <row r="185" spans="1:12" ht="75" x14ac:dyDescent="0.25">
      <c r="A185" s="11">
        <v>5</v>
      </c>
      <c r="B185" s="12" t="s">
        <v>41</v>
      </c>
      <c r="C185" s="11" t="s">
        <v>14</v>
      </c>
      <c r="D185" s="11"/>
      <c r="E185" s="13">
        <v>21</v>
      </c>
      <c r="F185" s="13"/>
      <c r="G185" s="13"/>
      <c r="H185" s="13"/>
      <c r="I185" s="13"/>
      <c r="J185" s="13"/>
      <c r="K185" s="13"/>
      <c r="L185" s="13"/>
    </row>
    <row r="186" spans="1:12" ht="30" x14ac:dyDescent="0.25">
      <c r="A186" s="7"/>
      <c r="B186" s="14" t="s">
        <v>35</v>
      </c>
      <c r="C186" s="7" t="s">
        <v>36</v>
      </c>
      <c r="D186" s="7">
        <v>1.05</v>
      </c>
      <c r="E186" s="9">
        <f>D186*E185</f>
        <v>22.05</v>
      </c>
      <c r="F186" s="9"/>
      <c r="G186" s="9"/>
      <c r="H186" s="9"/>
      <c r="I186" s="9"/>
      <c r="J186" s="9"/>
      <c r="K186" s="9"/>
      <c r="L186" s="9"/>
    </row>
    <row r="187" spans="1:12" x14ac:dyDescent="0.25">
      <c r="A187" s="7"/>
      <c r="B187" s="14" t="s">
        <v>37</v>
      </c>
      <c r="C187" s="7" t="s">
        <v>38</v>
      </c>
      <c r="D187" s="7">
        <v>1.7</v>
      </c>
      <c r="E187" s="9">
        <f>D187*E185</f>
        <v>35.699999999999996</v>
      </c>
      <c r="F187" s="9"/>
      <c r="G187" s="9"/>
      <c r="H187" s="9"/>
      <c r="I187" s="9"/>
      <c r="J187" s="9"/>
      <c r="K187" s="9"/>
      <c r="L187" s="9"/>
    </row>
    <row r="188" spans="1:12" ht="15.75" x14ac:dyDescent="0.25">
      <c r="A188" s="7"/>
      <c r="B188" s="10" t="s">
        <v>75</v>
      </c>
      <c r="C188" s="7"/>
      <c r="D188" s="7"/>
      <c r="E188" s="9"/>
      <c r="F188" s="9"/>
      <c r="G188" s="9"/>
      <c r="H188" s="9"/>
      <c r="I188" s="9"/>
      <c r="J188" s="9"/>
      <c r="K188" s="9"/>
      <c r="L188" s="9"/>
    </row>
    <row r="189" spans="1:12" ht="45" x14ac:dyDescent="0.25">
      <c r="A189" s="11">
        <v>1</v>
      </c>
      <c r="B189" s="12" t="s">
        <v>76</v>
      </c>
      <c r="C189" s="11" t="s">
        <v>14</v>
      </c>
      <c r="D189" s="11"/>
      <c r="E189" s="13">
        <v>39.53</v>
      </c>
      <c r="F189" s="13"/>
      <c r="G189" s="13"/>
      <c r="H189" s="13"/>
      <c r="I189" s="13"/>
      <c r="J189" s="13"/>
      <c r="K189" s="13"/>
      <c r="L189" s="13"/>
    </row>
    <row r="190" spans="1:12" ht="60" x14ac:dyDescent="0.25">
      <c r="A190" s="17">
        <v>2</v>
      </c>
      <c r="B190" s="18" t="s">
        <v>81</v>
      </c>
      <c r="C190" s="17" t="s">
        <v>14</v>
      </c>
      <c r="D190" s="17"/>
      <c r="E190" s="19">
        <v>39.53</v>
      </c>
      <c r="F190" s="19"/>
      <c r="G190" s="19"/>
      <c r="H190" s="19"/>
      <c r="I190" s="19"/>
      <c r="J190" s="19"/>
      <c r="K190" s="19"/>
      <c r="L190" s="19"/>
    </row>
    <row r="191" spans="1:12" x14ac:dyDescent="0.25">
      <c r="A191" s="20"/>
      <c r="B191" s="21" t="s">
        <v>77</v>
      </c>
      <c r="C191" s="20" t="s">
        <v>48</v>
      </c>
      <c r="D191" s="20">
        <v>2.4E-2</v>
      </c>
      <c r="E191" s="22">
        <f>D191*E190</f>
        <v>0.94872000000000001</v>
      </c>
      <c r="F191" s="22"/>
      <c r="G191" s="22"/>
      <c r="H191" s="22"/>
      <c r="I191" s="22"/>
      <c r="J191" s="22"/>
      <c r="K191" s="22"/>
      <c r="L191" s="22"/>
    </row>
    <row r="192" spans="1:12" x14ac:dyDescent="0.25">
      <c r="A192" s="20"/>
      <c r="B192" s="21" t="s">
        <v>78</v>
      </c>
      <c r="C192" s="20" t="s">
        <v>48</v>
      </c>
      <c r="D192" s="20">
        <v>5.6599999999999998E-2</v>
      </c>
      <c r="E192" s="22">
        <f>D192*E190</f>
        <v>2.2373979999999998</v>
      </c>
      <c r="F192" s="22"/>
      <c r="G192" s="22"/>
      <c r="H192" s="22"/>
      <c r="I192" s="22"/>
      <c r="J192" s="22"/>
      <c r="K192" s="22"/>
      <c r="L192" s="22"/>
    </row>
    <row r="193" spans="1:12" ht="17.25" x14ac:dyDescent="0.25">
      <c r="A193" s="20"/>
      <c r="B193" s="21" t="s">
        <v>79</v>
      </c>
      <c r="C193" s="20" t="s">
        <v>36</v>
      </c>
      <c r="D193" s="20">
        <v>1</v>
      </c>
      <c r="E193" s="22">
        <f>D193*E190</f>
        <v>39.53</v>
      </c>
      <c r="F193" s="22"/>
      <c r="G193" s="22"/>
      <c r="H193" s="22"/>
      <c r="I193" s="22"/>
      <c r="J193" s="22"/>
      <c r="K193" s="22"/>
      <c r="L193" s="22"/>
    </row>
    <row r="194" spans="1:12" x14ac:dyDescent="0.25">
      <c r="A194" s="20"/>
      <c r="B194" s="21" t="s">
        <v>80</v>
      </c>
      <c r="C194" s="20" t="s">
        <v>18</v>
      </c>
      <c r="D194" s="20">
        <v>5.7000000000000002E-3</v>
      </c>
      <c r="E194" s="22">
        <f>D194*E190</f>
        <v>0.22532100000000002</v>
      </c>
      <c r="F194" s="22"/>
      <c r="G194" s="22"/>
      <c r="H194" s="22"/>
      <c r="I194" s="22"/>
      <c r="J194" s="22"/>
      <c r="K194" s="22"/>
      <c r="L194" s="22"/>
    </row>
    <row r="195" spans="1:12" ht="60" x14ac:dyDescent="0.25">
      <c r="A195" s="17">
        <v>3</v>
      </c>
      <c r="B195" s="27" t="s">
        <v>83</v>
      </c>
      <c r="C195" s="23" t="s">
        <v>82</v>
      </c>
      <c r="D195" s="19"/>
      <c r="E195" s="19">
        <v>5.4</v>
      </c>
      <c r="F195" s="19"/>
      <c r="G195" s="19"/>
      <c r="H195" s="19"/>
      <c r="I195" s="19"/>
      <c r="J195" s="19"/>
      <c r="K195" s="19"/>
      <c r="L195" s="19"/>
    </row>
    <row r="196" spans="1:12" ht="18" thickBot="1" x14ac:dyDescent="0.3">
      <c r="A196" s="24"/>
      <c r="B196" s="26" t="s">
        <v>84</v>
      </c>
      <c r="C196" s="20" t="s">
        <v>36</v>
      </c>
      <c r="D196" s="25">
        <v>1.113</v>
      </c>
      <c r="E196" s="22">
        <f>D196*E195</f>
        <v>6.0102000000000002</v>
      </c>
      <c r="F196" s="22"/>
      <c r="G196" s="22"/>
      <c r="H196" s="22"/>
      <c r="I196" s="22"/>
      <c r="J196" s="22"/>
      <c r="K196" s="22"/>
      <c r="L196" s="22"/>
    </row>
    <row r="197" spans="1:12" x14ac:dyDescent="0.25">
      <c r="B197" s="28" t="s">
        <v>88</v>
      </c>
      <c r="C197" s="29"/>
      <c r="D197" s="29"/>
      <c r="E197" s="30"/>
      <c r="F197" s="30"/>
      <c r="G197" s="30"/>
      <c r="H197" s="30"/>
      <c r="I197" s="30"/>
      <c r="J197" s="30"/>
      <c r="K197" s="30"/>
      <c r="L197" s="31"/>
    </row>
    <row r="198" spans="1:12" x14ac:dyDescent="0.25">
      <c r="B198" s="32" t="s">
        <v>460</v>
      </c>
      <c r="C198" s="11"/>
      <c r="D198" s="33">
        <v>0.03</v>
      </c>
      <c r="E198" s="13"/>
      <c r="F198" s="13"/>
      <c r="G198" s="13"/>
      <c r="H198" s="13"/>
      <c r="I198" s="13"/>
      <c r="J198" s="13"/>
      <c r="K198" s="13"/>
      <c r="L198" s="34"/>
    </row>
    <row r="199" spans="1:12" x14ac:dyDescent="0.25">
      <c r="B199" s="32" t="s">
        <v>88</v>
      </c>
      <c r="C199" s="11"/>
      <c r="D199" s="11"/>
      <c r="E199" s="13"/>
      <c r="F199" s="13"/>
      <c r="G199" s="13"/>
      <c r="H199" s="13"/>
      <c r="I199" s="13"/>
      <c r="J199" s="13"/>
      <c r="K199" s="13"/>
      <c r="L199" s="34"/>
    </row>
    <row r="200" spans="1:12" x14ac:dyDescent="0.25">
      <c r="B200" s="32" t="s">
        <v>89</v>
      </c>
      <c r="C200" s="11"/>
      <c r="D200" s="33">
        <v>0.1</v>
      </c>
      <c r="E200" s="13"/>
      <c r="F200" s="13"/>
      <c r="G200" s="13"/>
      <c r="H200" s="13"/>
      <c r="I200" s="13"/>
      <c r="J200" s="13"/>
      <c r="K200" s="13"/>
      <c r="L200" s="34"/>
    </row>
    <row r="201" spans="1:12" x14ac:dyDescent="0.25">
      <c r="B201" s="32" t="s">
        <v>88</v>
      </c>
      <c r="C201" s="11"/>
      <c r="D201" s="11"/>
      <c r="E201" s="13"/>
      <c r="F201" s="13"/>
      <c r="G201" s="13"/>
      <c r="H201" s="13"/>
      <c r="I201" s="13"/>
      <c r="J201" s="13"/>
      <c r="K201" s="13"/>
      <c r="L201" s="34"/>
    </row>
    <row r="202" spans="1:12" x14ac:dyDescent="0.25">
      <c r="B202" s="32" t="s">
        <v>90</v>
      </c>
      <c r="C202" s="11"/>
      <c r="D202" s="33">
        <v>0.08</v>
      </c>
      <c r="E202" s="13"/>
      <c r="F202" s="13"/>
      <c r="G202" s="13"/>
      <c r="H202" s="13"/>
      <c r="I202" s="13"/>
      <c r="J202" s="13"/>
      <c r="K202" s="13"/>
      <c r="L202" s="34"/>
    </row>
    <row r="203" spans="1:12" ht="30.75" thickBot="1" x14ac:dyDescent="0.3">
      <c r="B203" s="35" t="s">
        <v>91</v>
      </c>
      <c r="C203" s="36"/>
      <c r="D203" s="36"/>
      <c r="E203" s="37"/>
      <c r="F203" s="37"/>
      <c r="G203" s="37"/>
      <c r="H203" s="37"/>
      <c r="I203" s="37"/>
      <c r="J203" s="37"/>
      <c r="K203" s="37"/>
      <c r="L203" s="38"/>
    </row>
    <row r="204" spans="1:12" ht="45.75" customHeight="1" x14ac:dyDescent="0.3">
      <c r="A204" s="7"/>
      <c r="B204" s="376" t="s">
        <v>92</v>
      </c>
      <c r="C204" s="37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.75" x14ac:dyDescent="0.25">
      <c r="A205" s="7"/>
      <c r="B205" s="8" t="s">
        <v>12</v>
      </c>
      <c r="C205" s="7"/>
      <c r="D205" s="7"/>
      <c r="E205" s="9"/>
      <c r="F205" s="9"/>
      <c r="G205" s="9"/>
      <c r="H205" s="9"/>
      <c r="I205" s="9"/>
      <c r="J205" s="9"/>
      <c r="K205" s="9"/>
      <c r="L205" s="9"/>
    </row>
    <row r="206" spans="1:12" ht="30" x14ac:dyDescent="0.25">
      <c r="A206" s="11">
        <v>1</v>
      </c>
      <c r="B206" s="12" t="s">
        <v>93</v>
      </c>
      <c r="C206" s="11" t="s">
        <v>94</v>
      </c>
      <c r="D206" s="11"/>
      <c r="E206" s="16">
        <v>32</v>
      </c>
      <c r="F206" s="13"/>
      <c r="G206" s="13"/>
      <c r="H206" s="13"/>
      <c r="I206" s="13"/>
      <c r="J206" s="13"/>
      <c r="K206" s="13"/>
      <c r="L206" s="13"/>
    </row>
    <row r="207" spans="1:12" ht="45" x14ac:dyDescent="0.25">
      <c r="A207" s="11">
        <v>2</v>
      </c>
      <c r="B207" s="12" t="s">
        <v>379</v>
      </c>
      <c r="C207" s="11" t="s">
        <v>94</v>
      </c>
      <c r="D207" s="11"/>
      <c r="E207" s="16">
        <v>34</v>
      </c>
      <c r="F207" s="13"/>
      <c r="G207" s="13"/>
      <c r="H207" s="13"/>
      <c r="I207" s="13"/>
      <c r="J207" s="13"/>
      <c r="K207" s="13"/>
      <c r="L207" s="13"/>
    </row>
    <row r="208" spans="1:12" ht="30" x14ac:dyDescent="0.25">
      <c r="A208" s="7"/>
      <c r="B208" s="14" t="s">
        <v>380</v>
      </c>
      <c r="C208" s="7" t="s">
        <v>94</v>
      </c>
      <c r="D208" s="40">
        <v>1</v>
      </c>
      <c r="E208" s="39">
        <f>D208*E207</f>
        <v>34</v>
      </c>
      <c r="F208" s="9"/>
      <c r="G208" s="9"/>
      <c r="H208" s="9"/>
      <c r="I208" s="9"/>
      <c r="J208" s="9"/>
      <c r="K208" s="9"/>
      <c r="L208" s="9"/>
    </row>
    <row r="209" spans="1:12" x14ac:dyDescent="0.25">
      <c r="A209" s="11">
        <v>3</v>
      </c>
      <c r="B209" s="12" t="s">
        <v>97</v>
      </c>
      <c r="C209" s="11" t="s">
        <v>38</v>
      </c>
      <c r="D209" s="11"/>
      <c r="E209" s="13">
        <f>SUM(E210:E210)</f>
        <v>50</v>
      </c>
      <c r="F209" s="13"/>
      <c r="G209" s="13"/>
      <c r="H209" s="13"/>
      <c r="I209" s="13"/>
      <c r="J209" s="13"/>
      <c r="K209" s="13"/>
      <c r="L209" s="13"/>
    </row>
    <row r="210" spans="1:12" ht="17.25" x14ac:dyDescent="0.25">
      <c r="A210" s="7"/>
      <c r="B210" s="41" t="s">
        <v>98</v>
      </c>
      <c r="C210" s="7" t="s">
        <v>38</v>
      </c>
      <c r="D210" s="7" t="s">
        <v>39</v>
      </c>
      <c r="E210" s="42">
        <v>50</v>
      </c>
      <c r="F210" s="9"/>
      <c r="G210" s="9"/>
      <c r="H210" s="9"/>
      <c r="I210" s="9"/>
      <c r="J210" s="9"/>
      <c r="K210" s="9"/>
      <c r="L210" s="9"/>
    </row>
    <row r="211" spans="1:12" ht="45" x14ac:dyDescent="0.25">
      <c r="A211" s="11">
        <v>4</v>
      </c>
      <c r="B211" s="12" t="s">
        <v>99</v>
      </c>
      <c r="C211" s="11" t="s">
        <v>94</v>
      </c>
      <c r="D211" s="11"/>
      <c r="E211" s="16">
        <v>6</v>
      </c>
      <c r="F211" s="13"/>
      <c r="G211" s="13"/>
      <c r="H211" s="13"/>
      <c r="I211" s="13"/>
      <c r="J211" s="13"/>
      <c r="K211" s="13"/>
      <c r="L211" s="13"/>
    </row>
    <row r="212" spans="1:12" ht="45" x14ac:dyDescent="0.25">
      <c r="A212" s="11">
        <v>5</v>
      </c>
      <c r="B212" s="12" t="s">
        <v>100</v>
      </c>
      <c r="C212" s="11" t="s">
        <v>94</v>
      </c>
      <c r="D212" s="11"/>
      <c r="E212" s="16">
        <v>6</v>
      </c>
      <c r="F212" s="13"/>
      <c r="G212" s="13"/>
      <c r="H212" s="13"/>
      <c r="I212" s="13"/>
      <c r="J212" s="13"/>
      <c r="K212" s="13"/>
      <c r="L212" s="13"/>
    </row>
    <row r="213" spans="1:12" ht="15.75" thickBot="1" x14ac:dyDescent="0.3">
      <c r="A213" s="7"/>
      <c r="B213" s="14" t="s">
        <v>101</v>
      </c>
      <c r="C213" s="7" t="s">
        <v>94</v>
      </c>
      <c r="D213" s="40">
        <v>1</v>
      </c>
      <c r="E213" s="39">
        <f>D213*E212</f>
        <v>6</v>
      </c>
      <c r="F213" s="9"/>
      <c r="G213" s="9"/>
      <c r="H213" s="9"/>
      <c r="I213" s="9"/>
      <c r="J213" s="9"/>
      <c r="K213" s="9"/>
      <c r="L213" s="9"/>
    </row>
    <row r="214" spans="1:12" x14ac:dyDescent="0.25">
      <c r="B214" s="28" t="s">
        <v>88</v>
      </c>
      <c r="C214" s="29"/>
      <c r="D214" s="29"/>
      <c r="E214" s="30"/>
      <c r="F214" s="30"/>
      <c r="G214" s="30"/>
      <c r="H214" s="30"/>
      <c r="I214" s="30"/>
      <c r="J214" s="30"/>
      <c r="K214" s="30"/>
      <c r="L214" s="31"/>
    </row>
    <row r="215" spans="1:12" x14ac:dyDescent="0.25">
      <c r="B215" s="32" t="s">
        <v>460</v>
      </c>
      <c r="C215" s="11"/>
      <c r="D215" s="33">
        <v>0.03</v>
      </c>
      <c r="E215" s="13"/>
      <c r="F215" s="13"/>
      <c r="G215" s="13"/>
      <c r="H215" s="13"/>
      <c r="I215" s="13"/>
      <c r="J215" s="13"/>
      <c r="K215" s="13"/>
      <c r="L215" s="34"/>
    </row>
    <row r="216" spans="1:12" x14ac:dyDescent="0.25">
      <c r="B216" s="32" t="s">
        <v>88</v>
      </c>
      <c r="C216" s="11"/>
      <c r="D216" s="11"/>
      <c r="E216" s="13"/>
      <c r="F216" s="13"/>
      <c r="G216" s="13"/>
      <c r="H216" s="13"/>
      <c r="I216" s="13"/>
      <c r="J216" s="13"/>
      <c r="K216" s="13"/>
      <c r="L216" s="34"/>
    </row>
    <row r="217" spans="1:12" ht="45" x14ac:dyDescent="0.25">
      <c r="B217" s="32" t="s">
        <v>102</v>
      </c>
      <c r="C217" s="11"/>
      <c r="D217" s="33">
        <v>0.75</v>
      </c>
      <c r="E217" s="13"/>
      <c r="F217" s="13"/>
      <c r="G217" s="13"/>
      <c r="H217" s="13"/>
      <c r="I217" s="13"/>
      <c r="J217" s="13"/>
      <c r="K217" s="13"/>
      <c r="L217" s="34"/>
    </row>
    <row r="218" spans="1:12" x14ac:dyDescent="0.25">
      <c r="B218" s="32" t="s">
        <v>88</v>
      </c>
      <c r="C218" s="11"/>
      <c r="D218" s="11"/>
      <c r="E218" s="13"/>
      <c r="F218" s="13"/>
      <c r="G218" s="13"/>
      <c r="H218" s="13"/>
      <c r="I218" s="13"/>
      <c r="J218" s="13"/>
      <c r="K218" s="13"/>
      <c r="L218" s="34"/>
    </row>
    <row r="219" spans="1:12" x14ac:dyDescent="0.25">
      <c r="B219" s="32" t="s">
        <v>103</v>
      </c>
      <c r="C219" s="11"/>
      <c r="D219" s="33">
        <v>0.08</v>
      </c>
      <c r="E219" s="13"/>
      <c r="F219" s="13"/>
      <c r="G219" s="13"/>
      <c r="H219" s="13"/>
      <c r="I219" s="13"/>
      <c r="J219" s="13"/>
      <c r="K219" s="13"/>
      <c r="L219" s="34"/>
    </row>
    <row r="220" spans="1:12" ht="30.75" thickBot="1" x14ac:dyDescent="0.3">
      <c r="B220" s="35" t="s">
        <v>104</v>
      </c>
      <c r="C220" s="36"/>
      <c r="D220" s="36"/>
      <c r="E220" s="37"/>
      <c r="F220" s="37"/>
      <c r="G220" s="37"/>
      <c r="H220" s="37"/>
      <c r="I220" s="37"/>
      <c r="J220" s="37"/>
      <c r="K220" s="37"/>
      <c r="L220" s="38"/>
    </row>
    <row r="221" spans="1:12" ht="38.25" customHeight="1" x14ac:dyDescent="0.3">
      <c r="A221" s="7"/>
      <c r="B221" s="370" t="s">
        <v>105</v>
      </c>
      <c r="C221" s="371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1:12" ht="30" x14ac:dyDescent="0.25">
      <c r="A222" s="11">
        <v>1</v>
      </c>
      <c r="B222" s="12" t="s">
        <v>106</v>
      </c>
      <c r="C222" s="11" t="s">
        <v>27</v>
      </c>
      <c r="D222" s="11"/>
      <c r="E222" s="13">
        <v>3</v>
      </c>
      <c r="F222" s="13"/>
      <c r="G222" s="13"/>
      <c r="H222" s="13"/>
      <c r="I222" s="13"/>
      <c r="J222" s="13"/>
      <c r="K222" s="13"/>
      <c r="L222" s="13"/>
    </row>
    <row r="223" spans="1:12" ht="60" x14ac:dyDescent="0.25">
      <c r="A223" s="11">
        <v>2</v>
      </c>
      <c r="B223" s="12" t="s">
        <v>354</v>
      </c>
      <c r="C223" s="11" t="s">
        <v>107</v>
      </c>
      <c r="D223" s="11"/>
      <c r="E223" s="13">
        <v>3</v>
      </c>
      <c r="F223" s="13"/>
      <c r="G223" s="13"/>
      <c r="H223" s="13"/>
      <c r="I223" s="13"/>
      <c r="J223" s="13"/>
      <c r="K223" s="13"/>
      <c r="L223" s="13"/>
    </row>
    <row r="224" spans="1:12" x14ac:dyDescent="0.25">
      <c r="A224" s="7"/>
      <c r="B224" s="14" t="s">
        <v>108</v>
      </c>
      <c r="C224" s="7" t="s">
        <v>107</v>
      </c>
      <c r="D224" s="7">
        <v>1</v>
      </c>
      <c r="E224" s="9">
        <f>D224*E223</f>
        <v>3</v>
      </c>
      <c r="F224" s="9"/>
      <c r="G224" s="9"/>
      <c r="H224" s="9"/>
      <c r="I224" s="9"/>
      <c r="J224" s="9"/>
      <c r="K224" s="9"/>
      <c r="L224" s="9"/>
    </row>
    <row r="225" spans="1:12" ht="60" x14ac:dyDescent="0.25">
      <c r="A225" s="11">
        <v>3</v>
      </c>
      <c r="B225" s="12" t="s">
        <v>110</v>
      </c>
      <c r="C225" s="11" t="s">
        <v>27</v>
      </c>
      <c r="D225" s="11"/>
      <c r="E225" s="13">
        <v>5</v>
      </c>
      <c r="F225" s="13"/>
      <c r="G225" s="13"/>
      <c r="H225" s="13"/>
      <c r="I225" s="13"/>
      <c r="J225" s="13"/>
      <c r="K225" s="13"/>
      <c r="L225" s="13"/>
    </row>
    <row r="226" spans="1:12" ht="60" x14ac:dyDescent="0.25">
      <c r="A226" s="11">
        <v>4</v>
      </c>
      <c r="B226" s="12" t="s">
        <v>355</v>
      </c>
      <c r="C226" s="11" t="s">
        <v>107</v>
      </c>
      <c r="D226" s="11"/>
      <c r="E226" s="13">
        <v>5</v>
      </c>
      <c r="F226" s="13"/>
      <c r="G226" s="13"/>
      <c r="H226" s="13"/>
      <c r="I226" s="13"/>
      <c r="J226" s="13"/>
      <c r="K226" s="13"/>
      <c r="L226" s="13"/>
    </row>
    <row r="227" spans="1:12" x14ac:dyDescent="0.25">
      <c r="A227" s="7"/>
      <c r="B227" s="14" t="s">
        <v>109</v>
      </c>
      <c r="C227" s="7" t="s">
        <v>107</v>
      </c>
      <c r="D227" s="7">
        <v>1</v>
      </c>
      <c r="E227" s="9">
        <f>D227*E226</f>
        <v>5</v>
      </c>
      <c r="F227" s="9"/>
      <c r="G227" s="9"/>
      <c r="H227" s="9"/>
      <c r="I227" s="9"/>
      <c r="J227" s="9"/>
      <c r="K227" s="9"/>
      <c r="L227" s="9"/>
    </row>
    <row r="228" spans="1:12" ht="60" x14ac:dyDescent="0.25">
      <c r="A228" s="11">
        <v>3</v>
      </c>
      <c r="B228" s="12" t="s">
        <v>111</v>
      </c>
      <c r="C228" s="11" t="s">
        <v>27</v>
      </c>
      <c r="D228" s="11"/>
      <c r="E228" s="13">
        <v>5</v>
      </c>
      <c r="F228" s="13"/>
      <c r="G228" s="13"/>
      <c r="H228" s="13"/>
      <c r="I228" s="13"/>
      <c r="J228" s="13"/>
      <c r="K228" s="13"/>
      <c r="L228" s="13"/>
    </row>
    <row r="229" spans="1:12" ht="60" x14ac:dyDescent="0.25">
      <c r="A229" s="11">
        <v>4</v>
      </c>
      <c r="B229" s="12" t="s">
        <v>356</v>
      </c>
      <c r="C229" s="11" t="s">
        <v>107</v>
      </c>
      <c r="D229" s="11"/>
      <c r="E229" s="13">
        <v>5</v>
      </c>
      <c r="F229" s="13"/>
      <c r="G229" s="13"/>
      <c r="H229" s="13"/>
      <c r="I229" s="13"/>
      <c r="J229" s="13"/>
      <c r="K229" s="13"/>
      <c r="L229" s="13"/>
    </row>
    <row r="230" spans="1:12" ht="15.75" thickBot="1" x14ac:dyDescent="0.3">
      <c r="A230" s="7"/>
      <c r="B230" s="14" t="s">
        <v>109</v>
      </c>
      <c r="C230" s="7" t="s">
        <v>107</v>
      </c>
      <c r="D230" s="7">
        <v>1</v>
      </c>
      <c r="E230" s="9">
        <f>D230*E229</f>
        <v>5</v>
      </c>
      <c r="F230" s="9"/>
      <c r="G230" s="9"/>
      <c r="H230" s="9"/>
      <c r="I230" s="9"/>
      <c r="J230" s="9"/>
      <c r="K230" s="9"/>
      <c r="L230" s="9"/>
    </row>
    <row r="231" spans="1:12" x14ac:dyDescent="0.25">
      <c r="B231" s="28" t="s">
        <v>88</v>
      </c>
      <c r="C231" s="29"/>
      <c r="D231" s="29"/>
      <c r="E231" s="30"/>
      <c r="F231" s="30"/>
      <c r="G231" s="30"/>
      <c r="H231" s="30"/>
      <c r="I231" s="30"/>
      <c r="J231" s="30"/>
      <c r="K231" s="30"/>
      <c r="L231" s="31"/>
    </row>
    <row r="232" spans="1:12" x14ac:dyDescent="0.25">
      <c r="B232" s="32" t="s">
        <v>460</v>
      </c>
      <c r="C232" s="11"/>
      <c r="D232" s="33">
        <v>0.03</v>
      </c>
      <c r="E232" s="13"/>
      <c r="F232" s="13"/>
      <c r="G232" s="13"/>
      <c r="H232" s="13"/>
      <c r="I232" s="13"/>
      <c r="J232" s="13"/>
      <c r="K232" s="13"/>
      <c r="L232" s="34"/>
    </row>
    <row r="233" spans="1:12" x14ac:dyDescent="0.25">
      <c r="B233" s="32" t="s">
        <v>88</v>
      </c>
      <c r="C233" s="11"/>
      <c r="D233" s="11"/>
      <c r="E233" s="13"/>
      <c r="F233" s="13"/>
      <c r="G233" s="13"/>
      <c r="H233" s="13"/>
      <c r="I233" s="13"/>
      <c r="J233" s="13"/>
      <c r="K233" s="13"/>
      <c r="L233" s="34"/>
    </row>
    <row r="234" spans="1:12" x14ac:dyDescent="0.25">
      <c r="B234" s="32" t="s">
        <v>438</v>
      </c>
      <c r="C234" s="11"/>
      <c r="D234" s="33">
        <v>0.12</v>
      </c>
      <c r="E234" s="13"/>
      <c r="F234" s="13"/>
      <c r="G234" s="13"/>
      <c r="H234" s="13"/>
      <c r="I234" s="13"/>
      <c r="J234" s="13"/>
      <c r="K234" s="13"/>
      <c r="L234" s="34"/>
    </row>
    <row r="235" spans="1:12" x14ac:dyDescent="0.25">
      <c r="B235" s="32" t="s">
        <v>88</v>
      </c>
      <c r="C235" s="11"/>
      <c r="D235" s="11"/>
      <c r="E235" s="13"/>
      <c r="F235" s="13"/>
      <c r="G235" s="13"/>
      <c r="H235" s="13"/>
      <c r="I235" s="13"/>
      <c r="J235" s="13"/>
      <c r="K235" s="13"/>
      <c r="L235" s="34"/>
    </row>
    <row r="236" spans="1:12" x14ac:dyDescent="0.25">
      <c r="B236" s="32" t="s">
        <v>103</v>
      </c>
      <c r="C236" s="11"/>
      <c r="D236" s="33">
        <v>0.08</v>
      </c>
      <c r="E236" s="13"/>
      <c r="F236" s="13"/>
      <c r="G236" s="13"/>
      <c r="H236" s="13"/>
      <c r="I236" s="13"/>
      <c r="J236" s="13"/>
      <c r="K236" s="13"/>
      <c r="L236" s="34"/>
    </row>
    <row r="237" spans="1:12" ht="30.75" thickBot="1" x14ac:dyDescent="0.3">
      <c r="B237" s="35" t="s">
        <v>112</v>
      </c>
      <c r="C237" s="36"/>
      <c r="D237" s="36"/>
      <c r="E237" s="37"/>
      <c r="F237" s="37"/>
      <c r="G237" s="37"/>
      <c r="H237" s="37"/>
      <c r="I237" s="37"/>
      <c r="J237" s="37"/>
      <c r="K237" s="37"/>
      <c r="L237" s="38"/>
    </row>
    <row r="238" spans="1:12" ht="27.75" customHeight="1" x14ac:dyDescent="0.3">
      <c r="A238" s="7"/>
      <c r="B238" s="370" t="s">
        <v>113</v>
      </c>
      <c r="C238" s="371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1:12" ht="30" x14ac:dyDescent="0.25">
      <c r="A239" s="11">
        <v>1</v>
      </c>
      <c r="B239" s="12" t="s">
        <v>114</v>
      </c>
      <c r="C239" s="11" t="s">
        <v>27</v>
      </c>
      <c r="D239" s="11"/>
      <c r="E239" s="13">
        <v>6</v>
      </c>
      <c r="F239" s="13"/>
      <c r="G239" s="13"/>
      <c r="H239" s="13"/>
      <c r="I239" s="13"/>
      <c r="J239" s="13"/>
      <c r="K239" s="13"/>
      <c r="L239" s="13"/>
    </row>
    <row r="240" spans="1:12" ht="60" x14ac:dyDescent="0.25">
      <c r="A240" s="11">
        <v>2</v>
      </c>
      <c r="B240" s="12" t="s">
        <v>115</v>
      </c>
      <c r="C240" s="11" t="s">
        <v>107</v>
      </c>
      <c r="D240" s="11"/>
      <c r="E240" s="13">
        <v>2</v>
      </c>
      <c r="F240" s="13"/>
      <c r="G240" s="13"/>
      <c r="H240" s="13"/>
      <c r="I240" s="13"/>
      <c r="J240" s="13"/>
      <c r="K240" s="13"/>
      <c r="L240" s="13"/>
    </row>
    <row r="241" spans="1:12" ht="30" x14ac:dyDescent="0.25">
      <c r="A241" s="7"/>
      <c r="B241" s="14" t="s">
        <v>116</v>
      </c>
      <c r="C241" s="7" t="s">
        <v>107</v>
      </c>
      <c r="D241" s="7">
        <v>1</v>
      </c>
      <c r="E241" s="9">
        <f>D241*E240</f>
        <v>2</v>
      </c>
      <c r="F241" s="9"/>
      <c r="G241" s="9"/>
      <c r="H241" s="9"/>
      <c r="I241" s="9"/>
      <c r="J241" s="9"/>
      <c r="K241" s="9"/>
      <c r="L241" s="9"/>
    </row>
    <row r="242" spans="1:12" ht="60" x14ac:dyDescent="0.25">
      <c r="A242" s="11">
        <v>3</v>
      </c>
      <c r="B242" s="12" t="s">
        <v>117</v>
      </c>
      <c r="C242" s="11" t="s">
        <v>107</v>
      </c>
      <c r="D242" s="11"/>
      <c r="E242" s="13">
        <v>4</v>
      </c>
      <c r="F242" s="13"/>
      <c r="G242" s="13"/>
      <c r="H242" s="13"/>
      <c r="I242" s="13"/>
      <c r="J242" s="13"/>
      <c r="K242" s="13"/>
      <c r="L242" s="13"/>
    </row>
    <row r="243" spans="1:12" ht="30" x14ac:dyDescent="0.25">
      <c r="A243" s="7"/>
      <c r="B243" s="14" t="s">
        <v>118</v>
      </c>
      <c r="C243" s="7" t="s">
        <v>107</v>
      </c>
      <c r="D243" s="7">
        <v>1</v>
      </c>
      <c r="E243" s="9">
        <f>D243*E242</f>
        <v>4</v>
      </c>
      <c r="F243" s="9"/>
      <c r="G243" s="9"/>
      <c r="H243" s="9"/>
      <c r="I243" s="9"/>
      <c r="J243" s="9"/>
      <c r="K243" s="9"/>
      <c r="L243" s="9"/>
    </row>
    <row r="244" spans="1:12" ht="45" x14ac:dyDescent="0.25">
      <c r="A244" s="11">
        <v>4</v>
      </c>
      <c r="B244" s="12" t="s">
        <v>120</v>
      </c>
      <c r="C244" s="11" t="s">
        <v>107</v>
      </c>
      <c r="D244" s="11"/>
      <c r="E244" s="13">
        <v>1</v>
      </c>
      <c r="F244" s="13"/>
      <c r="G244" s="13"/>
      <c r="H244" s="13"/>
      <c r="I244" s="13"/>
      <c r="J244" s="13"/>
      <c r="K244" s="13"/>
      <c r="L244" s="13"/>
    </row>
    <row r="245" spans="1:12" ht="30.75" thickBot="1" x14ac:dyDescent="0.3">
      <c r="A245" s="7"/>
      <c r="B245" s="60" t="s">
        <v>119</v>
      </c>
      <c r="C245" s="61" t="s">
        <v>107</v>
      </c>
      <c r="D245" s="61">
        <v>1</v>
      </c>
      <c r="E245" s="62">
        <f>D245*E244</f>
        <v>1</v>
      </c>
      <c r="F245" s="62"/>
      <c r="G245" s="62"/>
      <c r="H245" s="62"/>
      <c r="I245" s="62"/>
      <c r="J245" s="62"/>
      <c r="K245" s="62"/>
      <c r="L245" s="62"/>
    </row>
    <row r="246" spans="1:12" x14ac:dyDescent="0.25">
      <c r="B246" s="58" t="s">
        <v>88</v>
      </c>
      <c r="C246" s="44"/>
      <c r="D246" s="45"/>
      <c r="E246" s="45"/>
      <c r="F246" s="45"/>
      <c r="G246" s="46"/>
      <c r="H246" s="46"/>
      <c r="I246" s="46"/>
      <c r="J246" s="46"/>
      <c r="K246" s="46"/>
      <c r="L246" s="47"/>
    </row>
    <row r="247" spans="1:12" x14ac:dyDescent="0.25">
      <c r="B247" s="59" t="s">
        <v>121</v>
      </c>
      <c r="C247" s="48"/>
      <c r="D247" s="49"/>
      <c r="E247" s="49"/>
      <c r="F247" s="49"/>
      <c r="G247" s="50"/>
      <c r="H247" s="50"/>
      <c r="I247" s="50"/>
      <c r="J247" s="50"/>
      <c r="K247" s="50"/>
      <c r="L247" s="51"/>
    </row>
    <row r="248" spans="1:12" x14ac:dyDescent="0.25">
      <c r="B248" s="32" t="s">
        <v>460</v>
      </c>
      <c r="C248" s="11"/>
      <c r="D248" s="33">
        <v>0.03</v>
      </c>
      <c r="E248" s="13"/>
      <c r="F248" s="13"/>
      <c r="G248" s="13"/>
      <c r="H248" s="13"/>
      <c r="I248" s="13"/>
      <c r="J248" s="13"/>
      <c r="K248" s="13"/>
      <c r="L248" s="34"/>
    </row>
    <row r="249" spans="1:12" x14ac:dyDescent="0.25">
      <c r="B249" s="32" t="s">
        <v>88</v>
      </c>
      <c r="C249" s="11"/>
      <c r="D249" s="11"/>
      <c r="E249" s="13"/>
      <c r="F249" s="13"/>
      <c r="G249" s="13"/>
      <c r="H249" s="13"/>
      <c r="I249" s="13"/>
      <c r="J249" s="13"/>
      <c r="K249" s="13"/>
      <c r="L249" s="34"/>
    </row>
    <row r="250" spans="1:12" ht="30" x14ac:dyDescent="0.25">
      <c r="B250" s="59" t="s">
        <v>122</v>
      </c>
      <c r="C250" s="52"/>
      <c r="D250" s="49"/>
      <c r="E250" s="49"/>
      <c r="F250" s="49"/>
      <c r="G250" s="50"/>
      <c r="H250" s="50"/>
      <c r="I250" s="50"/>
      <c r="J250" s="50"/>
      <c r="K250" s="50"/>
      <c r="L250" s="51"/>
    </row>
    <row r="251" spans="1:12" x14ac:dyDescent="0.25">
      <c r="B251" s="59" t="s">
        <v>88</v>
      </c>
      <c r="C251" s="53"/>
      <c r="D251" s="49"/>
      <c r="E251" s="49"/>
      <c r="F251" s="49"/>
      <c r="G251" s="50"/>
      <c r="H251" s="50"/>
      <c r="I251" s="50"/>
      <c r="J251" s="50"/>
      <c r="K251" s="50"/>
      <c r="L251" s="51"/>
    </row>
    <row r="252" spans="1:12" ht="30" x14ac:dyDescent="0.25">
      <c r="B252" s="59" t="s">
        <v>123</v>
      </c>
      <c r="C252" s="52"/>
      <c r="D252" s="49"/>
      <c r="E252" s="49"/>
      <c r="F252" s="49"/>
      <c r="G252" s="50"/>
      <c r="H252" s="50"/>
      <c r="I252" s="50"/>
      <c r="J252" s="50"/>
      <c r="K252" s="50"/>
      <c r="L252" s="51"/>
    </row>
    <row r="253" spans="1:12" ht="30.75" thickBot="1" x14ac:dyDescent="0.3">
      <c r="B253" s="35" t="s">
        <v>124</v>
      </c>
      <c r="C253" s="54"/>
      <c r="D253" s="55"/>
      <c r="E253" s="55"/>
      <c r="F253" s="55"/>
      <c r="G253" s="56"/>
      <c r="H253" s="56"/>
      <c r="I253" s="56"/>
      <c r="J253" s="56"/>
      <c r="K253" s="56"/>
      <c r="L253" s="57"/>
    </row>
    <row r="254" spans="1:12" ht="42" customHeight="1" x14ac:dyDescent="0.3">
      <c r="A254" s="7"/>
      <c r="B254" s="370" t="s">
        <v>447</v>
      </c>
      <c r="C254" s="371"/>
      <c r="D254" s="339"/>
      <c r="E254" s="339"/>
      <c r="F254" s="339"/>
      <c r="G254" s="339"/>
      <c r="H254" s="339"/>
      <c r="I254" s="339"/>
      <c r="J254" s="339"/>
      <c r="K254" s="339"/>
      <c r="L254" s="339"/>
    </row>
    <row r="255" spans="1:12" ht="60" x14ac:dyDescent="0.25">
      <c r="A255" s="11">
        <v>1</v>
      </c>
      <c r="B255" s="343" t="s">
        <v>385</v>
      </c>
      <c r="C255" s="341" t="s">
        <v>107</v>
      </c>
      <c r="D255" s="341"/>
      <c r="E255" s="342">
        <v>1</v>
      </c>
      <c r="F255" s="342"/>
      <c r="G255" s="342"/>
      <c r="H255" s="342"/>
      <c r="I255" s="342"/>
      <c r="J255" s="342"/>
      <c r="K255" s="342"/>
      <c r="L255" s="342"/>
    </row>
    <row r="256" spans="1:12" ht="15.75" thickBot="1" x14ac:dyDescent="0.3">
      <c r="A256" s="7"/>
      <c r="B256" s="14" t="s">
        <v>375</v>
      </c>
      <c r="C256" s="7" t="s">
        <v>107</v>
      </c>
      <c r="D256" s="7">
        <v>1</v>
      </c>
      <c r="E256" s="9">
        <f>D256*E255</f>
        <v>1</v>
      </c>
      <c r="F256" s="9"/>
      <c r="G256" s="9"/>
      <c r="H256" s="9"/>
      <c r="I256" s="9"/>
      <c r="J256" s="9"/>
      <c r="K256" s="9"/>
      <c r="L256" s="9"/>
    </row>
    <row r="257" spans="2:12" x14ac:dyDescent="0.25">
      <c r="B257" s="58" t="s">
        <v>88</v>
      </c>
      <c r="C257" s="44"/>
      <c r="D257" s="45"/>
      <c r="E257" s="45"/>
      <c r="F257" s="45"/>
      <c r="G257" s="46"/>
      <c r="H257" s="46"/>
      <c r="I257" s="46"/>
      <c r="J257" s="46"/>
      <c r="K257" s="46"/>
      <c r="L257" s="47"/>
    </row>
    <row r="258" spans="2:12" x14ac:dyDescent="0.25">
      <c r="B258" s="59" t="s">
        <v>121</v>
      </c>
      <c r="C258" s="48"/>
      <c r="D258" s="49"/>
      <c r="E258" s="49"/>
      <c r="F258" s="49"/>
      <c r="G258" s="50"/>
      <c r="H258" s="50"/>
      <c r="I258" s="50"/>
      <c r="J258" s="50"/>
      <c r="K258" s="50"/>
      <c r="L258" s="51"/>
    </row>
    <row r="259" spans="2:12" x14ac:dyDescent="0.25">
      <c r="B259" s="32" t="s">
        <v>460</v>
      </c>
      <c r="C259" s="11"/>
      <c r="D259" s="33">
        <v>0.03</v>
      </c>
      <c r="E259" s="13"/>
      <c r="F259" s="13"/>
      <c r="G259" s="13"/>
      <c r="H259" s="13"/>
      <c r="I259" s="13"/>
      <c r="J259" s="13"/>
      <c r="K259" s="13"/>
      <c r="L259" s="34"/>
    </row>
    <row r="260" spans="2:12" x14ac:dyDescent="0.25">
      <c r="B260" s="32" t="s">
        <v>88</v>
      </c>
      <c r="C260" s="11"/>
      <c r="D260" s="11"/>
      <c r="E260" s="13"/>
      <c r="F260" s="13"/>
      <c r="G260" s="13"/>
      <c r="H260" s="13"/>
      <c r="I260" s="13"/>
      <c r="J260" s="13"/>
      <c r="K260" s="13"/>
      <c r="L260" s="34"/>
    </row>
    <row r="261" spans="2:12" ht="30" x14ac:dyDescent="0.25">
      <c r="B261" s="59" t="s">
        <v>122</v>
      </c>
      <c r="C261" s="52"/>
      <c r="D261" s="49"/>
      <c r="E261" s="49"/>
      <c r="F261" s="49"/>
      <c r="G261" s="50"/>
      <c r="H261" s="50"/>
      <c r="I261" s="50"/>
      <c r="J261" s="50"/>
      <c r="K261" s="50"/>
      <c r="L261" s="51"/>
    </row>
    <row r="262" spans="2:12" x14ac:dyDescent="0.25">
      <c r="B262" s="59" t="s">
        <v>88</v>
      </c>
      <c r="C262" s="53"/>
      <c r="D262" s="49"/>
      <c r="E262" s="49"/>
      <c r="F262" s="49"/>
      <c r="G262" s="50"/>
      <c r="H262" s="50"/>
      <c r="I262" s="50"/>
      <c r="J262" s="50"/>
      <c r="K262" s="50"/>
      <c r="L262" s="51"/>
    </row>
    <row r="263" spans="2:12" ht="30" x14ac:dyDescent="0.25">
      <c r="B263" s="59" t="s">
        <v>123</v>
      </c>
      <c r="C263" s="52"/>
      <c r="D263" s="49"/>
      <c r="E263" s="49"/>
      <c r="F263" s="49"/>
      <c r="G263" s="50"/>
      <c r="H263" s="50"/>
      <c r="I263" s="50"/>
      <c r="J263" s="50"/>
      <c r="K263" s="50"/>
      <c r="L263" s="51"/>
    </row>
    <row r="264" spans="2:12" ht="30.75" thickBot="1" x14ac:dyDescent="0.3">
      <c r="B264" s="35" t="s">
        <v>439</v>
      </c>
      <c r="C264" s="54"/>
      <c r="D264" s="55"/>
      <c r="E264" s="55"/>
      <c r="F264" s="55"/>
      <c r="G264" s="56"/>
      <c r="H264" s="56"/>
      <c r="I264" s="56"/>
      <c r="J264" s="56"/>
      <c r="K264" s="56"/>
      <c r="L264" s="57"/>
    </row>
    <row r="265" spans="2:12" ht="15.75" thickBot="1" x14ac:dyDescent="0.3">
      <c r="B265" s="63" t="s">
        <v>350</v>
      </c>
      <c r="C265" s="64"/>
      <c r="D265" s="64"/>
      <c r="E265" s="64"/>
      <c r="F265" s="66"/>
      <c r="G265" s="66"/>
      <c r="H265" s="66"/>
      <c r="I265" s="66"/>
      <c r="J265" s="66"/>
      <c r="K265" s="66"/>
      <c r="L265" s="65"/>
    </row>
  </sheetData>
  <mergeCells count="15">
    <mergeCell ref="J4:K4"/>
    <mergeCell ref="L4:L5"/>
    <mergeCell ref="B7:C7"/>
    <mergeCell ref="B204:C204"/>
    <mergeCell ref="A1:L1"/>
    <mergeCell ref="A2:L2"/>
    <mergeCell ref="A4:A5"/>
    <mergeCell ref="B4:B5"/>
    <mergeCell ref="C4:C5"/>
    <mergeCell ref="D4:E4"/>
    <mergeCell ref="B254:C254"/>
    <mergeCell ref="B221:C221"/>
    <mergeCell ref="B238:C238"/>
    <mergeCell ref="F4:G4"/>
    <mergeCell ref="H4:I4"/>
  </mergeCells>
  <pageMargins left="0.7" right="0.7" top="0.75" bottom="0.75" header="0.3" footer="0.3"/>
  <pageSetup scale="79" orientation="landscape" verticalDpi="0" r:id="rId1"/>
  <rowBreaks count="1" manualBreakCount="1">
    <brk id="24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opLeftCell="A148" zoomScaleNormal="100" workbookViewId="0">
      <selection activeCell="B155" sqref="B155"/>
    </sheetView>
  </sheetViews>
  <sheetFormatPr defaultRowHeight="15" x14ac:dyDescent="0.25"/>
  <cols>
    <col min="1" max="1" width="4" customWidth="1"/>
    <col min="2" max="2" width="36.85546875" customWidth="1"/>
    <col min="4" max="4" width="0" hidden="1" customWidth="1"/>
    <col min="12" max="12" width="10.140625" customWidth="1"/>
  </cols>
  <sheetData>
    <row r="1" spans="1:17" x14ac:dyDescent="0.25">
      <c r="A1" s="378" t="s">
        <v>200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7" ht="18.75" x14ac:dyDescent="0.3">
      <c r="A2" s="379" t="s">
        <v>448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7" ht="30" customHeight="1" x14ac:dyDescent="0.25">
      <c r="A3" s="374" t="s">
        <v>0</v>
      </c>
      <c r="B3" s="374" t="s">
        <v>1</v>
      </c>
      <c r="C3" s="380" t="s">
        <v>2</v>
      </c>
      <c r="D3" s="372" t="s">
        <v>3</v>
      </c>
      <c r="E3" s="373"/>
      <c r="F3" s="372" t="s">
        <v>4</v>
      </c>
      <c r="G3" s="373"/>
      <c r="H3" s="372" t="s">
        <v>5</v>
      </c>
      <c r="I3" s="373"/>
      <c r="J3" s="372" t="s">
        <v>6</v>
      </c>
      <c r="K3" s="373"/>
      <c r="L3" s="374" t="s">
        <v>7</v>
      </c>
    </row>
    <row r="4" spans="1:17" ht="59.25" customHeight="1" x14ac:dyDescent="0.25">
      <c r="A4" s="375"/>
      <c r="B4" s="375"/>
      <c r="C4" s="381"/>
      <c r="D4" s="3" t="s">
        <v>8</v>
      </c>
      <c r="E4" s="4" t="s">
        <v>7</v>
      </c>
      <c r="F4" s="3" t="s">
        <v>8</v>
      </c>
      <c r="G4" s="4" t="s">
        <v>7</v>
      </c>
      <c r="H4" s="3" t="s">
        <v>8</v>
      </c>
      <c r="I4" s="4" t="s">
        <v>7</v>
      </c>
      <c r="J4" s="3" t="s">
        <v>8</v>
      </c>
      <c r="K4" s="4" t="s">
        <v>7</v>
      </c>
      <c r="L4" s="375"/>
      <c r="Q4" s="67"/>
    </row>
    <row r="5" spans="1:17" x14ac:dyDescent="0.25">
      <c r="A5" s="5" t="s">
        <v>9</v>
      </c>
      <c r="B5" s="5" t="s">
        <v>449</v>
      </c>
      <c r="C5" s="6" t="s">
        <v>450</v>
      </c>
      <c r="D5" s="5">
        <v>5</v>
      </c>
      <c r="E5" s="5" t="s">
        <v>451</v>
      </c>
      <c r="F5" s="5" t="s">
        <v>452</v>
      </c>
      <c r="G5" s="5" t="s">
        <v>453</v>
      </c>
      <c r="H5" s="5" t="s">
        <v>454</v>
      </c>
      <c r="I5" s="5" t="s">
        <v>455</v>
      </c>
      <c r="J5" s="5" t="s">
        <v>456</v>
      </c>
      <c r="K5" s="5" t="s">
        <v>457</v>
      </c>
      <c r="L5" s="5" t="s">
        <v>458</v>
      </c>
    </row>
    <row r="6" spans="1:17" ht="45" x14ac:dyDescent="0.25">
      <c r="A6" s="11">
        <v>1</v>
      </c>
      <c r="B6" s="12" t="s">
        <v>125</v>
      </c>
      <c r="C6" s="11" t="s">
        <v>14</v>
      </c>
      <c r="D6" s="11"/>
      <c r="E6" s="13">
        <v>960</v>
      </c>
      <c r="F6" s="13"/>
      <c r="G6" s="13"/>
      <c r="H6" s="13"/>
      <c r="I6" s="13"/>
      <c r="J6" s="13"/>
      <c r="K6" s="13"/>
      <c r="L6" s="13"/>
    </row>
    <row r="7" spans="1:17" x14ac:dyDescent="0.25">
      <c r="A7" s="7"/>
      <c r="B7" s="14" t="s">
        <v>15</v>
      </c>
      <c r="C7" s="7" t="s">
        <v>16</v>
      </c>
      <c r="D7" s="7">
        <v>0.60799999999999998</v>
      </c>
      <c r="E7" s="9">
        <f>D7*E6</f>
        <v>583.67999999999995</v>
      </c>
      <c r="F7" s="9"/>
      <c r="G7" s="9"/>
      <c r="H7" s="9"/>
      <c r="I7" s="9"/>
      <c r="J7" s="9"/>
      <c r="K7" s="9"/>
      <c r="L7" s="9"/>
    </row>
    <row r="8" spans="1:17" ht="60" x14ac:dyDescent="0.25">
      <c r="A8" s="11">
        <v>2</v>
      </c>
      <c r="B8" s="12" t="s">
        <v>127</v>
      </c>
      <c r="C8" s="11" t="s">
        <v>126</v>
      </c>
      <c r="D8" s="11"/>
      <c r="E8" s="13">
        <v>37.5</v>
      </c>
      <c r="F8" s="13"/>
      <c r="G8" s="13"/>
      <c r="H8" s="13"/>
      <c r="I8" s="13"/>
      <c r="J8" s="13"/>
      <c r="K8" s="13"/>
      <c r="L8" s="13"/>
    </row>
    <row r="9" spans="1:17" x14ac:dyDescent="0.25">
      <c r="A9" s="7"/>
      <c r="B9" s="14" t="s">
        <v>15</v>
      </c>
      <c r="C9" s="7" t="s">
        <v>16</v>
      </c>
      <c r="D9" s="7">
        <v>22</v>
      </c>
      <c r="E9" s="9">
        <f>D9*E8</f>
        <v>825</v>
      </c>
      <c r="F9" s="9"/>
      <c r="G9" s="9"/>
      <c r="H9" s="9"/>
      <c r="I9" s="9"/>
      <c r="J9" s="9"/>
      <c r="K9" s="9"/>
      <c r="L9" s="9"/>
    </row>
    <row r="10" spans="1:17" x14ac:dyDescent="0.25">
      <c r="A10" s="7"/>
      <c r="B10" s="14" t="s">
        <v>17</v>
      </c>
      <c r="C10" s="7" t="s">
        <v>18</v>
      </c>
      <c r="D10" s="7">
        <v>16.8</v>
      </c>
      <c r="E10" s="9">
        <f>D10*E8</f>
        <v>630</v>
      </c>
      <c r="F10" s="9"/>
      <c r="G10" s="9"/>
      <c r="H10" s="9"/>
      <c r="I10" s="9"/>
      <c r="J10" s="9"/>
      <c r="K10" s="9"/>
      <c r="L10" s="9"/>
    </row>
    <row r="11" spans="1:17" ht="90" x14ac:dyDescent="0.25">
      <c r="A11" s="11">
        <v>3</v>
      </c>
      <c r="B11" s="12" t="s">
        <v>128</v>
      </c>
      <c r="C11" s="11" t="s">
        <v>126</v>
      </c>
      <c r="D11" s="11"/>
      <c r="E11" s="13">
        <v>300.25</v>
      </c>
      <c r="F11" s="13"/>
      <c r="G11" s="13"/>
      <c r="H11" s="13"/>
      <c r="I11" s="13"/>
      <c r="J11" s="13"/>
      <c r="K11" s="13"/>
      <c r="L11" s="13"/>
      <c r="O11" s="67"/>
    </row>
    <row r="12" spans="1:17" x14ac:dyDescent="0.25">
      <c r="A12" s="7"/>
      <c r="B12" s="14" t="s">
        <v>15</v>
      </c>
      <c r="C12" s="7" t="s">
        <v>16</v>
      </c>
      <c r="D12" s="7">
        <v>0.87</v>
      </c>
      <c r="E12" s="9">
        <f>D12*E11</f>
        <v>261.21749999999997</v>
      </c>
      <c r="F12" s="9"/>
      <c r="G12" s="9"/>
      <c r="H12" s="9"/>
      <c r="I12" s="9"/>
      <c r="J12" s="9"/>
      <c r="K12" s="9"/>
      <c r="L12" s="9"/>
    </row>
    <row r="13" spans="1:17" ht="45" x14ac:dyDescent="0.25">
      <c r="A13" s="11">
        <v>4</v>
      </c>
      <c r="B13" s="12" t="s">
        <v>129</v>
      </c>
      <c r="C13" s="11" t="s">
        <v>130</v>
      </c>
      <c r="D13" s="11">
        <v>2</v>
      </c>
      <c r="E13" s="13">
        <f>E11*D13</f>
        <v>600.5</v>
      </c>
      <c r="F13" s="13"/>
      <c r="G13" s="13"/>
      <c r="H13" s="13"/>
      <c r="I13" s="13"/>
      <c r="J13" s="13"/>
      <c r="K13" s="13"/>
      <c r="L13" s="13"/>
    </row>
    <row r="14" spans="1:17" ht="21.75" customHeight="1" x14ac:dyDescent="0.25">
      <c r="A14" s="11">
        <v>6</v>
      </c>
      <c r="B14" s="12" t="s">
        <v>365</v>
      </c>
      <c r="C14" s="11" t="s">
        <v>14</v>
      </c>
      <c r="D14" s="11"/>
      <c r="E14" s="13">
        <v>1089</v>
      </c>
      <c r="F14" s="13"/>
      <c r="G14" s="13"/>
      <c r="H14" s="13"/>
      <c r="I14" s="13"/>
      <c r="J14" s="13"/>
      <c r="K14" s="13"/>
      <c r="L14" s="13"/>
    </row>
    <row r="15" spans="1:17" ht="21.75" customHeight="1" x14ac:dyDescent="0.25">
      <c r="A15" s="186"/>
      <c r="B15" s="14" t="s">
        <v>15</v>
      </c>
      <c r="C15" s="187" t="s">
        <v>16</v>
      </c>
      <c r="D15" s="187">
        <v>4.2900000000000001E-2</v>
      </c>
      <c r="E15" s="39">
        <f>D15*E14</f>
        <v>46.7181</v>
      </c>
      <c r="F15" s="39"/>
      <c r="G15" s="39"/>
      <c r="H15" s="74"/>
      <c r="I15" s="9"/>
      <c r="J15" s="9"/>
      <c r="K15" s="9"/>
      <c r="L15" s="9"/>
    </row>
    <row r="16" spans="1:17" ht="21.75" customHeight="1" x14ac:dyDescent="0.25">
      <c r="A16" s="186"/>
      <c r="B16" s="14" t="s">
        <v>366</v>
      </c>
      <c r="C16" s="187" t="s">
        <v>48</v>
      </c>
      <c r="D16" s="187">
        <v>2.6900000000000001E-3</v>
      </c>
      <c r="E16" s="39">
        <f>D16*E14</f>
        <v>2.9294100000000003</v>
      </c>
      <c r="F16" s="39"/>
      <c r="G16" s="39"/>
      <c r="H16" s="74"/>
      <c r="I16" s="117"/>
      <c r="J16" s="117"/>
      <c r="K16" s="9"/>
      <c r="L16" s="9"/>
    </row>
    <row r="17" spans="1:12" ht="21.75" customHeight="1" x14ac:dyDescent="0.25">
      <c r="A17" s="186"/>
      <c r="B17" s="14" t="s">
        <v>367</v>
      </c>
      <c r="C17" s="187" t="s">
        <v>48</v>
      </c>
      <c r="D17" s="187">
        <v>7.6E-3</v>
      </c>
      <c r="E17" s="39">
        <f>D17*E14</f>
        <v>8.2764000000000006</v>
      </c>
      <c r="F17" s="39"/>
      <c r="G17" s="39"/>
      <c r="H17" s="74"/>
      <c r="I17" s="117"/>
      <c r="J17" s="117"/>
      <c r="K17" s="9"/>
      <c r="L17" s="9"/>
    </row>
    <row r="18" spans="1:12" ht="21.75" customHeight="1" x14ac:dyDescent="0.25">
      <c r="A18" s="186"/>
      <c r="B18" s="14" t="s">
        <v>368</v>
      </c>
      <c r="C18" s="187" t="s">
        <v>34</v>
      </c>
      <c r="D18" s="187">
        <f>0.149+ (0.0124*23)</f>
        <v>0.43420000000000003</v>
      </c>
      <c r="E18" s="39">
        <f>D18*E14</f>
        <v>472.84380000000004</v>
      </c>
      <c r="F18" s="74"/>
      <c r="G18" s="39"/>
      <c r="H18" s="39"/>
      <c r="I18" s="9"/>
      <c r="J18" s="9"/>
      <c r="K18" s="9"/>
      <c r="L18" s="9"/>
    </row>
    <row r="19" spans="1:12" ht="21.75" customHeight="1" x14ac:dyDescent="0.25">
      <c r="A19" s="186"/>
      <c r="B19" s="14" t="s">
        <v>369</v>
      </c>
      <c r="C19" s="187" t="s">
        <v>34</v>
      </c>
      <c r="D19" s="187">
        <v>1.0999999999999999E-2</v>
      </c>
      <c r="E19" s="39">
        <f>D19*E14</f>
        <v>11.978999999999999</v>
      </c>
      <c r="F19" s="74"/>
      <c r="G19" s="39"/>
      <c r="H19" s="39"/>
      <c r="I19" s="9"/>
      <c r="J19" s="9"/>
      <c r="K19" s="9"/>
      <c r="L19" s="9"/>
    </row>
    <row r="20" spans="1:12" ht="45" x14ac:dyDescent="0.25">
      <c r="A20" s="11">
        <v>7</v>
      </c>
      <c r="B20" s="12" t="s">
        <v>370</v>
      </c>
      <c r="C20" s="11" t="s">
        <v>126</v>
      </c>
      <c r="D20" s="11"/>
      <c r="E20" s="13">
        <v>381.15</v>
      </c>
      <c r="F20" s="13"/>
      <c r="G20" s="13"/>
      <c r="H20" s="13"/>
      <c r="I20" s="13"/>
      <c r="J20" s="13"/>
      <c r="K20" s="13"/>
      <c r="L20" s="13"/>
    </row>
    <row r="21" spans="1:12" ht="30" x14ac:dyDescent="0.25">
      <c r="A21" s="186"/>
      <c r="B21" s="14" t="s">
        <v>371</v>
      </c>
      <c r="C21" s="187" t="s">
        <v>48</v>
      </c>
      <c r="D21" s="187">
        <f>0.00185-0.00021</f>
        <v>1.64E-3</v>
      </c>
      <c r="E21" s="39">
        <f>D21*E20</f>
        <v>0.62508599999999992</v>
      </c>
      <c r="F21" s="39"/>
      <c r="G21" s="39"/>
      <c r="H21" s="74"/>
      <c r="I21" s="117"/>
      <c r="J21" s="117"/>
      <c r="K21" s="9"/>
      <c r="L21" s="9"/>
    </row>
    <row r="22" spans="1:12" ht="21.75" customHeight="1" x14ac:dyDescent="0.25">
      <c r="A22" s="186"/>
      <c r="B22" s="14" t="s">
        <v>372</v>
      </c>
      <c r="C22" s="187" t="s">
        <v>48</v>
      </c>
      <c r="D22" s="187">
        <f>0.0105-0.00102</f>
        <v>9.4800000000000006E-3</v>
      </c>
      <c r="E22" s="39">
        <f>D22*E20</f>
        <v>3.613302</v>
      </c>
      <c r="F22" s="39"/>
      <c r="G22" s="39"/>
      <c r="H22" s="74"/>
      <c r="I22" s="117"/>
      <c r="J22" s="117"/>
      <c r="K22" s="9"/>
      <c r="L22" s="9"/>
    </row>
    <row r="23" spans="1:12" ht="21.75" customHeight="1" x14ac:dyDescent="0.25">
      <c r="A23" s="186"/>
      <c r="B23" s="14" t="s">
        <v>373</v>
      </c>
      <c r="C23" s="187" t="s">
        <v>48</v>
      </c>
      <c r="D23" s="187">
        <f>0.00185-0.00021</f>
        <v>1.64E-3</v>
      </c>
      <c r="E23" s="39">
        <f>D23*E20</f>
        <v>0.62508599999999992</v>
      </c>
      <c r="F23" s="74"/>
      <c r="G23" s="39"/>
      <c r="H23" s="39"/>
      <c r="I23" s="9"/>
      <c r="J23" s="9"/>
      <c r="K23" s="9"/>
      <c r="L23" s="9"/>
    </row>
    <row r="24" spans="1:12" s="87" customFormat="1" ht="32.25" x14ac:dyDescent="0.25">
      <c r="A24" s="83">
        <v>5</v>
      </c>
      <c r="B24" s="84" t="s">
        <v>131</v>
      </c>
      <c r="C24" s="83" t="s">
        <v>130</v>
      </c>
      <c r="D24" s="83"/>
      <c r="E24" s="85">
        <v>0.81599999999999995</v>
      </c>
      <c r="F24" s="85"/>
      <c r="G24" s="85"/>
      <c r="H24" s="85"/>
      <c r="I24" s="85"/>
      <c r="J24" s="85"/>
      <c r="K24" s="85"/>
      <c r="L24" s="85"/>
    </row>
    <row r="25" spans="1:12" x14ac:dyDescent="0.25">
      <c r="A25" s="72"/>
      <c r="B25" s="86" t="s">
        <v>132</v>
      </c>
      <c r="C25" s="72" t="s">
        <v>48</v>
      </c>
      <c r="D25" s="74">
        <v>0.3</v>
      </c>
      <c r="E25" s="74">
        <f>D25*E24</f>
        <v>0.24479999999999996</v>
      </c>
      <c r="F25" s="74"/>
      <c r="G25" s="74"/>
      <c r="H25" s="74"/>
      <c r="I25" s="74"/>
      <c r="J25" s="74"/>
      <c r="K25" s="74"/>
      <c r="L25" s="74"/>
    </row>
    <row r="26" spans="1:12" x14ac:dyDescent="0.25">
      <c r="A26" s="72"/>
      <c r="B26" s="86" t="s">
        <v>133</v>
      </c>
      <c r="C26" s="72" t="s">
        <v>130</v>
      </c>
      <c r="D26" s="72">
        <v>1.03</v>
      </c>
      <c r="E26" s="74">
        <f>D26*E24</f>
        <v>0.84048</v>
      </c>
      <c r="F26" s="74"/>
      <c r="G26" s="74"/>
      <c r="H26" s="74"/>
      <c r="I26" s="74"/>
      <c r="J26" s="74"/>
      <c r="K26" s="74"/>
      <c r="L26" s="74"/>
    </row>
    <row r="27" spans="1:12" ht="47.25" x14ac:dyDescent="0.25">
      <c r="A27" s="68">
        <v>6</v>
      </c>
      <c r="B27" s="69" t="s">
        <v>357</v>
      </c>
      <c r="C27" s="68" t="s">
        <v>134</v>
      </c>
      <c r="D27" s="68"/>
      <c r="E27" s="70">
        <v>1089</v>
      </c>
      <c r="F27" s="71"/>
      <c r="G27" s="71"/>
      <c r="H27" s="71"/>
      <c r="I27" s="71"/>
      <c r="J27" s="71"/>
      <c r="K27" s="71"/>
      <c r="L27" s="71"/>
    </row>
    <row r="28" spans="1:12" ht="30" x14ac:dyDescent="0.25">
      <c r="A28" s="72"/>
      <c r="B28" s="73" t="s">
        <v>139</v>
      </c>
      <c r="C28" s="72" t="s">
        <v>16</v>
      </c>
      <c r="D28" s="72">
        <f>0.0375+(0.00007*4)</f>
        <v>3.7780000000000001E-2</v>
      </c>
      <c r="E28" s="74">
        <f>D28*E27</f>
        <v>41.142420000000001</v>
      </c>
      <c r="F28" s="74"/>
      <c r="G28" s="74"/>
      <c r="H28" s="74"/>
      <c r="I28" s="74"/>
      <c r="J28" s="74"/>
      <c r="K28" s="74"/>
      <c r="L28" s="74"/>
    </row>
    <row r="29" spans="1:12" x14ac:dyDescent="0.25">
      <c r="A29" s="72"/>
      <c r="B29" s="73" t="s">
        <v>135</v>
      </c>
      <c r="C29" s="75" t="s">
        <v>48</v>
      </c>
      <c r="D29" s="72">
        <v>3.0200000000000001E-3</v>
      </c>
      <c r="E29" s="74">
        <f>D29*E27</f>
        <v>3.28878</v>
      </c>
      <c r="F29" s="74"/>
      <c r="G29" s="74"/>
      <c r="H29" s="74"/>
      <c r="I29" s="74"/>
      <c r="J29" s="74"/>
      <c r="K29" s="74"/>
      <c r="L29" s="74"/>
    </row>
    <row r="30" spans="1:12" x14ac:dyDescent="0.25">
      <c r="A30" s="72"/>
      <c r="B30" s="76" t="s">
        <v>136</v>
      </c>
      <c r="C30" s="75" t="s">
        <v>48</v>
      </c>
      <c r="D30" s="72">
        <v>3.7000000000000002E-3</v>
      </c>
      <c r="E30" s="74">
        <f>D30*E27</f>
        <v>4.0293000000000001</v>
      </c>
      <c r="F30" s="74"/>
      <c r="G30" s="74"/>
      <c r="H30" s="74"/>
      <c r="I30" s="77"/>
      <c r="J30" s="74"/>
      <c r="K30" s="77"/>
      <c r="L30" s="74"/>
    </row>
    <row r="31" spans="1:12" x14ac:dyDescent="0.25">
      <c r="A31" s="72"/>
      <c r="B31" s="76" t="s">
        <v>137</v>
      </c>
      <c r="C31" s="75" t="s">
        <v>48</v>
      </c>
      <c r="D31" s="72">
        <v>3.7000000000000002E-3</v>
      </c>
      <c r="E31" s="74">
        <f>D31*E28</f>
        <v>0.15222695400000003</v>
      </c>
      <c r="F31" s="74"/>
      <c r="G31" s="74"/>
      <c r="H31" s="74"/>
      <c r="I31" s="77"/>
      <c r="J31" s="74"/>
      <c r="K31" s="77"/>
      <c r="L31" s="74"/>
    </row>
    <row r="32" spans="1:12" x14ac:dyDescent="0.25">
      <c r="A32" s="72"/>
      <c r="B32" s="73" t="s">
        <v>49</v>
      </c>
      <c r="C32" s="72" t="s">
        <v>18</v>
      </c>
      <c r="D32" s="72">
        <v>2.3E-3</v>
      </c>
      <c r="E32" s="74">
        <f>D32*E27</f>
        <v>2.5047000000000001</v>
      </c>
      <c r="F32" s="74"/>
      <c r="G32" s="74"/>
      <c r="H32" s="74"/>
      <c r="I32" s="74"/>
      <c r="J32" s="74"/>
      <c r="K32" s="74"/>
      <c r="L32" s="74"/>
    </row>
    <row r="33" spans="1:12" ht="30" x14ac:dyDescent="0.25">
      <c r="A33" s="72"/>
      <c r="B33" s="78" t="s">
        <v>140</v>
      </c>
      <c r="C33" s="72" t="s">
        <v>130</v>
      </c>
      <c r="D33" s="72">
        <f>0.0977+(0.0122*4)</f>
        <v>0.14649999999999999</v>
      </c>
      <c r="E33" s="74">
        <f>D33*E27</f>
        <v>159.5385</v>
      </c>
      <c r="F33" s="74"/>
      <c r="G33" s="74"/>
      <c r="H33" s="74"/>
      <c r="I33" s="74"/>
      <c r="J33" s="74"/>
      <c r="K33" s="74"/>
      <c r="L33" s="74"/>
    </row>
    <row r="34" spans="1:12" x14ac:dyDescent="0.25">
      <c r="A34" s="72"/>
      <c r="B34" s="73" t="s">
        <v>141</v>
      </c>
      <c r="C34" s="72" t="s">
        <v>18</v>
      </c>
      <c r="D34" s="72">
        <f>0.0145+(0.0002*4)</f>
        <v>1.5300000000000001E-2</v>
      </c>
      <c r="E34" s="74">
        <f>D34*E27</f>
        <v>16.6617</v>
      </c>
      <c r="F34" s="74"/>
      <c r="G34" s="74"/>
      <c r="H34" s="74"/>
      <c r="I34" s="74"/>
      <c r="J34" s="74"/>
      <c r="K34" s="74"/>
      <c r="L34" s="74"/>
    </row>
    <row r="35" spans="1:12" ht="32.25" x14ac:dyDescent="0.25">
      <c r="A35" s="79">
        <v>7</v>
      </c>
      <c r="B35" s="80" t="s">
        <v>138</v>
      </c>
      <c r="C35" s="79" t="s">
        <v>130</v>
      </c>
      <c r="D35" s="79"/>
      <c r="E35" s="81">
        <v>0.38100000000000001</v>
      </c>
      <c r="F35" s="82"/>
      <c r="G35" s="82"/>
      <c r="H35" s="82"/>
      <c r="I35" s="82"/>
      <c r="J35" s="70"/>
      <c r="K35" s="70"/>
      <c r="L35" s="82"/>
    </row>
    <row r="36" spans="1:12" x14ac:dyDescent="0.25">
      <c r="A36" s="7"/>
      <c r="B36" s="14" t="s">
        <v>132</v>
      </c>
      <c r="C36" s="7" t="s">
        <v>48</v>
      </c>
      <c r="D36" s="7">
        <v>0.3</v>
      </c>
      <c r="E36" s="9">
        <f>D36*E35</f>
        <v>0.1143</v>
      </c>
      <c r="F36" s="39"/>
      <c r="G36" s="39"/>
      <c r="H36" s="39"/>
      <c r="I36" s="39"/>
      <c r="J36" s="9"/>
      <c r="K36" s="9"/>
      <c r="L36" s="9"/>
    </row>
    <row r="37" spans="1:12" x14ac:dyDescent="0.25">
      <c r="A37" s="7"/>
      <c r="B37" s="14" t="s">
        <v>133</v>
      </c>
      <c r="C37" s="7" t="s">
        <v>130</v>
      </c>
      <c r="D37" s="7">
        <v>1.03</v>
      </c>
      <c r="E37" s="9">
        <f>D37*E35</f>
        <v>0.39243</v>
      </c>
      <c r="F37" s="39"/>
      <c r="G37" s="39"/>
      <c r="H37" s="39"/>
      <c r="I37" s="39"/>
      <c r="J37" s="9"/>
      <c r="K37" s="9"/>
      <c r="L37" s="9"/>
    </row>
    <row r="38" spans="1:12" ht="47.25" x14ac:dyDescent="0.25">
      <c r="A38" s="68">
        <v>8</v>
      </c>
      <c r="B38" s="69" t="s">
        <v>358</v>
      </c>
      <c r="C38" s="68" t="s">
        <v>134</v>
      </c>
      <c r="D38" s="68"/>
      <c r="E38" s="70">
        <v>1089</v>
      </c>
      <c r="F38" s="71"/>
      <c r="G38" s="71"/>
      <c r="H38" s="71"/>
      <c r="I38" s="71"/>
      <c r="J38" s="71"/>
      <c r="K38" s="71"/>
      <c r="L38" s="71"/>
    </row>
    <row r="39" spans="1:12" x14ac:dyDescent="0.25">
      <c r="A39" s="72"/>
      <c r="B39" s="73" t="s">
        <v>142</v>
      </c>
      <c r="C39" s="72" t="s">
        <v>16</v>
      </c>
      <c r="D39" s="72">
        <f>0.0375</f>
        <v>3.7499999999999999E-2</v>
      </c>
      <c r="E39" s="74">
        <f>D39*E38</f>
        <v>40.837499999999999</v>
      </c>
      <c r="F39" s="74"/>
      <c r="G39" s="74"/>
      <c r="H39" s="74"/>
      <c r="I39" s="74"/>
      <c r="J39" s="74"/>
      <c r="K39" s="74"/>
      <c r="L39" s="74"/>
    </row>
    <row r="40" spans="1:12" x14ac:dyDescent="0.25">
      <c r="A40" s="72"/>
      <c r="B40" s="73" t="s">
        <v>135</v>
      </c>
      <c r="C40" s="75" t="s">
        <v>48</v>
      </c>
      <c r="D40" s="72">
        <v>3.0200000000000001E-3</v>
      </c>
      <c r="E40" s="74">
        <f>D40*E38</f>
        <v>3.28878</v>
      </c>
      <c r="F40" s="74"/>
      <c r="G40" s="74"/>
      <c r="H40" s="74"/>
      <c r="I40" s="74"/>
      <c r="J40" s="74"/>
      <c r="K40" s="74"/>
      <c r="L40" s="74"/>
    </row>
    <row r="41" spans="1:12" x14ac:dyDescent="0.25">
      <c r="A41" s="72"/>
      <c r="B41" s="76" t="s">
        <v>136</v>
      </c>
      <c r="C41" s="75" t="s">
        <v>48</v>
      </c>
      <c r="D41" s="72">
        <v>3.7000000000000002E-3</v>
      </c>
      <c r="E41" s="74">
        <f>D41*E38</f>
        <v>4.0293000000000001</v>
      </c>
      <c r="F41" s="74"/>
      <c r="G41" s="74"/>
      <c r="H41" s="74"/>
      <c r="I41" s="77"/>
      <c r="J41" s="74"/>
      <c r="K41" s="77"/>
      <c r="L41" s="74"/>
    </row>
    <row r="42" spans="1:12" x14ac:dyDescent="0.25">
      <c r="A42" s="72"/>
      <c r="B42" s="76" t="s">
        <v>137</v>
      </c>
      <c r="C42" s="75" t="s">
        <v>48</v>
      </c>
      <c r="D42" s="72">
        <v>3.7000000000000002E-3</v>
      </c>
      <c r="E42" s="74">
        <f>D42*E39</f>
        <v>0.15109875</v>
      </c>
      <c r="F42" s="74"/>
      <c r="G42" s="74"/>
      <c r="H42" s="74"/>
      <c r="I42" s="77"/>
      <c r="J42" s="74"/>
      <c r="K42" s="77"/>
      <c r="L42" s="74"/>
    </row>
    <row r="43" spans="1:12" x14ac:dyDescent="0.25">
      <c r="A43" s="72"/>
      <c r="B43" s="73" t="s">
        <v>49</v>
      </c>
      <c r="C43" s="72" t="s">
        <v>18</v>
      </c>
      <c r="D43" s="72">
        <v>2.3E-3</v>
      </c>
      <c r="E43" s="74">
        <f>D43*E38</f>
        <v>2.5047000000000001</v>
      </c>
      <c r="F43" s="74"/>
      <c r="G43" s="74"/>
      <c r="H43" s="74"/>
      <c r="I43" s="74"/>
      <c r="J43" s="74"/>
      <c r="K43" s="74"/>
      <c r="L43" s="74"/>
    </row>
    <row r="44" spans="1:12" x14ac:dyDescent="0.25">
      <c r="A44" s="72"/>
      <c r="B44" s="78" t="s">
        <v>143</v>
      </c>
      <c r="C44" s="72" t="s">
        <v>130</v>
      </c>
      <c r="D44" s="72">
        <f>0.0977</f>
        <v>9.7699999999999995E-2</v>
      </c>
      <c r="E44" s="74">
        <f>D44*E38</f>
        <v>106.39529999999999</v>
      </c>
      <c r="F44" s="74"/>
      <c r="G44" s="74"/>
      <c r="H44" s="74"/>
      <c r="I44" s="74"/>
      <c r="J44" s="74"/>
      <c r="K44" s="74"/>
      <c r="L44" s="74"/>
    </row>
    <row r="45" spans="1:12" x14ac:dyDescent="0.25">
      <c r="A45" s="72"/>
      <c r="B45" s="73" t="s">
        <v>144</v>
      </c>
      <c r="C45" s="72" t="s">
        <v>18</v>
      </c>
      <c r="D45" s="72">
        <f>0.0145</f>
        <v>1.4500000000000001E-2</v>
      </c>
      <c r="E45" s="74">
        <f>D45*E38</f>
        <v>15.790500000000002</v>
      </c>
      <c r="F45" s="74"/>
      <c r="G45" s="74"/>
      <c r="H45" s="74"/>
      <c r="I45" s="74"/>
      <c r="J45" s="74"/>
      <c r="K45" s="74"/>
      <c r="L45" s="74"/>
    </row>
    <row r="46" spans="1:12" s="87" customFormat="1" ht="30" x14ac:dyDescent="0.25">
      <c r="A46" s="189"/>
      <c r="B46" s="190" t="s">
        <v>359</v>
      </c>
      <c r="C46" s="115" t="s">
        <v>374</v>
      </c>
      <c r="D46" s="79"/>
      <c r="E46" s="70">
        <v>135</v>
      </c>
      <c r="F46" s="82"/>
      <c r="G46" s="82"/>
      <c r="H46" s="82"/>
      <c r="I46" s="82"/>
      <c r="J46" s="82"/>
      <c r="K46" s="82"/>
      <c r="L46" s="82"/>
    </row>
    <row r="47" spans="1:12" x14ac:dyDescent="0.25">
      <c r="A47" s="72"/>
      <c r="B47" s="14" t="s">
        <v>15</v>
      </c>
      <c r="C47" s="7" t="s">
        <v>16</v>
      </c>
      <c r="D47" s="7">
        <v>0.93</v>
      </c>
      <c r="E47" s="9">
        <f>D47*E46</f>
        <v>125.55000000000001</v>
      </c>
      <c r="F47" s="9"/>
      <c r="G47" s="9"/>
      <c r="H47" s="9"/>
      <c r="I47" s="9"/>
      <c r="J47" s="9"/>
      <c r="K47" s="9"/>
      <c r="L47" s="9"/>
    </row>
    <row r="48" spans="1:12" ht="17.25" x14ac:dyDescent="0.25">
      <c r="A48" s="72"/>
      <c r="B48" s="14" t="s">
        <v>219</v>
      </c>
      <c r="C48" s="7" t="s">
        <v>48</v>
      </c>
      <c r="D48" s="7">
        <v>2.4E-2</v>
      </c>
      <c r="E48" s="9">
        <f>D48*E46</f>
        <v>3.24</v>
      </c>
      <c r="F48" s="9"/>
      <c r="G48" s="9"/>
      <c r="H48" s="9"/>
      <c r="I48" s="9"/>
      <c r="J48" s="9"/>
      <c r="K48" s="9"/>
      <c r="L48" s="9"/>
    </row>
    <row r="49" spans="1:15" x14ac:dyDescent="0.25">
      <c r="A49" s="72"/>
      <c r="B49" s="14" t="s">
        <v>17</v>
      </c>
      <c r="C49" s="7" t="s">
        <v>18</v>
      </c>
      <c r="D49" s="7">
        <v>2.5999999999999999E-2</v>
      </c>
      <c r="E49" s="9">
        <f>D49*E46</f>
        <v>3.51</v>
      </c>
      <c r="F49" s="9"/>
      <c r="G49" s="9"/>
      <c r="H49" s="9"/>
      <c r="I49" s="9"/>
      <c r="J49" s="9"/>
      <c r="K49" s="9"/>
      <c r="L49" s="9"/>
    </row>
    <row r="50" spans="1:15" ht="30" x14ac:dyDescent="0.25">
      <c r="A50" s="72"/>
      <c r="B50" s="14" t="s">
        <v>220</v>
      </c>
      <c r="C50" s="7" t="s">
        <v>34</v>
      </c>
      <c r="D50" s="7">
        <v>2.6800000000000001E-2</v>
      </c>
      <c r="E50" s="9">
        <f>D50*E46</f>
        <v>3.6180000000000003</v>
      </c>
      <c r="F50" s="9"/>
      <c r="G50" s="9"/>
      <c r="H50" s="9"/>
      <c r="I50" s="9"/>
      <c r="J50" s="9"/>
      <c r="K50" s="9"/>
      <c r="L50" s="9"/>
    </row>
    <row r="51" spans="1:15" ht="60" x14ac:dyDescent="0.25">
      <c r="A51" s="11">
        <v>9</v>
      </c>
      <c r="B51" s="12" t="s">
        <v>360</v>
      </c>
      <c r="C51" s="88" t="s">
        <v>134</v>
      </c>
      <c r="D51" s="11"/>
      <c r="E51" s="13">
        <v>443</v>
      </c>
      <c r="F51" s="13"/>
      <c r="G51" s="13"/>
      <c r="H51" s="13"/>
      <c r="I51" s="13"/>
      <c r="J51" s="13"/>
      <c r="K51" s="13"/>
      <c r="L51" s="13"/>
    </row>
    <row r="52" spans="1:15" x14ac:dyDescent="0.25">
      <c r="A52" s="7"/>
      <c r="B52" s="14" t="s">
        <v>15</v>
      </c>
      <c r="C52" s="7" t="s">
        <v>16</v>
      </c>
      <c r="D52" s="7">
        <v>0.19700000000000001</v>
      </c>
      <c r="E52" s="9">
        <f>D52*E51</f>
        <v>87.271000000000001</v>
      </c>
      <c r="F52" s="9"/>
      <c r="G52" s="9"/>
      <c r="H52" s="9"/>
      <c r="I52" s="9"/>
      <c r="J52" s="9"/>
      <c r="K52" s="9"/>
      <c r="L52" s="9"/>
    </row>
    <row r="53" spans="1:15" x14ac:dyDescent="0.25">
      <c r="A53" s="7"/>
      <c r="B53" s="14" t="s">
        <v>17</v>
      </c>
      <c r="C53" s="7" t="s">
        <v>18</v>
      </c>
      <c r="D53" s="7">
        <v>5.9999999999999995E-4</v>
      </c>
      <c r="E53" s="9">
        <f>D53*E51</f>
        <v>0.26579999999999998</v>
      </c>
      <c r="F53" s="9"/>
      <c r="G53" s="9"/>
      <c r="H53" s="9"/>
      <c r="I53" s="9"/>
      <c r="J53" s="9"/>
      <c r="K53" s="9"/>
      <c r="L53" s="9"/>
    </row>
    <row r="54" spans="1:15" ht="30" x14ac:dyDescent="0.25">
      <c r="A54" s="7"/>
      <c r="B54" s="14" t="s">
        <v>145</v>
      </c>
      <c r="C54" s="7" t="s">
        <v>36</v>
      </c>
      <c r="D54" s="7">
        <v>0.45</v>
      </c>
      <c r="E54" s="9">
        <f>D54*E51</f>
        <v>199.35</v>
      </c>
      <c r="F54" s="9"/>
      <c r="G54" s="9"/>
      <c r="H54" s="9"/>
      <c r="I54" s="9"/>
      <c r="J54" s="9"/>
      <c r="K54" s="9"/>
      <c r="L54" s="9"/>
    </row>
    <row r="55" spans="1:15" x14ac:dyDescent="0.25">
      <c r="A55" s="7"/>
      <c r="B55" s="14" t="s">
        <v>22</v>
      </c>
      <c r="C55" s="7" t="s">
        <v>18</v>
      </c>
      <c r="D55" s="7">
        <v>1.2999999999999999E-3</v>
      </c>
      <c r="E55" s="9">
        <f>D55*E51</f>
        <v>0.57589999999999997</v>
      </c>
      <c r="F55" s="9"/>
      <c r="G55" s="9"/>
      <c r="H55" s="9"/>
      <c r="I55" s="9"/>
      <c r="J55" s="9"/>
      <c r="K55" s="9"/>
      <c r="L55" s="9"/>
    </row>
    <row r="56" spans="1:15" ht="30" x14ac:dyDescent="0.25">
      <c r="A56" s="88">
        <v>10</v>
      </c>
      <c r="B56" s="89" t="s">
        <v>146</v>
      </c>
      <c r="C56" s="88" t="s">
        <v>134</v>
      </c>
      <c r="D56" s="88"/>
      <c r="E56" s="19">
        <v>185.25</v>
      </c>
      <c r="F56" s="90"/>
      <c r="G56" s="90"/>
      <c r="H56" s="90"/>
      <c r="I56" s="90"/>
      <c r="J56" s="90"/>
      <c r="K56" s="90"/>
      <c r="L56" s="90"/>
    </row>
    <row r="57" spans="1:15" x14ac:dyDescent="0.25">
      <c r="A57" s="91"/>
      <c r="B57" s="92" t="s">
        <v>15</v>
      </c>
      <c r="C57" s="91" t="s">
        <v>16</v>
      </c>
      <c r="D57" s="91">
        <v>1.36</v>
      </c>
      <c r="E57" s="93">
        <f>D57*E56</f>
        <v>251.94000000000003</v>
      </c>
      <c r="F57" s="93"/>
      <c r="G57" s="93"/>
      <c r="H57" s="93"/>
      <c r="I57" s="93"/>
      <c r="J57" s="93"/>
      <c r="K57" s="93"/>
      <c r="L57" s="93"/>
    </row>
    <row r="58" spans="1:15" x14ac:dyDescent="0.25">
      <c r="A58" s="91"/>
      <c r="B58" s="92" t="s">
        <v>147</v>
      </c>
      <c r="C58" s="91" t="s">
        <v>48</v>
      </c>
      <c r="D58" s="91">
        <v>0.40699999999999997</v>
      </c>
      <c r="E58" s="93">
        <f>D58*E56</f>
        <v>75.396749999999997</v>
      </c>
      <c r="F58" s="93"/>
      <c r="G58" s="93"/>
      <c r="H58" s="93"/>
      <c r="I58" s="93"/>
      <c r="J58" s="93"/>
      <c r="K58" s="93"/>
      <c r="L58" s="93"/>
      <c r="O58" s="67"/>
    </row>
    <row r="59" spans="1:15" x14ac:dyDescent="0.25">
      <c r="A59" s="91"/>
      <c r="B59" s="92" t="s">
        <v>49</v>
      </c>
      <c r="C59" s="91" t="s">
        <v>18</v>
      </c>
      <c r="D59" s="91">
        <v>4.0800000000000003E-2</v>
      </c>
      <c r="E59" s="93">
        <f>D59*E56</f>
        <v>7.5582000000000003</v>
      </c>
      <c r="F59" s="93"/>
      <c r="G59" s="93"/>
      <c r="H59" s="93"/>
      <c r="I59" s="93"/>
      <c r="J59" s="93"/>
      <c r="K59" s="93"/>
      <c r="L59" s="93"/>
    </row>
    <row r="60" spans="1:15" x14ac:dyDescent="0.25">
      <c r="A60" s="91"/>
      <c r="B60" s="92" t="s">
        <v>148</v>
      </c>
      <c r="C60" s="91" t="s">
        <v>38</v>
      </c>
      <c r="D60" s="91"/>
      <c r="E60" s="93">
        <v>121</v>
      </c>
      <c r="F60" s="93"/>
      <c r="G60" s="93"/>
      <c r="H60" s="93"/>
      <c r="I60" s="93"/>
      <c r="J60" s="93"/>
      <c r="K60" s="93"/>
      <c r="L60" s="93"/>
      <c r="O60" s="67"/>
    </row>
    <row r="61" spans="1:15" x14ac:dyDescent="0.25">
      <c r="A61" s="91"/>
      <c r="B61" s="92" t="s">
        <v>149</v>
      </c>
      <c r="C61" s="91" t="s">
        <v>38</v>
      </c>
      <c r="D61" s="91"/>
      <c r="E61" s="93">
        <v>1080</v>
      </c>
      <c r="F61" s="93"/>
      <c r="G61" s="93"/>
      <c r="H61" s="93"/>
      <c r="I61" s="93"/>
      <c r="J61" s="93"/>
      <c r="K61" s="93"/>
      <c r="L61" s="93"/>
    </row>
    <row r="62" spans="1:15" x14ac:dyDescent="0.25">
      <c r="A62" s="91"/>
      <c r="B62" s="92" t="s">
        <v>150</v>
      </c>
      <c r="C62" s="91" t="s">
        <v>38</v>
      </c>
      <c r="D62" s="91"/>
      <c r="E62" s="93">
        <v>360</v>
      </c>
      <c r="F62" s="93"/>
      <c r="G62" s="93"/>
      <c r="H62" s="93"/>
      <c r="I62" s="93"/>
      <c r="J62" s="93"/>
      <c r="K62" s="93"/>
      <c r="L62" s="93"/>
    </row>
    <row r="63" spans="1:15" ht="17.25" x14ac:dyDescent="0.25">
      <c r="A63" s="91"/>
      <c r="B63" s="92" t="s">
        <v>151</v>
      </c>
      <c r="C63" s="91" t="s">
        <v>152</v>
      </c>
      <c r="D63" s="91"/>
      <c r="E63" s="93">
        <v>4.5</v>
      </c>
      <c r="F63" s="93"/>
      <c r="G63" s="93"/>
      <c r="H63" s="93"/>
      <c r="I63" s="93"/>
      <c r="J63" s="93"/>
      <c r="K63" s="93"/>
      <c r="L63" s="93"/>
    </row>
    <row r="64" spans="1:15" x14ac:dyDescent="0.25">
      <c r="A64" s="91"/>
      <c r="B64" s="92" t="s">
        <v>153</v>
      </c>
      <c r="C64" s="91" t="s">
        <v>94</v>
      </c>
      <c r="D64" s="91"/>
      <c r="E64" s="93">
        <v>725</v>
      </c>
      <c r="F64" s="93"/>
      <c r="G64" s="93"/>
      <c r="H64" s="93"/>
      <c r="I64" s="93"/>
      <c r="J64" s="93"/>
      <c r="K64" s="93"/>
      <c r="L64" s="93"/>
    </row>
    <row r="65" spans="1:15" x14ac:dyDescent="0.25">
      <c r="A65" s="91"/>
      <c r="B65" s="92" t="s">
        <v>22</v>
      </c>
      <c r="C65" s="91" t="s">
        <v>18</v>
      </c>
      <c r="D65" s="91">
        <v>6.8000000000000005E-2</v>
      </c>
      <c r="E65" s="93">
        <f>D65*E56</f>
        <v>12.597000000000001</v>
      </c>
      <c r="F65" s="93"/>
      <c r="G65" s="93"/>
      <c r="H65" s="93"/>
      <c r="I65" s="93"/>
      <c r="J65" s="93"/>
      <c r="K65" s="93"/>
      <c r="L65" s="93"/>
    </row>
    <row r="66" spans="1:15" ht="30" x14ac:dyDescent="0.25">
      <c r="A66" s="115">
        <v>11</v>
      </c>
      <c r="B66" s="95" t="s">
        <v>168</v>
      </c>
      <c r="C66" s="94" t="s">
        <v>154</v>
      </c>
      <c r="D66" s="96"/>
      <c r="E66" s="97">
        <v>185.25</v>
      </c>
      <c r="F66" s="97"/>
      <c r="G66" s="98"/>
      <c r="H66" s="98"/>
      <c r="I66" s="98"/>
      <c r="J66" s="98"/>
      <c r="K66" s="98"/>
      <c r="L66" s="98"/>
    </row>
    <row r="67" spans="1:15" x14ac:dyDescent="0.25">
      <c r="A67" s="99"/>
      <c r="B67" s="100" t="s">
        <v>15</v>
      </c>
      <c r="C67" s="101" t="s">
        <v>16</v>
      </c>
      <c r="D67" s="102">
        <v>0.68</v>
      </c>
      <c r="E67" s="103">
        <f>D67*E66</f>
        <v>125.97000000000001</v>
      </c>
      <c r="F67" s="103"/>
      <c r="G67" s="104"/>
      <c r="H67" s="104"/>
      <c r="I67" s="104"/>
      <c r="J67" s="104"/>
      <c r="K67" s="104"/>
      <c r="L67" s="104"/>
    </row>
    <row r="68" spans="1:15" x14ac:dyDescent="0.25">
      <c r="A68" s="99"/>
      <c r="B68" s="100" t="s">
        <v>17</v>
      </c>
      <c r="C68" s="101" t="s">
        <v>18</v>
      </c>
      <c r="D68" s="102">
        <v>2.9999999999999997E-4</v>
      </c>
      <c r="E68" s="103">
        <f>D68*E66</f>
        <v>5.5574999999999992E-2</v>
      </c>
      <c r="F68" s="103"/>
      <c r="G68" s="104"/>
      <c r="H68" s="104"/>
      <c r="I68" s="104"/>
      <c r="J68" s="104"/>
      <c r="K68" s="105"/>
      <c r="L68" s="105"/>
    </row>
    <row r="69" spans="1:15" x14ac:dyDescent="0.25">
      <c r="A69" s="99"/>
      <c r="B69" s="100" t="s">
        <v>155</v>
      </c>
      <c r="C69" s="101" t="s">
        <v>20</v>
      </c>
      <c r="D69" s="102">
        <v>0.251</v>
      </c>
      <c r="E69" s="103">
        <f>D69*E66</f>
        <v>46.497750000000003</v>
      </c>
      <c r="F69" s="103"/>
      <c r="G69" s="104"/>
      <c r="H69" s="104"/>
      <c r="I69" s="104"/>
      <c r="J69" s="104"/>
      <c r="K69" s="104"/>
      <c r="L69" s="104"/>
    </row>
    <row r="70" spans="1:15" x14ac:dyDescent="0.25">
      <c r="A70" s="99"/>
      <c r="B70" s="100" t="s">
        <v>156</v>
      </c>
      <c r="C70" s="101" t="s">
        <v>20</v>
      </c>
      <c r="D70" s="102">
        <v>2.7E-2</v>
      </c>
      <c r="E70" s="103">
        <f>D70*E66</f>
        <v>5.0017500000000004</v>
      </c>
      <c r="F70" s="103"/>
      <c r="G70" s="104"/>
      <c r="H70" s="104"/>
      <c r="I70" s="104"/>
      <c r="J70" s="104"/>
      <c r="K70" s="104"/>
      <c r="L70" s="104"/>
      <c r="O70" s="67"/>
    </row>
    <row r="71" spans="1:15" x14ac:dyDescent="0.25">
      <c r="A71" s="99"/>
      <c r="B71" s="100" t="s">
        <v>22</v>
      </c>
      <c r="C71" s="101" t="s">
        <v>18</v>
      </c>
      <c r="D71" s="102">
        <v>1.9E-3</v>
      </c>
      <c r="E71" s="103">
        <f>D71*E66</f>
        <v>0.35197499999999998</v>
      </c>
      <c r="F71" s="103"/>
      <c r="G71" s="104"/>
      <c r="H71" s="104"/>
      <c r="I71" s="104"/>
      <c r="J71" s="104"/>
      <c r="K71" s="104"/>
      <c r="L71" s="104"/>
    </row>
    <row r="72" spans="1:15" ht="40.5" x14ac:dyDescent="0.25">
      <c r="A72" s="106">
        <v>12</v>
      </c>
      <c r="B72" s="107" t="s">
        <v>361</v>
      </c>
      <c r="C72" s="108" t="s">
        <v>157</v>
      </c>
      <c r="D72" s="109"/>
      <c r="E72" s="110">
        <v>152</v>
      </c>
      <c r="F72" s="110"/>
      <c r="G72" s="110"/>
      <c r="H72" s="110"/>
      <c r="I72" s="110"/>
      <c r="J72" s="110"/>
      <c r="K72" s="110"/>
      <c r="L72" s="110"/>
    </row>
    <row r="73" spans="1:15" ht="15.75" x14ac:dyDescent="0.25">
      <c r="A73" s="106"/>
      <c r="B73" s="111" t="s">
        <v>158</v>
      </c>
      <c r="C73" s="112" t="s">
        <v>159</v>
      </c>
      <c r="D73" s="113">
        <v>0.61</v>
      </c>
      <c r="E73" s="114">
        <f>D73*E72</f>
        <v>92.72</v>
      </c>
      <c r="F73" s="114"/>
      <c r="G73" s="114"/>
      <c r="H73" s="114"/>
      <c r="I73" s="114"/>
      <c r="J73" s="114"/>
      <c r="K73" s="114"/>
      <c r="L73" s="114"/>
    </row>
    <row r="74" spans="1:15" ht="15.75" x14ac:dyDescent="0.25">
      <c r="A74" s="106"/>
      <c r="B74" s="111" t="s">
        <v>160</v>
      </c>
      <c r="C74" s="112" t="s">
        <v>161</v>
      </c>
      <c r="D74" s="113">
        <v>0.317</v>
      </c>
      <c r="E74" s="114">
        <f>D74*E72</f>
        <v>48.183999999999997</v>
      </c>
      <c r="F74" s="114"/>
      <c r="G74" s="114"/>
      <c r="H74" s="114"/>
      <c r="I74" s="114"/>
      <c r="J74" s="114"/>
      <c r="K74" s="114"/>
      <c r="L74" s="114"/>
    </row>
    <row r="75" spans="1:15" ht="30" x14ac:dyDescent="0.25">
      <c r="A75" s="11">
        <v>13</v>
      </c>
      <c r="B75" s="12" t="s">
        <v>174</v>
      </c>
      <c r="C75" s="11" t="s">
        <v>126</v>
      </c>
      <c r="D75" s="11"/>
      <c r="E75" s="13">
        <f>E72</f>
        <v>152</v>
      </c>
      <c r="F75" s="13"/>
      <c r="G75" s="13"/>
      <c r="H75" s="13"/>
      <c r="I75" s="13"/>
      <c r="J75" s="13"/>
      <c r="K75" s="13"/>
      <c r="L75" s="13"/>
    </row>
    <row r="76" spans="1:15" x14ac:dyDescent="0.25">
      <c r="A76" s="7"/>
      <c r="B76" s="14" t="s">
        <v>15</v>
      </c>
      <c r="C76" s="7" t="s">
        <v>16</v>
      </c>
      <c r="D76" s="7">
        <v>0.87</v>
      </c>
      <c r="E76" s="9">
        <f>D76*E75</f>
        <v>132.24</v>
      </c>
      <c r="F76" s="9"/>
      <c r="G76" s="9"/>
      <c r="H76" s="9"/>
      <c r="I76" s="9"/>
      <c r="J76" s="9"/>
      <c r="K76" s="9"/>
      <c r="L76" s="9"/>
    </row>
    <row r="77" spans="1:15" ht="45" x14ac:dyDescent="0.25">
      <c r="A77" s="11">
        <v>14</v>
      </c>
      <c r="B77" s="12" t="s">
        <v>129</v>
      </c>
      <c r="C77" s="11" t="s">
        <v>130</v>
      </c>
      <c r="D77" s="11">
        <v>2</v>
      </c>
      <c r="E77" s="13">
        <f>E75*D77</f>
        <v>304</v>
      </c>
      <c r="F77" s="13"/>
      <c r="G77" s="13"/>
      <c r="H77" s="13"/>
      <c r="I77" s="13"/>
      <c r="J77" s="13"/>
      <c r="K77" s="13"/>
      <c r="L77" s="13"/>
    </row>
    <row r="78" spans="1:15" ht="30" x14ac:dyDescent="0.25">
      <c r="A78" s="11">
        <v>15</v>
      </c>
      <c r="B78" s="12" t="s">
        <v>362</v>
      </c>
      <c r="C78" s="11" t="s">
        <v>38</v>
      </c>
      <c r="D78" s="11"/>
      <c r="E78" s="13">
        <v>51</v>
      </c>
      <c r="F78" s="13"/>
      <c r="G78" s="13"/>
      <c r="H78" s="13"/>
      <c r="I78" s="13"/>
      <c r="J78" s="13"/>
      <c r="K78" s="13"/>
      <c r="L78" s="13"/>
    </row>
    <row r="79" spans="1:15" x14ac:dyDescent="0.25">
      <c r="A79" s="7"/>
      <c r="B79" s="14" t="s">
        <v>15</v>
      </c>
      <c r="C79" s="7" t="s">
        <v>16</v>
      </c>
      <c r="D79" s="7">
        <v>0.58299999999999996</v>
      </c>
      <c r="E79" s="9">
        <f>D79*E78</f>
        <v>29.732999999999997</v>
      </c>
      <c r="F79" s="9"/>
      <c r="G79" s="9"/>
      <c r="H79" s="9"/>
      <c r="I79" s="9"/>
      <c r="J79" s="9"/>
      <c r="K79" s="9"/>
      <c r="L79" s="9"/>
    </row>
    <row r="80" spans="1:15" x14ac:dyDescent="0.25">
      <c r="A80" s="7"/>
      <c r="B80" s="14" t="s">
        <v>17</v>
      </c>
      <c r="C80" s="7" t="s">
        <v>18</v>
      </c>
      <c r="D80" s="7">
        <v>4.5999999999999999E-3</v>
      </c>
      <c r="E80" s="9">
        <f>D80*E78</f>
        <v>0.2346</v>
      </c>
      <c r="F80" s="9"/>
      <c r="G80" s="9"/>
      <c r="H80" s="9"/>
      <c r="I80" s="9"/>
      <c r="J80" s="9"/>
      <c r="K80" s="9"/>
      <c r="L80" s="9"/>
    </row>
    <row r="81" spans="1:12" ht="30" x14ac:dyDescent="0.25">
      <c r="A81" s="7"/>
      <c r="B81" s="14" t="s">
        <v>363</v>
      </c>
      <c r="C81" s="7" t="s">
        <v>38</v>
      </c>
      <c r="D81" s="7">
        <v>0.998</v>
      </c>
      <c r="E81" s="9">
        <f>D81*E78</f>
        <v>50.898000000000003</v>
      </c>
      <c r="F81" s="9"/>
      <c r="G81" s="9"/>
      <c r="H81" s="9"/>
      <c r="I81" s="9"/>
      <c r="J81" s="9"/>
      <c r="K81" s="9"/>
      <c r="L81" s="9"/>
    </row>
    <row r="82" spans="1:12" x14ac:dyDescent="0.25">
      <c r="A82" s="7"/>
      <c r="B82" s="14" t="s">
        <v>22</v>
      </c>
      <c r="C82" s="7" t="s">
        <v>18</v>
      </c>
      <c r="D82" s="116">
        <v>0.20799999999999999</v>
      </c>
      <c r="E82" s="9">
        <f>D82*E78</f>
        <v>10.607999999999999</v>
      </c>
      <c r="F82" s="9"/>
      <c r="G82" s="9"/>
      <c r="H82" s="9"/>
      <c r="I82" s="9"/>
      <c r="J82" s="9"/>
      <c r="K82" s="9"/>
      <c r="L82" s="9"/>
    </row>
    <row r="83" spans="1:12" ht="30" x14ac:dyDescent="0.25">
      <c r="A83" s="11">
        <v>16</v>
      </c>
      <c r="B83" s="12" t="s">
        <v>166</v>
      </c>
      <c r="C83" s="11" t="s">
        <v>27</v>
      </c>
      <c r="D83" s="11"/>
      <c r="E83" s="13">
        <v>1</v>
      </c>
      <c r="F83" s="13"/>
      <c r="G83" s="13"/>
      <c r="H83" s="13"/>
      <c r="I83" s="13"/>
      <c r="J83" s="13"/>
      <c r="K83" s="13"/>
      <c r="L83" s="13"/>
    </row>
    <row r="84" spans="1:12" x14ac:dyDescent="0.25">
      <c r="A84" s="7"/>
      <c r="B84" s="14" t="s">
        <v>15</v>
      </c>
      <c r="C84" s="7" t="s">
        <v>27</v>
      </c>
      <c r="D84" s="7">
        <v>1</v>
      </c>
      <c r="E84" s="9">
        <f>D84*E83</f>
        <v>1</v>
      </c>
      <c r="F84" s="9"/>
      <c r="G84" s="9"/>
      <c r="H84" s="9"/>
      <c r="I84" s="9"/>
      <c r="J84" s="9"/>
      <c r="K84" s="9"/>
      <c r="L84" s="9"/>
    </row>
    <row r="85" spans="1:12" x14ac:dyDescent="0.25">
      <c r="A85" s="7"/>
      <c r="B85" s="14" t="s">
        <v>167</v>
      </c>
      <c r="C85" s="7" t="s">
        <v>27</v>
      </c>
      <c r="D85" s="7">
        <v>1</v>
      </c>
      <c r="E85" s="9">
        <f>D85*E83</f>
        <v>1</v>
      </c>
      <c r="F85" s="9"/>
      <c r="G85" s="9"/>
      <c r="H85" s="9"/>
      <c r="I85" s="9"/>
      <c r="J85" s="9"/>
      <c r="K85" s="9"/>
      <c r="L85" s="9"/>
    </row>
    <row r="86" spans="1:12" ht="60" x14ac:dyDescent="0.25">
      <c r="A86" s="11">
        <v>17</v>
      </c>
      <c r="B86" s="89" t="s">
        <v>169</v>
      </c>
      <c r="C86" s="88" t="s">
        <v>134</v>
      </c>
      <c r="D86" s="88"/>
      <c r="E86" s="90">
        <v>64</v>
      </c>
      <c r="F86" s="90"/>
      <c r="G86" s="90"/>
      <c r="H86" s="90"/>
      <c r="I86" s="90"/>
      <c r="J86" s="90"/>
      <c r="K86" s="90"/>
      <c r="L86" s="90"/>
    </row>
    <row r="87" spans="1:12" x14ac:dyDescent="0.25">
      <c r="A87" s="7"/>
      <c r="B87" s="92" t="s">
        <v>15</v>
      </c>
      <c r="C87" s="91" t="s">
        <v>16</v>
      </c>
      <c r="D87" s="91">
        <v>1.36</v>
      </c>
      <c r="E87" s="93">
        <f>D87*E86</f>
        <v>87.04</v>
      </c>
      <c r="F87" s="93"/>
      <c r="G87" s="93"/>
      <c r="H87" s="117"/>
      <c r="I87" s="93"/>
      <c r="J87" s="93"/>
      <c r="K87" s="93"/>
      <c r="L87" s="9"/>
    </row>
    <row r="88" spans="1:12" x14ac:dyDescent="0.25">
      <c r="A88" s="7"/>
      <c r="B88" s="92" t="s">
        <v>49</v>
      </c>
      <c r="C88" s="91" t="s">
        <v>18</v>
      </c>
      <c r="D88" s="91">
        <v>4.0800000000000003E-2</v>
      </c>
      <c r="E88" s="93">
        <f>D88*E86</f>
        <v>2.6112000000000002</v>
      </c>
      <c r="F88" s="93"/>
      <c r="G88" s="93"/>
      <c r="H88" s="93"/>
      <c r="I88" s="93"/>
      <c r="J88" s="93"/>
      <c r="K88" s="93"/>
      <c r="L88" s="9"/>
    </row>
    <row r="89" spans="1:12" x14ac:dyDescent="0.25">
      <c r="A89" s="7"/>
      <c r="B89" s="92" t="s">
        <v>170</v>
      </c>
      <c r="C89" s="91" t="s">
        <v>38</v>
      </c>
      <c r="D89" s="118" t="s">
        <v>171</v>
      </c>
      <c r="E89" s="93">
        <v>460</v>
      </c>
      <c r="F89" s="93"/>
      <c r="G89" s="93"/>
      <c r="H89" s="93"/>
      <c r="I89" s="93"/>
      <c r="J89" s="93"/>
      <c r="K89" s="93"/>
      <c r="L89" s="117"/>
    </row>
    <row r="90" spans="1:12" x14ac:dyDescent="0.25">
      <c r="A90" s="7"/>
      <c r="B90" s="92" t="s">
        <v>172</v>
      </c>
      <c r="C90" s="91" t="s">
        <v>94</v>
      </c>
      <c r="D90" s="118" t="s">
        <v>171</v>
      </c>
      <c r="E90" s="93">
        <v>2</v>
      </c>
      <c r="F90" s="93"/>
      <c r="G90" s="93"/>
      <c r="H90" s="93"/>
      <c r="I90" s="93"/>
      <c r="J90" s="93"/>
      <c r="K90" s="93"/>
      <c r="L90" s="117"/>
    </row>
    <row r="91" spans="1:12" x14ac:dyDescent="0.25">
      <c r="A91" s="7"/>
      <c r="B91" s="92" t="s">
        <v>173</v>
      </c>
      <c r="C91" s="91" t="s">
        <v>94</v>
      </c>
      <c r="D91" s="118" t="s">
        <v>171</v>
      </c>
      <c r="E91" s="93">
        <v>1</v>
      </c>
      <c r="F91" s="93"/>
      <c r="G91" s="93"/>
      <c r="H91" s="93"/>
      <c r="I91" s="93"/>
      <c r="J91" s="93"/>
      <c r="K91" s="93"/>
      <c r="L91" s="117"/>
    </row>
    <row r="92" spans="1:12" x14ac:dyDescent="0.25">
      <c r="A92" s="7"/>
      <c r="B92" s="92" t="s">
        <v>22</v>
      </c>
      <c r="C92" s="91" t="s">
        <v>18</v>
      </c>
      <c r="D92" s="91">
        <v>0.68</v>
      </c>
      <c r="E92" s="93">
        <f>D92*E86</f>
        <v>43.52</v>
      </c>
      <c r="F92" s="93"/>
      <c r="G92" s="93"/>
      <c r="H92" s="93"/>
      <c r="I92" s="93"/>
      <c r="J92" s="93"/>
      <c r="K92" s="93"/>
      <c r="L92" s="9"/>
    </row>
    <row r="93" spans="1:12" ht="27" x14ac:dyDescent="0.25">
      <c r="A93" s="106">
        <v>18</v>
      </c>
      <c r="B93" s="107" t="s">
        <v>175</v>
      </c>
      <c r="C93" s="108" t="s">
        <v>157</v>
      </c>
      <c r="D93" s="109"/>
      <c r="E93" s="110">
        <v>12.24</v>
      </c>
      <c r="F93" s="110"/>
      <c r="G93" s="110"/>
      <c r="H93" s="110"/>
      <c r="I93" s="110"/>
      <c r="J93" s="110"/>
      <c r="K93" s="110"/>
      <c r="L93" s="110"/>
    </row>
    <row r="94" spans="1:12" ht="15.75" x14ac:dyDescent="0.25">
      <c r="A94" s="106"/>
      <c r="B94" s="111" t="s">
        <v>158</v>
      </c>
      <c r="C94" s="112" t="s">
        <v>159</v>
      </c>
      <c r="D94" s="113">
        <v>0.61</v>
      </c>
      <c r="E94" s="114">
        <f>D94*E93</f>
        <v>7.4664000000000001</v>
      </c>
      <c r="F94" s="114"/>
      <c r="G94" s="114"/>
      <c r="H94" s="114"/>
      <c r="I94" s="114"/>
      <c r="J94" s="114"/>
      <c r="K94" s="114"/>
      <c r="L94" s="114"/>
    </row>
    <row r="95" spans="1:12" ht="15.75" x14ac:dyDescent="0.25">
      <c r="A95" s="106"/>
      <c r="B95" s="111" t="s">
        <v>160</v>
      </c>
      <c r="C95" s="112" t="s">
        <v>161</v>
      </c>
      <c r="D95" s="113">
        <v>0.317</v>
      </c>
      <c r="E95" s="114">
        <f>D95*E93</f>
        <v>3.88008</v>
      </c>
      <c r="F95" s="114"/>
      <c r="G95" s="114"/>
      <c r="H95" s="114"/>
      <c r="I95" s="114"/>
      <c r="J95" s="114"/>
      <c r="K95" s="114"/>
      <c r="L95" s="114"/>
    </row>
    <row r="96" spans="1:12" ht="30" x14ac:dyDescent="0.25">
      <c r="A96" s="11">
        <v>19</v>
      </c>
      <c r="B96" s="12" t="s">
        <v>174</v>
      </c>
      <c r="C96" s="11" t="s">
        <v>126</v>
      </c>
      <c r="D96" s="11"/>
      <c r="E96" s="13">
        <f>E93</f>
        <v>12.24</v>
      </c>
      <c r="F96" s="13"/>
      <c r="G96" s="13"/>
      <c r="H96" s="13"/>
      <c r="I96" s="13"/>
      <c r="J96" s="13"/>
      <c r="K96" s="13"/>
      <c r="L96" s="13"/>
    </row>
    <row r="97" spans="1:12" x14ac:dyDescent="0.25">
      <c r="A97" s="7"/>
      <c r="B97" s="14" t="s">
        <v>15</v>
      </c>
      <c r="C97" s="7" t="s">
        <v>16</v>
      </c>
      <c r="D97" s="7">
        <v>0.87</v>
      </c>
      <c r="E97" s="9">
        <f>D97*E96</f>
        <v>10.6488</v>
      </c>
      <c r="F97" s="9"/>
      <c r="G97" s="9"/>
      <c r="H97" s="9"/>
      <c r="I97" s="9"/>
      <c r="J97" s="9"/>
      <c r="K97" s="9"/>
      <c r="L97" s="9"/>
    </row>
    <row r="98" spans="1:12" ht="45" x14ac:dyDescent="0.25">
      <c r="A98" s="11">
        <v>20</v>
      </c>
      <c r="B98" s="12" t="s">
        <v>129</v>
      </c>
      <c r="C98" s="11" t="s">
        <v>130</v>
      </c>
      <c r="D98" s="11">
        <v>2</v>
      </c>
      <c r="E98" s="13">
        <f>E96*D98</f>
        <v>24.48</v>
      </c>
      <c r="F98" s="13"/>
      <c r="G98" s="13"/>
      <c r="H98" s="13"/>
      <c r="I98" s="13"/>
      <c r="J98" s="13"/>
      <c r="K98" s="13"/>
      <c r="L98" s="13"/>
    </row>
    <row r="99" spans="1:12" x14ac:dyDescent="0.25">
      <c r="A99" s="11">
        <v>21</v>
      </c>
      <c r="B99" s="12" t="s">
        <v>176</v>
      </c>
      <c r="C99" s="11" t="s">
        <v>38</v>
      </c>
      <c r="D99" s="11"/>
      <c r="E99" s="13">
        <f>110+40</f>
        <v>150</v>
      </c>
      <c r="F99" s="13"/>
      <c r="G99" s="13"/>
      <c r="H99" s="13"/>
      <c r="I99" s="13"/>
      <c r="J99" s="13"/>
      <c r="K99" s="13"/>
      <c r="L99" s="13"/>
    </row>
    <row r="100" spans="1:12" x14ac:dyDescent="0.25">
      <c r="A100" s="7"/>
      <c r="B100" s="14" t="s">
        <v>15</v>
      </c>
      <c r="C100" s="7" t="s">
        <v>38</v>
      </c>
      <c r="D100" s="7">
        <v>1</v>
      </c>
      <c r="E100" s="9">
        <f>D100*E99</f>
        <v>150</v>
      </c>
      <c r="F100" s="9"/>
      <c r="G100" s="9"/>
      <c r="H100" s="9"/>
      <c r="I100" s="9"/>
      <c r="J100" s="9"/>
      <c r="K100" s="9"/>
      <c r="L100" s="9"/>
    </row>
    <row r="101" spans="1:12" x14ac:dyDescent="0.25">
      <c r="A101" s="7"/>
      <c r="B101" s="14" t="s">
        <v>177</v>
      </c>
      <c r="C101" s="7" t="s">
        <v>38</v>
      </c>
      <c r="D101" s="7">
        <v>1</v>
      </c>
      <c r="E101" s="9">
        <f>D101*E99</f>
        <v>150</v>
      </c>
      <c r="F101" s="9"/>
      <c r="G101" s="9"/>
      <c r="H101" s="9"/>
      <c r="I101" s="9"/>
      <c r="J101" s="9"/>
      <c r="K101" s="9"/>
      <c r="L101" s="9"/>
    </row>
    <row r="102" spans="1:12" ht="30" x14ac:dyDescent="0.25">
      <c r="A102" s="11">
        <v>22</v>
      </c>
      <c r="B102" s="12" t="s">
        <v>178</v>
      </c>
      <c r="C102" s="88" t="s">
        <v>134</v>
      </c>
      <c r="D102" s="11"/>
      <c r="E102" s="13">
        <v>90</v>
      </c>
      <c r="F102" s="13"/>
      <c r="G102" s="13"/>
      <c r="H102" s="13"/>
      <c r="I102" s="13"/>
      <c r="J102" s="13"/>
      <c r="K102" s="13"/>
      <c r="L102" s="13"/>
    </row>
    <row r="103" spans="1:12" x14ac:dyDescent="0.25">
      <c r="A103" s="7"/>
      <c r="B103" s="14" t="s">
        <v>15</v>
      </c>
      <c r="C103" s="7" t="s">
        <v>16</v>
      </c>
      <c r="D103" s="7">
        <v>0.19700000000000001</v>
      </c>
      <c r="E103" s="9">
        <f>D103*E102</f>
        <v>17.73</v>
      </c>
      <c r="F103" s="9"/>
      <c r="G103" s="9"/>
      <c r="H103" s="9"/>
      <c r="I103" s="9"/>
      <c r="J103" s="9"/>
      <c r="K103" s="9"/>
      <c r="L103" s="9"/>
    </row>
    <row r="104" spans="1:12" x14ac:dyDescent="0.25">
      <c r="A104" s="7"/>
      <c r="B104" s="14" t="s">
        <v>17</v>
      </c>
      <c r="C104" s="7" t="s">
        <v>18</v>
      </c>
      <c r="D104" s="7">
        <v>5.9999999999999995E-4</v>
      </c>
      <c r="E104" s="9">
        <f>D104*E102</f>
        <v>5.3999999999999992E-2</v>
      </c>
      <c r="F104" s="9"/>
      <c r="G104" s="9"/>
      <c r="H104" s="9"/>
      <c r="I104" s="9"/>
      <c r="J104" s="9"/>
      <c r="K104" s="9"/>
      <c r="L104" s="9"/>
    </row>
    <row r="105" spans="1:12" ht="30" x14ac:dyDescent="0.25">
      <c r="A105" s="7"/>
      <c r="B105" s="14" t="s">
        <v>145</v>
      </c>
      <c r="C105" s="7" t="s">
        <v>36</v>
      </c>
      <c r="D105" s="7">
        <v>0.45</v>
      </c>
      <c r="E105" s="9">
        <f>D105*E102</f>
        <v>40.5</v>
      </c>
      <c r="F105" s="9"/>
      <c r="G105" s="9"/>
      <c r="H105" s="9"/>
      <c r="I105" s="9"/>
      <c r="J105" s="9"/>
      <c r="K105" s="9"/>
      <c r="L105" s="9"/>
    </row>
    <row r="106" spans="1:12" x14ac:dyDescent="0.25">
      <c r="A106" s="7"/>
      <c r="B106" s="14" t="s">
        <v>22</v>
      </c>
      <c r="C106" s="7" t="s">
        <v>18</v>
      </c>
      <c r="D106" s="7">
        <v>1.2999999999999999E-3</v>
      </c>
      <c r="E106" s="9">
        <f>D106*E102</f>
        <v>0.11699999999999999</v>
      </c>
      <c r="F106" s="9"/>
      <c r="G106" s="9"/>
      <c r="H106" s="9"/>
      <c r="I106" s="9"/>
      <c r="J106" s="9"/>
      <c r="K106" s="9"/>
      <c r="L106" s="9"/>
    </row>
    <row r="107" spans="1:12" ht="30" x14ac:dyDescent="0.25">
      <c r="A107" s="11">
        <v>23</v>
      </c>
      <c r="B107" s="12" t="s">
        <v>179</v>
      </c>
      <c r="C107" s="11" t="s">
        <v>38</v>
      </c>
      <c r="D107" s="11"/>
      <c r="E107" s="13">
        <v>150</v>
      </c>
      <c r="F107" s="13"/>
      <c r="G107" s="13"/>
      <c r="H107" s="13"/>
      <c r="I107" s="13"/>
      <c r="J107" s="13"/>
      <c r="K107" s="13"/>
      <c r="L107" s="13"/>
    </row>
    <row r="108" spans="1:12" x14ac:dyDescent="0.25">
      <c r="A108" s="7"/>
      <c r="B108" s="14" t="s">
        <v>15</v>
      </c>
      <c r="C108" s="7" t="s">
        <v>16</v>
      </c>
      <c r="D108" s="7">
        <v>0.78500000000000003</v>
      </c>
      <c r="E108" s="9">
        <f>D108*E107</f>
        <v>117.75</v>
      </c>
      <c r="F108" s="9"/>
      <c r="G108" s="9"/>
      <c r="H108" s="9"/>
      <c r="I108" s="9"/>
      <c r="J108" s="9"/>
      <c r="K108" s="9"/>
      <c r="L108" s="9"/>
    </row>
    <row r="109" spans="1:12" ht="30" x14ac:dyDescent="0.25">
      <c r="A109" s="17">
        <v>11</v>
      </c>
      <c r="B109" s="18" t="s">
        <v>388</v>
      </c>
      <c r="C109" s="17" t="s">
        <v>38</v>
      </c>
      <c r="D109" s="17"/>
      <c r="E109" s="19">
        <v>150</v>
      </c>
      <c r="F109" s="19"/>
      <c r="G109" s="19"/>
      <c r="H109" s="19"/>
      <c r="I109" s="19"/>
      <c r="J109" s="19"/>
      <c r="K109" s="19"/>
      <c r="L109" s="19"/>
    </row>
    <row r="110" spans="1:12" x14ac:dyDescent="0.25">
      <c r="A110" s="20"/>
      <c r="B110" s="21" t="s">
        <v>15</v>
      </c>
      <c r="C110" s="20" t="s">
        <v>16</v>
      </c>
      <c r="D110" s="20">
        <v>1.1100000000000001</v>
      </c>
      <c r="E110" s="22">
        <f>D110*E109</f>
        <v>166.50000000000003</v>
      </c>
      <c r="F110" s="22"/>
      <c r="G110" s="22"/>
      <c r="H110" s="22"/>
      <c r="I110" s="22"/>
      <c r="J110" s="22"/>
      <c r="K110" s="22"/>
      <c r="L110" s="22"/>
    </row>
    <row r="111" spans="1:12" x14ac:dyDescent="0.25">
      <c r="A111" s="20"/>
      <c r="B111" s="21" t="s">
        <v>17</v>
      </c>
      <c r="C111" s="20" t="s">
        <v>18</v>
      </c>
      <c r="D111" s="20">
        <v>7.1000000000000004E-3</v>
      </c>
      <c r="E111" s="22">
        <f>D111*E109</f>
        <v>1.0650000000000002</v>
      </c>
      <c r="F111" s="22"/>
      <c r="G111" s="22"/>
      <c r="H111" s="22"/>
      <c r="I111" s="22"/>
      <c r="J111" s="22"/>
      <c r="K111" s="22"/>
      <c r="L111" s="22"/>
    </row>
    <row r="112" spans="1:12" x14ac:dyDescent="0.25">
      <c r="A112" s="20"/>
      <c r="B112" s="21" t="s">
        <v>386</v>
      </c>
      <c r="C112" s="20" t="s">
        <v>38</v>
      </c>
      <c r="D112" s="20">
        <v>1</v>
      </c>
      <c r="E112" s="22">
        <f>D112*E109</f>
        <v>150</v>
      </c>
      <c r="F112" s="22"/>
      <c r="G112" s="22"/>
      <c r="H112" s="22"/>
      <c r="I112" s="22"/>
      <c r="J112" s="22"/>
      <c r="K112" s="22"/>
      <c r="L112" s="22"/>
    </row>
    <row r="113" spans="1:15" ht="17.25" x14ac:dyDescent="0.25">
      <c r="A113" s="20"/>
      <c r="B113" s="21" t="s">
        <v>387</v>
      </c>
      <c r="C113" s="20" t="s">
        <v>34</v>
      </c>
      <c r="D113" s="20">
        <v>3.9E-2</v>
      </c>
      <c r="E113" s="22">
        <f>D113*E109</f>
        <v>5.85</v>
      </c>
      <c r="F113" s="22"/>
      <c r="G113" s="22"/>
      <c r="H113" s="22"/>
      <c r="I113" s="22"/>
      <c r="J113" s="22"/>
      <c r="K113" s="22"/>
      <c r="L113" s="22"/>
    </row>
    <row r="114" spans="1:15" ht="17.25" x14ac:dyDescent="0.25">
      <c r="A114" s="20"/>
      <c r="B114" s="21" t="s">
        <v>50</v>
      </c>
      <c r="C114" s="20" t="s">
        <v>34</v>
      </c>
      <c r="D114" s="20">
        <v>5.9999999999999995E-4</v>
      </c>
      <c r="E114" s="22">
        <f>D114*E109</f>
        <v>0.09</v>
      </c>
      <c r="F114" s="22"/>
      <c r="G114" s="22"/>
      <c r="H114" s="22"/>
      <c r="I114" s="22"/>
      <c r="J114" s="22"/>
      <c r="K114" s="22"/>
      <c r="L114" s="22"/>
    </row>
    <row r="115" spans="1:15" x14ac:dyDescent="0.25">
      <c r="A115" s="20"/>
      <c r="B115" s="21" t="s">
        <v>22</v>
      </c>
      <c r="C115" s="20" t="s">
        <v>18</v>
      </c>
      <c r="D115" s="20">
        <v>9.6000000000000002E-2</v>
      </c>
      <c r="E115" s="22">
        <f>D115*E109</f>
        <v>14.4</v>
      </c>
      <c r="F115" s="22"/>
      <c r="G115" s="22"/>
      <c r="H115" s="22"/>
      <c r="I115" s="22"/>
      <c r="J115" s="22"/>
      <c r="K115" s="22"/>
      <c r="L115" s="22"/>
    </row>
    <row r="116" spans="1:15" ht="30" x14ac:dyDescent="0.25">
      <c r="A116" s="11">
        <v>24</v>
      </c>
      <c r="B116" s="12" t="s">
        <v>180</v>
      </c>
      <c r="C116" s="11" t="s">
        <v>14</v>
      </c>
      <c r="D116" s="11"/>
      <c r="E116" s="13">
        <v>19</v>
      </c>
      <c r="F116" s="13"/>
      <c r="G116" s="13"/>
      <c r="H116" s="13"/>
      <c r="I116" s="13"/>
      <c r="J116" s="13"/>
      <c r="K116" s="13"/>
      <c r="L116" s="13"/>
    </row>
    <row r="117" spans="1:15" ht="17.25" x14ac:dyDescent="0.25">
      <c r="A117" s="7"/>
      <c r="B117" s="14" t="s">
        <v>15</v>
      </c>
      <c r="C117" s="7" t="s">
        <v>181</v>
      </c>
      <c r="D117" s="7">
        <v>1</v>
      </c>
      <c r="E117" s="9">
        <f>D117*E116</f>
        <v>19</v>
      </c>
      <c r="F117" s="9"/>
      <c r="G117" s="9"/>
      <c r="H117" s="9"/>
      <c r="I117" s="9"/>
      <c r="J117" s="9"/>
      <c r="K117" s="9"/>
      <c r="L117" s="9"/>
    </row>
    <row r="118" spans="1:15" ht="45" x14ac:dyDescent="0.25">
      <c r="A118" s="11">
        <v>25</v>
      </c>
      <c r="B118" s="12" t="s">
        <v>182</v>
      </c>
      <c r="C118" s="11" t="s">
        <v>38</v>
      </c>
      <c r="D118" s="11"/>
      <c r="E118" s="13">
        <v>150</v>
      </c>
      <c r="F118" s="13"/>
      <c r="G118" s="13"/>
      <c r="H118" s="13"/>
      <c r="I118" s="13"/>
      <c r="J118" s="13"/>
      <c r="K118" s="13"/>
      <c r="L118" s="13"/>
    </row>
    <row r="119" spans="1:15" x14ac:dyDescent="0.25">
      <c r="A119" s="7"/>
      <c r="B119" s="14" t="s">
        <v>15</v>
      </c>
      <c r="C119" s="7" t="s">
        <v>27</v>
      </c>
      <c r="D119" s="7">
        <v>1</v>
      </c>
      <c r="E119" s="9">
        <f>D119*E118</f>
        <v>150</v>
      </c>
      <c r="F119" s="9"/>
      <c r="G119" s="9"/>
      <c r="H119" s="9"/>
      <c r="I119" s="9"/>
      <c r="J119" s="9"/>
      <c r="K119" s="9"/>
      <c r="L119" s="9"/>
    </row>
    <row r="120" spans="1:15" x14ac:dyDescent="0.25">
      <c r="A120" s="7"/>
      <c r="B120" s="14" t="s">
        <v>183</v>
      </c>
      <c r="C120" s="7" t="s">
        <v>27</v>
      </c>
      <c r="D120" s="7">
        <v>1</v>
      </c>
      <c r="E120" s="9">
        <f>D120*E118</f>
        <v>150</v>
      </c>
      <c r="F120" s="9"/>
      <c r="G120" s="9"/>
      <c r="H120" s="9"/>
      <c r="I120" s="9"/>
      <c r="J120" s="9"/>
      <c r="K120" s="9"/>
      <c r="L120" s="9"/>
    </row>
    <row r="121" spans="1:15" ht="45" x14ac:dyDescent="0.25">
      <c r="A121" s="11">
        <v>26</v>
      </c>
      <c r="B121" s="12" t="s">
        <v>187</v>
      </c>
      <c r="C121" s="11" t="s">
        <v>130</v>
      </c>
      <c r="D121" s="11"/>
      <c r="E121" s="13">
        <f>E124+E125</f>
        <v>0.32900000000000001</v>
      </c>
      <c r="F121" s="13"/>
      <c r="G121" s="13"/>
      <c r="H121" s="13"/>
      <c r="I121" s="13"/>
      <c r="J121" s="13"/>
      <c r="K121" s="13"/>
      <c r="L121" s="13"/>
    </row>
    <row r="122" spans="1:15" x14ac:dyDescent="0.25">
      <c r="A122" s="7"/>
      <c r="B122" s="14" t="s">
        <v>15</v>
      </c>
      <c r="C122" s="7" t="s">
        <v>16</v>
      </c>
      <c r="D122" s="7">
        <v>17</v>
      </c>
      <c r="E122" s="9">
        <f>D122*E121</f>
        <v>5.593</v>
      </c>
      <c r="F122" s="9"/>
      <c r="G122" s="9"/>
      <c r="H122" s="9"/>
      <c r="I122" s="9"/>
      <c r="J122" s="9"/>
      <c r="K122" s="9"/>
      <c r="L122" s="9"/>
    </row>
    <row r="123" spans="1:15" x14ac:dyDescent="0.25">
      <c r="A123" s="7"/>
      <c r="B123" s="14" t="s">
        <v>49</v>
      </c>
      <c r="C123" s="7" t="s">
        <v>18</v>
      </c>
      <c r="D123" s="7">
        <v>3.86</v>
      </c>
      <c r="E123" s="9">
        <f>D123*E121</f>
        <v>1.2699400000000001</v>
      </c>
      <c r="F123" s="9"/>
      <c r="G123" s="9"/>
      <c r="H123" s="9"/>
      <c r="I123" s="9"/>
      <c r="J123" s="9"/>
      <c r="K123" s="9"/>
      <c r="L123" s="9"/>
    </row>
    <row r="124" spans="1:15" x14ac:dyDescent="0.25">
      <c r="A124" s="7"/>
      <c r="B124" s="14" t="s">
        <v>188</v>
      </c>
      <c r="C124" s="7" t="s">
        <v>130</v>
      </c>
      <c r="D124" s="40" t="s">
        <v>171</v>
      </c>
      <c r="E124" s="119">
        <v>0.27400000000000002</v>
      </c>
      <c r="F124" s="9"/>
      <c r="G124" s="9"/>
      <c r="H124" s="9"/>
      <c r="I124" s="9"/>
      <c r="J124" s="9"/>
      <c r="K124" s="9"/>
      <c r="L124" s="9"/>
    </row>
    <row r="125" spans="1:15" x14ac:dyDescent="0.25">
      <c r="A125" s="7"/>
      <c r="B125" s="14" t="s">
        <v>189</v>
      </c>
      <c r="C125" s="7" t="s">
        <v>130</v>
      </c>
      <c r="D125" s="40" t="s">
        <v>171</v>
      </c>
      <c r="E125" s="119">
        <v>5.5E-2</v>
      </c>
      <c r="F125" s="9"/>
      <c r="G125" s="9"/>
      <c r="H125" s="9"/>
      <c r="I125" s="9"/>
      <c r="J125" s="9"/>
      <c r="K125" s="9"/>
      <c r="L125" s="9"/>
    </row>
    <row r="126" spans="1:15" ht="30" x14ac:dyDescent="0.25">
      <c r="A126" s="7"/>
      <c r="B126" s="14" t="s">
        <v>184</v>
      </c>
      <c r="C126" s="7" t="s">
        <v>20</v>
      </c>
      <c r="D126" s="7">
        <v>4.5</v>
      </c>
      <c r="E126" s="9">
        <f>D126*E121</f>
        <v>1.4805000000000001</v>
      </c>
      <c r="F126" s="9"/>
      <c r="G126" s="9"/>
      <c r="H126" s="9"/>
      <c r="I126" s="9"/>
      <c r="J126" s="9"/>
      <c r="K126" s="9"/>
      <c r="L126" s="9"/>
      <c r="O126" s="67"/>
    </row>
    <row r="127" spans="1:15" x14ac:dyDescent="0.25">
      <c r="A127" s="7"/>
      <c r="B127" s="14" t="s">
        <v>185</v>
      </c>
      <c r="C127" s="7" t="s">
        <v>20</v>
      </c>
      <c r="D127" s="7">
        <v>2.2000000000000002</v>
      </c>
      <c r="E127" s="9">
        <f>D127*E121</f>
        <v>0.72380000000000011</v>
      </c>
      <c r="F127" s="9"/>
      <c r="G127" s="9"/>
      <c r="H127" s="9"/>
      <c r="I127" s="9"/>
      <c r="J127" s="9"/>
      <c r="K127" s="9"/>
      <c r="L127" s="9"/>
    </row>
    <row r="128" spans="1:15" x14ac:dyDescent="0.25">
      <c r="A128" s="7"/>
      <c r="B128" s="14" t="s">
        <v>186</v>
      </c>
      <c r="C128" s="7" t="s">
        <v>20</v>
      </c>
      <c r="D128" s="7">
        <v>1</v>
      </c>
      <c r="E128" s="9">
        <f>D128*E121</f>
        <v>0.32900000000000001</v>
      </c>
      <c r="F128" s="9"/>
      <c r="G128" s="9"/>
      <c r="H128" s="9"/>
      <c r="I128" s="9"/>
      <c r="J128" s="9"/>
      <c r="K128" s="9"/>
      <c r="L128" s="9"/>
    </row>
    <row r="129" spans="1:12" x14ac:dyDescent="0.25">
      <c r="A129" s="7"/>
      <c r="B129" s="14" t="s">
        <v>22</v>
      </c>
      <c r="C129" s="7" t="s">
        <v>18</v>
      </c>
      <c r="D129" s="7">
        <v>2.78</v>
      </c>
      <c r="E129" s="9">
        <f>D129*E121</f>
        <v>0.91461999999999999</v>
      </c>
      <c r="F129" s="9"/>
      <c r="G129" s="9"/>
      <c r="H129" s="9"/>
      <c r="I129" s="9"/>
      <c r="J129" s="9"/>
      <c r="K129" s="9"/>
      <c r="L129" s="9"/>
    </row>
    <row r="130" spans="1:12" ht="45" x14ac:dyDescent="0.25">
      <c r="A130" s="11">
        <v>27</v>
      </c>
      <c r="B130" s="12" t="s">
        <v>193</v>
      </c>
      <c r="C130" s="11" t="s">
        <v>14</v>
      </c>
      <c r="D130" s="11"/>
      <c r="E130" s="13">
        <v>41.65</v>
      </c>
      <c r="F130" s="13"/>
      <c r="G130" s="13"/>
      <c r="H130" s="13"/>
      <c r="I130" s="13"/>
      <c r="J130" s="13"/>
      <c r="K130" s="13"/>
      <c r="L130" s="13"/>
    </row>
    <row r="131" spans="1:12" x14ac:dyDescent="0.25">
      <c r="A131" s="7"/>
      <c r="B131" s="14" t="s">
        <v>15</v>
      </c>
      <c r="C131" s="7" t="s">
        <v>16</v>
      </c>
      <c r="D131" s="7">
        <f>1.165*2</f>
        <v>2.33</v>
      </c>
      <c r="E131" s="9">
        <f>D131*E130</f>
        <v>97.044499999999999</v>
      </c>
      <c r="F131" s="9"/>
      <c r="G131" s="9"/>
      <c r="H131" s="9"/>
      <c r="I131" s="9"/>
      <c r="J131" s="9"/>
      <c r="K131" s="9"/>
      <c r="L131" s="9"/>
    </row>
    <row r="132" spans="1:12" x14ac:dyDescent="0.25">
      <c r="A132" s="7"/>
      <c r="B132" s="14" t="s">
        <v>49</v>
      </c>
      <c r="C132" s="7" t="s">
        <v>18</v>
      </c>
      <c r="D132" s="7">
        <f>0.04*2</f>
        <v>0.08</v>
      </c>
      <c r="E132" s="9">
        <f>D132*E130</f>
        <v>3.3319999999999999</v>
      </c>
      <c r="F132" s="9"/>
      <c r="G132" s="9"/>
      <c r="H132" s="9"/>
      <c r="I132" s="9"/>
      <c r="J132" s="9"/>
      <c r="K132" s="9"/>
      <c r="L132" s="9"/>
    </row>
    <row r="133" spans="1:12" ht="17.25" x14ac:dyDescent="0.25">
      <c r="A133" s="7"/>
      <c r="B133" s="14" t="s">
        <v>190</v>
      </c>
      <c r="C133" s="7" t="s">
        <v>36</v>
      </c>
      <c r="D133" s="7">
        <f>2.1*2</f>
        <v>4.2</v>
      </c>
      <c r="E133" s="9">
        <f>D133*E130</f>
        <v>174.93</v>
      </c>
      <c r="F133" s="9"/>
      <c r="G133" s="9"/>
      <c r="H133" s="9"/>
      <c r="I133" s="9"/>
      <c r="J133" s="9"/>
      <c r="K133" s="9"/>
      <c r="L133" s="9"/>
    </row>
    <row r="134" spans="1:12" ht="17.25" x14ac:dyDescent="0.25">
      <c r="A134" s="7"/>
      <c r="B134" s="14" t="s">
        <v>192</v>
      </c>
      <c r="C134" s="7" t="s">
        <v>36</v>
      </c>
      <c r="D134" s="7">
        <v>1.05</v>
      </c>
      <c r="E134" s="9">
        <f>D134*E130</f>
        <v>43.732500000000002</v>
      </c>
      <c r="G134" s="9"/>
      <c r="H134" s="9"/>
      <c r="I134" s="9"/>
      <c r="J134" s="9"/>
      <c r="K134" s="9"/>
      <c r="L134" s="9"/>
    </row>
    <row r="135" spans="1:12" x14ac:dyDescent="0.25">
      <c r="A135" s="7"/>
      <c r="B135" s="14" t="s">
        <v>191</v>
      </c>
      <c r="C135" s="7" t="s">
        <v>94</v>
      </c>
      <c r="D135" s="7">
        <v>25</v>
      </c>
      <c r="E135" s="9">
        <f>D135*E130</f>
        <v>1041.25</v>
      </c>
      <c r="F135" s="9"/>
      <c r="G135" s="9"/>
      <c r="H135" s="9"/>
      <c r="I135" s="9"/>
      <c r="J135" s="9"/>
      <c r="K135" s="9"/>
      <c r="L135" s="9"/>
    </row>
    <row r="136" spans="1:12" x14ac:dyDescent="0.25">
      <c r="A136" s="7"/>
      <c r="B136" s="14" t="s">
        <v>22</v>
      </c>
      <c r="C136" s="7" t="s">
        <v>18</v>
      </c>
      <c r="D136" s="7">
        <v>8.2000000000000003E-2</v>
      </c>
      <c r="E136" s="9">
        <f>D136*E130</f>
        <v>3.4153000000000002</v>
      </c>
      <c r="F136" s="9"/>
      <c r="G136" s="9"/>
      <c r="H136" s="9"/>
      <c r="I136" s="9"/>
      <c r="J136" s="9"/>
      <c r="K136" s="9"/>
      <c r="L136" s="9"/>
    </row>
    <row r="137" spans="1:12" ht="45" x14ac:dyDescent="0.25">
      <c r="A137" s="11">
        <v>28</v>
      </c>
      <c r="B137" s="12" t="s">
        <v>194</v>
      </c>
      <c r="C137" s="11" t="s">
        <v>94</v>
      </c>
      <c r="D137" s="11"/>
      <c r="E137" s="13">
        <v>1</v>
      </c>
      <c r="F137" s="13"/>
      <c r="G137" s="13"/>
      <c r="H137" s="13"/>
      <c r="I137" s="13"/>
      <c r="J137" s="13"/>
      <c r="K137" s="13"/>
      <c r="L137" s="13"/>
    </row>
    <row r="138" spans="1:12" ht="15.75" thickBot="1" x14ac:dyDescent="0.3">
      <c r="A138" s="7"/>
      <c r="B138" s="14" t="s">
        <v>15</v>
      </c>
      <c r="C138" s="7" t="s">
        <v>94</v>
      </c>
      <c r="D138" s="7">
        <v>1</v>
      </c>
      <c r="E138" s="9">
        <f>D138*E137</f>
        <v>1</v>
      </c>
      <c r="F138" s="9"/>
      <c r="G138" s="9"/>
      <c r="H138" s="9"/>
      <c r="I138" s="9"/>
      <c r="J138" s="9"/>
      <c r="K138" s="9"/>
      <c r="L138" s="9"/>
    </row>
    <row r="139" spans="1:12" x14ac:dyDescent="0.25">
      <c r="B139" s="28" t="s">
        <v>88</v>
      </c>
      <c r="C139" s="29"/>
      <c r="D139" s="29"/>
      <c r="E139" s="30"/>
      <c r="F139" s="30"/>
      <c r="G139" s="30"/>
      <c r="H139" s="30"/>
      <c r="I139" s="30"/>
      <c r="J139" s="30"/>
      <c r="K139" s="30"/>
      <c r="L139" s="31"/>
    </row>
    <row r="140" spans="1:12" x14ac:dyDescent="0.25">
      <c r="B140" s="32" t="s">
        <v>460</v>
      </c>
      <c r="C140" s="11"/>
      <c r="D140" s="33">
        <v>0.03</v>
      </c>
      <c r="E140" s="13"/>
      <c r="F140" s="13"/>
      <c r="G140" s="13"/>
      <c r="H140" s="13"/>
      <c r="I140" s="13"/>
      <c r="J140" s="13"/>
      <c r="K140" s="13"/>
      <c r="L140" s="34"/>
    </row>
    <row r="141" spans="1:12" x14ac:dyDescent="0.25">
      <c r="B141" s="32" t="s">
        <v>88</v>
      </c>
      <c r="C141" s="11"/>
      <c r="D141" s="11"/>
      <c r="E141" s="13"/>
      <c r="F141" s="13"/>
      <c r="G141" s="13"/>
      <c r="H141" s="13"/>
      <c r="I141" s="13"/>
      <c r="J141" s="13"/>
      <c r="K141" s="13"/>
      <c r="L141" s="34"/>
    </row>
    <row r="142" spans="1:12" x14ac:dyDescent="0.25">
      <c r="B142" s="32" t="s">
        <v>89</v>
      </c>
      <c r="C142" s="11"/>
      <c r="D142" s="33">
        <v>0.1</v>
      </c>
      <c r="E142" s="13"/>
      <c r="F142" s="13"/>
      <c r="G142" s="13"/>
      <c r="H142" s="13"/>
      <c r="I142" s="13"/>
      <c r="J142" s="13"/>
      <c r="K142" s="13"/>
      <c r="L142" s="34"/>
    </row>
    <row r="143" spans="1:12" x14ac:dyDescent="0.25">
      <c r="B143" s="32" t="s">
        <v>88</v>
      </c>
      <c r="C143" s="11"/>
      <c r="D143" s="11"/>
      <c r="E143" s="13"/>
      <c r="F143" s="13"/>
      <c r="G143" s="13"/>
      <c r="H143" s="13"/>
      <c r="I143" s="13"/>
      <c r="J143" s="13"/>
      <c r="K143" s="13"/>
      <c r="L143" s="34"/>
    </row>
    <row r="144" spans="1:12" x14ac:dyDescent="0.25">
      <c r="B144" s="32" t="s">
        <v>90</v>
      </c>
      <c r="C144" s="11"/>
      <c r="D144" s="33">
        <v>0.08</v>
      </c>
      <c r="E144" s="13"/>
      <c r="F144" s="13"/>
      <c r="G144" s="13"/>
      <c r="H144" s="13"/>
      <c r="I144" s="13"/>
      <c r="J144" s="13"/>
      <c r="K144" s="13"/>
      <c r="L144" s="34"/>
    </row>
    <row r="145" spans="1:12" ht="30.75" thickBot="1" x14ac:dyDescent="0.3">
      <c r="B145" s="35" t="s">
        <v>195</v>
      </c>
      <c r="C145" s="36"/>
      <c r="D145" s="36"/>
      <c r="E145" s="37"/>
      <c r="F145" s="37"/>
      <c r="G145" s="37"/>
      <c r="H145" s="37"/>
      <c r="I145" s="37"/>
      <c r="J145" s="37"/>
      <c r="K145" s="37"/>
      <c r="L145" s="38"/>
    </row>
    <row r="146" spans="1:12" ht="18.75" x14ac:dyDescent="0.3">
      <c r="A146" s="7"/>
      <c r="B146" s="370" t="s">
        <v>196</v>
      </c>
      <c r="C146" s="371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60" x14ac:dyDescent="0.25">
      <c r="A147" s="11">
        <v>2</v>
      </c>
      <c r="B147" s="12" t="s">
        <v>197</v>
      </c>
      <c r="C147" s="11" t="s">
        <v>107</v>
      </c>
      <c r="D147" s="11"/>
      <c r="E147" s="13">
        <v>1</v>
      </c>
      <c r="F147" s="13"/>
      <c r="G147" s="13"/>
      <c r="H147" s="13"/>
      <c r="I147" s="13"/>
      <c r="J147" s="13"/>
      <c r="K147" s="13"/>
      <c r="L147" s="13"/>
    </row>
    <row r="148" spans="1:12" x14ac:dyDescent="0.25">
      <c r="A148" s="7"/>
      <c r="B148" s="14" t="s">
        <v>15</v>
      </c>
      <c r="C148" s="7" t="s">
        <v>107</v>
      </c>
      <c r="D148" s="7">
        <v>1</v>
      </c>
      <c r="E148" s="9">
        <f>D148*E147</f>
        <v>1</v>
      </c>
      <c r="F148" s="9"/>
      <c r="G148" s="9"/>
      <c r="H148" s="9"/>
      <c r="I148" s="9"/>
      <c r="J148" s="9"/>
      <c r="K148" s="9"/>
      <c r="L148" s="9"/>
    </row>
    <row r="149" spans="1:12" ht="30" x14ac:dyDescent="0.25">
      <c r="A149" s="7"/>
      <c r="B149" s="14" t="s">
        <v>198</v>
      </c>
      <c r="C149" s="7" t="s">
        <v>107</v>
      </c>
      <c r="D149" s="7">
        <v>1</v>
      </c>
      <c r="E149" s="9">
        <f>D149*E147</f>
        <v>1</v>
      </c>
      <c r="F149" s="9"/>
      <c r="G149" s="9"/>
      <c r="H149" s="9"/>
      <c r="I149" s="9"/>
      <c r="J149" s="9"/>
      <c r="K149" s="9"/>
      <c r="L149" s="9"/>
    </row>
    <row r="150" spans="1:12" ht="45" x14ac:dyDescent="0.25">
      <c r="A150" s="11">
        <v>4</v>
      </c>
      <c r="B150" s="12" t="s">
        <v>120</v>
      </c>
      <c r="C150" s="11" t="s">
        <v>107</v>
      </c>
      <c r="D150" s="11"/>
      <c r="E150" s="13">
        <v>1</v>
      </c>
      <c r="F150" s="13"/>
      <c r="G150" s="13"/>
      <c r="H150" s="13"/>
      <c r="I150" s="13"/>
      <c r="J150" s="13"/>
      <c r="K150" s="13"/>
      <c r="L150" s="13"/>
    </row>
    <row r="151" spans="1:12" x14ac:dyDescent="0.25">
      <c r="A151" s="7"/>
      <c r="B151" s="14" t="s">
        <v>15</v>
      </c>
      <c r="C151" s="7" t="s">
        <v>107</v>
      </c>
      <c r="D151" s="7">
        <v>1</v>
      </c>
      <c r="E151" s="9">
        <f>D151*E150</f>
        <v>1</v>
      </c>
      <c r="F151" s="9"/>
      <c r="G151" s="9"/>
      <c r="H151" s="9"/>
      <c r="I151" s="9"/>
      <c r="J151" s="9"/>
      <c r="K151" s="9"/>
      <c r="L151" s="9"/>
    </row>
    <row r="152" spans="1:12" ht="30.75" thickBot="1" x14ac:dyDescent="0.3">
      <c r="A152" s="7"/>
      <c r="B152" s="60" t="s">
        <v>119</v>
      </c>
      <c r="C152" s="61" t="s">
        <v>107</v>
      </c>
      <c r="D152" s="61">
        <v>1</v>
      </c>
      <c r="E152" s="62">
        <f>D152*E150</f>
        <v>1</v>
      </c>
      <c r="F152" s="62"/>
      <c r="G152" s="62"/>
      <c r="H152" s="62"/>
      <c r="I152" s="62"/>
      <c r="J152" s="62"/>
      <c r="K152" s="62"/>
      <c r="L152" s="62"/>
    </row>
    <row r="153" spans="1:12" x14ac:dyDescent="0.25">
      <c r="B153" s="58" t="s">
        <v>88</v>
      </c>
      <c r="C153" s="44"/>
      <c r="D153" s="45"/>
      <c r="E153" s="45"/>
      <c r="F153" s="45"/>
      <c r="G153" s="46"/>
      <c r="H153" s="46"/>
      <c r="I153" s="46"/>
      <c r="J153" s="46"/>
      <c r="K153" s="46"/>
      <c r="L153" s="47"/>
    </row>
    <row r="154" spans="1:12" x14ac:dyDescent="0.25">
      <c r="B154" s="59" t="s">
        <v>121</v>
      </c>
      <c r="C154" s="48"/>
      <c r="D154" s="49"/>
      <c r="E154" s="49"/>
      <c r="F154" s="49"/>
      <c r="G154" s="50"/>
      <c r="H154" s="50"/>
      <c r="I154" s="50"/>
      <c r="J154" s="50"/>
      <c r="K154" s="50"/>
      <c r="L154" s="51"/>
    </row>
    <row r="155" spans="1:12" x14ac:dyDescent="0.25">
      <c r="B155" s="32" t="s">
        <v>460</v>
      </c>
      <c r="C155" s="11"/>
      <c r="D155" s="33">
        <v>0.03</v>
      </c>
      <c r="E155" s="13"/>
      <c r="F155" s="13"/>
      <c r="G155" s="13"/>
      <c r="H155" s="13"/>
      <c r="I155" s="13"/>
      <c r="J155" s="13"/>
      <c r="K155" s="13"/>
      <c r="L155" s="34"/>
    </row>
    <row r="156" spans="1:12" x14ac:dyDescent="0.25">
      <c r="B156" s="32" t="s">
        <v>88</v>
      </c>
      <c r="C156" s="11"/>
      <c r="D156" s="11"/>
      <c r="E156" s="13"/>
      <c r="F156" s="13"/>
      <c r="G156" s="13"/>
      <c r="H156" s="13"/>
      <c r="I156" s="13"/>
      <c r="J156" s="13"/>
      <c r="K156" s="13"/>
      <c r="L156" s="34"/>
    </row>
    <row r="157" spans="1:12" ht="30" x14ac:dyDescent="0.25">
      <c r="B157" s="59" t="s">
        <v>122</v>
      </c>
      <c r="C157" s="52">
        <v>0.68</v>
      </c>
      <c r="D157" s="49"/>
      <c r="E157" s="49"/>
      <c r="F157" s="49"/>
      <c r="G157" s="50"/>
      <c r="H157" s="50"/>
      <c r="I157" s="50"/>
      <c r="J157" s="50"/>
      <c r="K157" s="50"/>
      <c r="L157" s="51"/>
    </row>
    <row r="158" spans="1:12" x14ac:dyDescent="0.25">
      <c r="B158" s="59" t="s">
        <v>88</v>
      </c>
      <c r="C158" s="53"/>
      <c r="D158" s="49"/>
      <c r="E158" s="49"/>
      <c r="F158" s="49"/>
      <c r="G158" s="50"/>
      <c r="H158" s="50"/>
      <c r="I158" s="50"/>
      <c r="J158" s="50"/>
      <c r="K158" s="50"/>
      <c r="L158" s="51"/>
    </row>
    <row r="159" spans="1:12" ht="30" x14ac:dyDescent="0.25">
      <c r="B159" s="59" t="s">
        <v>123</v>
      </c>
      <c r="C159" s="52">
        <v>0.08</v>
      </c>
      <c r="D159" s="49"/>
      <c r="E159" s="49"/>
      <c r="F159" s="49"/>
      <c r="G159" s="50"/>
      <c r="H159" s="50"/>
      <c r="I159" s="50"/>
      <c r="J159" s="50"/>
      <c r="K159" s="50"/>
      <c r="L159" s="51"/>
    </row>
    <row r="160" spans="1:12" ht="30.75" thickBot="1" x14ac:dyDescent="0.3">
      <c r="B160" s="35" t="s">
        <v>440</v>
      </c>
      <c r="C160" s="54"/>
      <c r="D160" s="55"/>
      <c r="E160" s="55"/>
      <c r="F160" s="55"/>
      <c r="G160" s="56"/>
      <c r="H160" s="56"/>
      <c r="I160" s="56"/>
      <c r="J160" s="56"/>
      <c r="K160" s="56"/>
      <c r="L160" s="57"/>
    </row>
    <row r="161" spans="2:12" ht="15.75" thickBot="1" x14ac:dyDescent="0.3">
      <c r="B161" s="63" t="s">
        <v>199</v>
      </c>
      <c r="C161" s="64"/>
      <c r="D161" s="64"/>
      <c r="E161" s="64"/>
      <c r="F161" s="66"/>
      <c r="G161" s="66"/>
      <c r="H161" s="66"/>
      <c r="I161" s="66"/>
      <c r="J161" s="66"/>
      <c r="K161" s="66"/>
      <c r="L161" s="65"/>
    </row>
  </sheetData>
  <mergeCells count="11">
    <mergeCell ref="A1:L1"/>
    <mergeCell ref="A2:L2"/>
    <mergeCell ref="A3:A4"/>
    <mergeCell ref="B3:B4"/>
    <mergeCell ref="C3:C4"/>
    <mergeCell ref="D3:E3"/>
    <mergeCell ref="F3:G3"/>
    <mergeCell ref="H3:I3"/>
    <mergeCell ref="J3:K3"/>
    <mergeCell ref="L3:L4"/>
    <mergeCell ref="B146:C146"/>
  </mergeCells>
  <pageMargins left="0.7" right="0.7" top="0.75" bottom="0.75" header="0.3" footer="0.3"/>
  <pageSetup scale="79" orientation="landscape" verticalDpi="0" r:id="rId1"/>
  <rowBreaks count="1" manualBreakCount="1"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zoomScaleNormal="100" workbookViewId="0">
      <selection activeCell="B82" sqref="B82"/>
    </sheetView>
  </sheetViews>
  <sheetFormatPr defaultRowHeight="15" x14ac:dyDescent="0.25"/>
  <cols>
    <col min="1" max="1" width="3.85546875" customWidth="1"/>
    <col min="2" max="2" width="37" customWidth="1"/>
    <col min="4" max="4" width="0" hidden="1" customWidth="1"/>
    <col min="12" max="12" width="10.85546875" customWidth="1"/>
  </cols>
  <sheetData>
    <row r="1" spans="1:12" x14ac:dyDescent="0.25">
      <c r="A1" s="378" t="s">
        <v>201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8.75" x14ac:dyDescent="0.3">
      <c r="A2" s="379" t="s">
        <v>448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25.5" customHeight="1" x14ac:dyDescent="0.25">
      <c r="A3" s="374" t="s">
        <v>0</v>
      </c>
      <c r="B3" s="374" t="s">
        <v>1</v>
      </c>
      <c r="C3" s="380" t="s">
        <v>2</v>
      </c>
      <c r="D3" s="372" t="s">
        <v>3</v>
      </c>
      <c r="E3" s="373"/>
      <c r="F3" s="372" t="s">
        <v>4</v>
      </c>
      <c r="G3" s="373"/>
      <c r="H3" s="372" t="s">
        <v>5</v>
      </c>
      <c r="I3" s="373"/>
      <c r="J3" s="372" t="s">
        <v>6</v>
      </c>
      <c r="K3" s="373"/>
      <c r="L3" s="374" t="s">
        <v>7</v>
      </c>
    </row>
    <row r="4" spans="1:12" ht="53.25" customHeight="1" x14ac:dyDescent="0.25">
      <c r="A4" s="375"/>
      <c r="B4" s="375"/>
      <c r="C4" s="381"/>
      <c r="D4" s="3" t="s">
        <v>8</v>
      </c>
      <c r="E4" s="4" t="s">
        <v>7</v>
      </c>
      <c r="F4" s="3" t="s">
        <v>8</v>
      </c>
      <c r="G4" s="4" t="s">
        <v>7</v>
      </c>
      <c r="H4" s="3" t="s">
        <v>8</v>
      </c>
      <c r="I4" s="4" t="s">
        <v>7</v>
      </c>
      <c r="J4" s="3" t="s">
        <v>8</v>
      </c>
      <c r="K4" s="4" t="s">
        <v>7</v>
      </c>
      <c r="L4" s="375"/>
    </row>
    <row r="5" spans="1:12" x14ac:dyDescent="0.25">
      <c r="A5" s="5" t="s">
        <v>9</v>
      </c>
      <c r="B5" s="5" t="s">
        <v>449</v>
      </c>
      <c r="C5" s="6" t="s">
        <v>450</v>
      </c>
      <c r="D5" s="5">
        <v>5</v>
      </c>
      <c r="E5" s="5" t="s">
        <v>451</v>
      </c>
      <c r="F5" s="5" t="s">
        <v>452</v>
      </c>
      <c r="G5" s="5" t="s">
        <v>453</v>
      </c>
      <c r="H5" s="5" t="s">
        <v>454</v>
      </c>
      <c r="I5" s="5" t="s">
        <v>455</v>
      </c>
      <c r="J5" s="5" t="s">
        <v>456</v>
      </c>
      <c r="K5" s="5" t="s">
        <v>457</v>
      </c>
      <c r="L5" s="5" t="s">
        <v>458</v>
      </c>
    </row>
    <row r="6" spans="1:12" ht="47.25" x14ac:dyDescent="0.25">
      <c r="A6" s="11">
        <v>1</v>
      </c>
      <c r="B6" s="12" t="s">
        <v>202</v>
      </c>
      <c r="C6" s="11" t="s">
        <v>14</v>
      </c>
      <c r="D6" s="11"/>
      <c r="E6" s="13">
        <v>29</v>
      </c>
      <c r="F6" s="13"/>
      <c r="G6" s="13"/>
      <c r="H6" s="13"/>
      <c r="I6" s="13"/>
      <c r="J6" s="13"/>
      <c r="K6" s="13"/>
      <c r="L6" s="13"/>
    </row>
    <row r="7" spans="1:12" x14ac:dyDescent="0.25">
      <c r="A7" s="120"/>
      <c r="B7" s="121" t="s">
        <v>203</v>
      </c>
      <c r="C7" s="120" t="s">
        <v>48</v>
      </c>
      <c r="D7" s="120">
        <v>4.48E-2</v>
      </c>
      <c r="E7" s="122">
        <f>D7*E6</f>
        <v>1.2991999999999999</v>
      </c>
      <c r="F7" s="122"/>
      <c r="G7" s="122"/>
      <c r="H7" s="122"/>
      <c r="I7" s="122"/>
      <c r="J7" s="122"/>
      <c r="K7" s="122"/>
      <c r="L7" s="122"/>
    </row>
    <row r="8" spans="1:12" x14ac:dyDescent="0.25">
      <c r="A8" s="7"/>
      <c r="B8" s="14" t="s">
        <v>204</v>
      </c>
      <c r="C8" s="7" t="s">
        <v>205</v>
      </c>
      <c r="D8" s="7">
        <v>5.0000000000000001E-4</v>
      </c>
      <c r="E8" s="9">
        <f>D8*E6</f>
        <v>1.4500000000000001E-2</v>
      </c>
      <c r="F8" s="9"/>
      <c r="G8" s="9"/>
      <c r="H8" s="9"/>
      <c r="I8" s="9"/>
      <c r="J8" s="9"/>
      <c r="K8" s="9"/>
      <c r="L8" s="9"/>
    </row>
    <row r="9" spans="1:12" ht="17.25" x14ac:dyDescent="0.25">
      <c r="A9" s="11">
        <v>2</v>
      </c>
      <c r="B9" s="12" t="s">
        <v>206</v>
      </c>
      <c r="C9" s="11" t="s">
        <v>126</v>
      </c>
      <c r="D9" s="11"/>
      <c r="E9" s="13">
        <f>E6*10%</f>
        <v>2.9000000000000004</v>
      </c>
      <c r="F9" s="13"/>
      <c r="G9" s="13"/>
      <c r="H9" s="13"/>
      <c r="I9" s="13"/>
      <c r="J9" s="13"/>
      <c r="K9" s="13"/>
      <c r="L9" s="13"/>
    </row>
    <row r="10" spans="1:12" ht="30" x14ac:dyDescent="0.25">
      <c r="A10" s="11">
        <v>3</v>
      </c>
      <c r="B10" s="12" t="s">
        <v>213</v>
      </c>
      <c r="C10" s="11" t="s">
        <v>126</v>
      </c>
      <c r="D10" s="11"/>
      <c r="E10" s="13">
        <v>26</v>
      </c>
      <c r="F10" s="13"/>
      <c r="G10" s="13"/>
      <c r="H10" s="13"/>
      <c r="I10" s="13"/>
      <c r="J10" s="13"/>
      <c r="K10" s="13"/>
      <c r="L10" s="13"/>
    </row>
    <row r="11" spans="1:12" ht="17.25" x14ac:dyDescent="0.25">
      <c r="A11" s="7"/>
      <c r="B11" s="14" t="s">
        <v>204</v>
      </c>
      <c r="C11" s="7" t="s">
        <v>36</v>
      </c>
      <c r="D11" s="7">
        <v>1.1200000000000001</v>
      </c>
      <c r="E11" s="9">
        <f>D11*E10</f>
        <v>29.120000000000005</v>
      </c>
      <c r="F11" s="9"/>
      <c r="G11" s="9"/>
      <c r="H11" s="9"/>
      <c r="I11" s="9"/>
      <c r="J11" s="9"/>
      <c r="K11" s="9"/>
      <c r="L11" s="9"/>
    </row>
    <row r="12" spans="1:12" ht="45" x14ac:dyDescent="0.25">
      <c r="A12" s="11">
        <v>4</v>
      </c>
      <c r="B12" s="12" t="s">
        <v>207</v>
      </c>
      <c r="C12" s="11" t="s">
        <v>126</v>
      </c>
      <c r="D12" s="11"/>
      <c r="E12" s="13">
        <v>13</v>
      </c>
      <c r="F12" s="13"/>
      <c r="G12" s="13"/>
      <c r="H12" s="13"/>
      <c r="I12" s="13"/>
      <c r="J12" s="13"/>
      <c r="K12" s="13"/>
      <c r="L12" s="13"/>
    </row>
    <row r="13" spans="1:12" x14ac:dyDescent="0.25">
      <c r="A13" s="7"/>
      <c r="B13" s="14" t="s">
        <v>208</v>
      </c>
      <c r="C13" s="7" t="s">
        <v>130</v>
      </c>
      <c r="D13" s="40" t="s">
        <v>171</v>
      </c>
      <c r="E13" s="9">
        <v>0.371</v>
      </c>
      <c r="F13" s="9"/>
      <c r="G13" s="9"/>
      <c r="H13" s="9"/>
      <c r="I13" s="9"/>
      <c r="J13" s="9"/>
      <c r="K13" s="9"/>
      <c r="L13" s="9"/>
    </row>
    <row r="14" spans="1:12" x14ac:dyDescent="0.25">
      <c r="A14" s="7"/>
      <c r="B14" s="14" t="s">
        <v>209</v>
      </c>
      <c r="C14" s="7" t="s">
        <v>130</v>
      </c>
      <c r="D14" s="40" t="s">
        <v>171</v>
      </c>
      <c r="E14" s="9">
        <v>0.01</v>
      </c>
      <c r="F14" s="9"/>
      <c r="G14" s="9"/>
      <c r="H14" s="9"/>
      <c r="I14" s="9"/>
      <c r="J14" s="9"/>
      <c r="K14" s="9"/>
      <c r="L14" s="9"/>
    </row>
    <row r="15" spans="1:12" ht="17.25" x14ac:dyDescent="0.25">
      <c r="A15" s="7"/>
      <c r="B15" s="14" t="s">
        <v>210</v>
      </c>
      <c r="C15" s="7" t="s">
        <v>34</v>
      </c>
      <c r="D15" s="7">
        <v>1.0149999999999999</v>
      </c>
      <c r="E15" s="9">
        <f>D15*E12</f>
        <v>13.194999999999999</v>
      </c>
      <c r="F15" s="9"/>
      <c r="G15" s="9"/>
      <c r="H15" s="9"/>
      <c r="I15" s="9"/>
      <c r="J15" s="9"/>
      <c r="K15" s="9"/>
      <c r="L15" s="9"/>
    </row>
    <row r="16" spans="1:12" ht="17.25" x14ac:dyDescent="0.25">
      <c r="A16" s="7"/>
      <c r="B16" s="14" t="s">
        <v>211</v>
      </c>
      <c r="C16" s="7" t="s">
        <v>36</v>
      </c>
      <c r="D16" s="7">
        <v>1.84</v>
      </c>
      <c r="E16" s="9">
        <f>D16*E12</f>
        <v>23.92</v>
      </c>
      <c r="F16" s="9"/>
      <c r="G16" s="9"/>
      <c r="H16" s="9"/>
      <c r="I16" s="9"/>
      <c r="J16" s="9"/>
      <c r="K16" s="9"/>
      <c r="L16" s="9"/>
    </row>
    <row r="17" spans="1:12" ht="17.25" x14ac:dyDescent="0.25">
      <c r="A17" s="7"/>
      <c r="B17" s="14" t="s">
        <v>212</v>
      </c>
      <c r="C17" s="7" t="s">
        <v>34</v>
      </c>
      <c r="D17" s="7">
        <f>0.0034+0.0391</f>
        <v>4.2500000000000003E-2</v>
      </c>
      <c r="E17" s="9">
        <f>D17*E12</f>
        <v>0.55249999999999999</v>
      </c>
      <c r="F17" s="9"/>
      <c r="G17" s="9"/>
      <c r="H17" s="9"/>
      <c r="I17" s="9"/>
      <c r="J17" s="9"/>
      <c r="K17" s="9"/>
      <c r="L17" s="9"/>
    </row>
    <row r="18" spans="1:12" x14ac:dyDescent="0.25">
      <c r="A18" s="7"/>
      <c r="B18" s="14" t="s">
        <v>186</v>
      </c>
      <c r="C18" s="7" t="s">
        <v>20</v>
      </c>
      <c r="D18" s="7">
        <v>1</v>
      </c>
      <c r="E18" s="9">
        <f>D18*E12</f>
        <v>13</v>
      </c>
      <c r="F18" s="9"/>
      <c r="G18" s="9"/>
      <c r="H18" s="9"/>
      <c r="I18" s="9"/>
      <c r="J18" s="9"/>
      <c r="K18" s="9"/>
      <c r="L18" s="9"/>
    </row>
    <row r="19" spans="1:12" ht="30" x14ac:dyDescent="0.25">
      <c r="A19" s="123">
        <v>5</v>
      </c>
      <c r="B19" s="124" t="s">
        <v>214</v>
      </c>
      <c r="C19" s="123" t="s">
        <v>215</v>
      </c>
      <c r="D19" s="123"/>
      <c r="E19" s="125">
        <v>50.76</v>
      </c>
      <c r="F19" s="125"/>
      <c r="G19" s="125"/>
      <c r="H19" s="125"/>
      <c r="I19" s="125"/>
      <c r="J19" s="125"/>
      <c r="K19" s="125"/>
      <c r="L19" s="125"/>
    </row>
    <row r="20" spans="1:12" x14ac:dyDescent="0.25">
      <c r="A20" s="126"/>
      <c r="B20" s="127" t="s">
        <v>50</v>
      </c>
      <c r="C20" s="126" t="s">
        <v>205</v>
      </c>
      <c r="D20" s="126">
        <v>0.11</v>
      </c>
      <c r="E20" s="128">
        <f>D20*E19</f>
        <v>5.5835999999999997</v>
      </c>
      <c r="F20" s="128"/>
      <c r="G20" s="128"/>
      <c r="H20" s="128"/>
      <c r="I20" s="128"/>
      <c r="J20" s="128"/>
      <c r="K20" s="128"/>
      <c r="L20" s="128"/>
    </row>
    <row r="21" spans="1:12" x14ac:dyDescent="0.25">
      <c r="A21" s="126"/>
      <c r="B21" s="127" t="s">
        <v>216</v>
      </c>
      <c r="C21" s="126" t="s">
        <v>20</v>
      </c>
      <c r="D21" s="126" t="s">
        <v>39</v>
      </c>
      <c r="E21" s="128">
        <v>102</v>
      </c>
      <c r="F21" s="128"/>
      <c r="G21" s="128"/>
      <c r="H21" s="128"/>
      <c r="I21" s="128"/>
      <c r="J21" s="128"/>
      <c r="K21" s="128"/>
      <c r="L21" s="128"/>
    </row>
    <row r="22" spans="1:12" x14ac:dyDescent="0.25">
      <c r="A22" s="126"/>
      <c r="B22" s="127" t="s">
        <v>217</v>
      </c>
      <c r="C22" s="126" t="s">
        <v>27</v>
      </c>
      <c r="D22" s="126">
        <v>65</v>
      </c>
      <c r="E22" s="128">
        <f>D22*E19</f>
        <v>3299.4</v>
      </c>
      <c r="F22" s="128"/>
      <c r="G22" s="128"/>
      <c r="H22" s="128"/>
      <c r="I22" s="128"/>
      <c r="J22" s="128"/>
      <c r="K22" s="128"/>
      <c r="L22" s="128"/>
    </row>
    <row r="23" spans="1:12" ht="60" x14ac:dyDescent="0.25">
      <c r="A23" s="11">
        <v>6</v>
      </c>
      <c r="B23" s="12" t="s">
        <v>218</v>
      </c>
      <c r="C23" s="11" t="s">
        <v>14</v>
      </c>
      <c r="D23" s="11"/>
      <c r="E23" s="13">
        <v>119.1</v>
      </c>
      <c r="F23" s="13"/>
      <c r="G23" s="13"/>
      <c r="H23" s="13"/>
      <c r="I23" s="13"/>
      <c r="J23" s="13"/>
      <c r="K23" s="13"/>
      <c r="L23" s="13"/>
    </row>
    <row r="24" spans="1:12" ht="17.25" x14ac:dyDescent="0.25">
      <c r="A24" s="7"/>
      <c r="B24" s="14" t="s">
        <v>219</v>
      </c>
      <c r="C24" s="7" t="s">
        <v>48</v>
      </c>
      <c r="D24" s="7">
        <v>2.4E-2</v>
      </c>
      <c r="E24" s="9">
        <f>D24*E23</f>
        <v>2.8584000000000001</v>
      </c>
      <c r="F24" s="9"/>
      <c r="G24" s="9"/>
      <c r="H24" s="9"/>
      <c r="I24" s="9"/>
      <c r="J24" s="9"/>
      <c r="K24" s="9"/>
      <c r="L24" s="9"/>
    </row>
    <row r="25" spans="1:12" ht="30" x14ac:dyDescent="0.25">
      <c r="A25" s="7"/>
      <c r="B25" s="14" t="s">
        <v>220</v>
      </c>
      <c r="C25" s="7" t="s">
        <v>34</v>
      </c>
      <c r="D25" s="7">
        <v>2.6800000000000001E-2</v>
      </c>
      <c r="E25" s="9">
        <f>D25*E23</f>
        <v>3.1918799999999998</v>
      </c>
      <c r="F25" s="9"/>
      <c r="G25" s="9"/>
      <c r="H25" s="9"/>
      <c r="I25" s="9"/>
      <c r="J25" s="9"/>
      <c r="K25" s="9"/>
      <c r="L25" s="9"/>
    </row>
    <row r="26" spans="1:12" ht="45" x14ac:dyDescent="0.25">
      <c r="A26" s="11">
        <v>7</v>
      </c>
      <c r="B26" s="12" t="s">
        <v>221</v>
      </c>
      <c r="C26" s="11" t="s">
        <v>14</v>
      </c>
      <c r="D26" s="11"/>
      <c r="E26" s="13">
        <v>46.8</v>
      </c>
      <c r="F26" s="13"/>
      <c r="G26" s="13"/>
      <c r="H26" s="13"/>
      <c r="I26" s="13"/>
      <c r="J26" s="13"/>
      <c r="K26" s="13"/>
      <c r="L26" s="13"/>
    </row>
    <row r="27" spans="1:12" ht="17.25" x14ac:dyDescent="0.25">
      <c r="A27" s="7"/>
      <c r="B27" s="14" t="s">
        <v>219</v>
      </c>
      <c r="C27" s="7" t="s">
        <v>48</v>
      </c>
      <c r="D27" s="7">
        <v>4.1000000000000002E-2</v>
      </c>
      <c r="E27" s="9">
        <f>D27*E26</f>
        <v>1.9188000000000001</v>
      </c>
      <c r="F27" s="9"/>
      <c r="G27" s="9"/>
      <c r="H27" s="9"/>
      <c r="I27" s="9"/>
      <c r="J27" s="9"/>
      <c r="K27" s="9"/>
      <c r="L27" s="9"/>
    </row>
    <row r="28" spans="1:12" ht="17.25" x14ac:dyDescent="0.25">
      <c r="A28" s="7"/>
      <c r="B28" s="14" t="s">
        <v>222</v>
      </c>
      <c r="C28" s="7" t="s">
        <v>34</v>
      </c>
      <c r="D28" s="7">
        <v>2.12E-2</v>
      </c>
      <c r="E28" s="9">
        <f>D28*E26</f>
        <v>0.99215999999999993</v>
      </c>
      <c r="F28" s="9"/>
      <c r="G28" s="9"/>
      <c r="H28" s="9"/>
      <c r="I28" s="9"/>
      <c r="J28" s="9"/>
      <c r="K28" s="9"/>
      <c r="L28" s="9"/>
    </row>
    <row r="29" spans="1:12" ht="60" x14ac:dyDescent="0.25">
      <c r="A29" s="11">
        <v>8</v>
      </c>
      <c r="B29" s="12" t="s">
        <v>223</v>
      </c>
      <c r="C29" s="11" t="s">
        <v>14</v>
      </c>
      <c r="D29" s="11"/>
      <c r="E29" s="13">
        <v>46.8</v>
      </c>
      <c r="F29" s="13"/>
      <c r="G29" s="13"/>
      <c r="H29" s="13"/>
      <c r="I29" s="13"/>
      <c r="J29" s="13"/>
      <c r="K29" s="13"/>
      <c r="L29" s="13"/>
    </row>
    <row r="30" spans="1:12" x14ac:dyDescent="0.25">
      <c r="A30" s="7"/>
      <c r="B30" s="14" t="s">
        <v>25</v>
      </c>
      <c r="C30" s="7" t="s">
        <v>20</v>
      </c>
      <c r="D30" s="7">
        <v>0.63</v>
      </c>
      <c r="E30" s="9">
        <f>D30*E29</f>
        <v>29.483999999999998</v>
      </c>
      <c r="F30" s="9"/>
      <c r="G30" s="9"/>
      <c r="H30" s="9"/>
      <c r="I30" s="9"/>
      <c r="J30" s="9"/>
      <c r="K30" s="9"/>
      <c r="L30" s="9"/>
    </row>
    <row r="31" spans="1:12" x14ac:dyDescent="0.25">
      <c r="A31" s="7"/>
      <c r="B31" s="14" t="s">
        <v>224</v>
      </c>
      <c r="C31" s="7" t="s">
        <v>20</v>
      </c>
      <c r="D31" s="7">
        <v>0.79</v>
      </c>
      <c r="E31" s="9">
        <f>D31*E29</f>
        <v>36.972000000000001</v>
      </c>
      <c r="F31" s="9"/>
      <c r="G31" s="9"/>
      <c r="H31" s="9"/>
      <c r="I31" s="9"/>
      <c r="J31" s="9"/>
      <c r="K31" s="9"/>
      <c r="L31" s="9"/>
    </row>
    <row r="32" spans="1:12" ht="54" x14ac:dyDescent="0.25">
      <c r="A32" s="170" t="s">
        <v>318</v>
      </c>
      <c r="B32" s="349" t="s">
        <v>307</v>
      </c>
      <c r="C32" s="350" t="s">
        <v>459</v>
      </c>
      <c r="D32" s="351"/>
      <c r="E32" s="352">
        <v>119.1</v>
      </c>
      <c r="F32" s="176"/>
      <c r="G32" s="174"/>
      <c r="H32" s="50"/>
      <c r="I32" s="50"/>
      <c r="J32" s="50"/>
      <c r="K32" s="50"/>
      <c r="L32" s="50"/>
    </row>
    <row r="33" spans="1:12" ht="15.75" x14ac:dyDescent="0.25">
      <c r="A33" s="171"/>
      <c r="B33" s="353" t="s">
        <v>310</v>
      </c>
      <c r="C33" s="354" t="s">
        <v>161</v>
      </c>
      <c r="D33" s="354">
        <v>8.9999999999999993E-3</v>
      </c>
      <c r="E33" s="356">
        <f>E32*D33</f>
        <v>1.0718999999999999</v>
      </c>
      <c r="F33" s="177"/>
      <c r="G33" s="172"/>
      <c r="H33" s="173"/>
      <c r="I33" s="173"/>
      <c r="J33" s="173"/>
      <c r="K33" s="173"/>
      <c r="L33" s="173"/>
    </row>
    <row r="34" spans="1:12" ht="47.25" x14ac:dyDescent="0.25">
      <c r="A34" s="171"/>
      <c r="B34" s="353" t="s">
        <v>317</v>
      </c>
      <c r="C34" s="354" t="s">
        <v>311</v>
      </c>
      <c r="D34" s="354">
        <v>0.40600000000000003</v>
      </c>
      <c r="E34" s="356">
        <f>D34*E32</f>
        <v>48.354599999999998</v>
      </c>
      <c r="F34" s="178"/>
      <c r="G34" s="172"/>
      <c r="H34" s="173"/>
      <c r="I34" s="173"/>
      <c r="J34" s="173"/>
      <c r="K34" s="173"/>
      <c r="L34" s="173"/>
    </row>
    <row r="35" spans="1:12" ht="31.5" x14ac:dyDescent="0.25">
      <c r="A35" s="171"/>
      <c r="B35" s="353" t="s">
        <v>312</v>
      </c>
      <c r="C35" s="354" t="s">
        <v>311</v>
      </c>
      <c r="D35" s="354">
        <v>6</v>
      </c>
      <c r="E35" s="356">
        <f>D35*E32</f>
        <v>714.59999999999991</v>
      </c>
      <c r="F35" s="178"/>
      <c r="G35" s="172"/>
      <c r="H35" s="173"/>
      <c r="I35" s="173"/>
      <c r="J35" s="173"/>
      <c r="K35" s="173"/>
      <c r="L35" s="173"/>
    </row>
    <row r="36" spans="1:12" ht="15.75" x14ac:dyDescent="0.25">
      <c r="A36" s="171"/>
      <c r="B36" s="353" t="s">
        <v>313</v>
      </c>
      <c r="C36" s="354" t="s">
        <v>308</v>
      </c>
      <c r="D36" s="354">
        <v>1.08</v>
      </c>
      <c r="E36" s="356">
        <f>D36*E32</f>
        <v>128.62800000000001</v>
      </c>
      <c r="F36" s="178"/>
      <c r="G36" s="172"/>
      <c r="H36" s="173"/>
      <c r="I36" s="173"/>
      <c r="J36" s="173"/>
      <c r="K36" s="173"/>
      <c r="L36" s="173"/>
    </row>
    <row r="37" spans="1:12" ht="15.75" x14ac:dyDescent="0.25">
      <c r="A37" s="171"/>
      <c r="B37" s="353" t="s">
        <v>314</v>
      </c>
      <c r="C37" s="354" t="s">
        <v>315</v>
      </c>
      <c r="D37" s="354">
        <v>0.95</v>
      </c>
      <c r="E37" s="356">
        <f>D37*E32</f>
        <v>113.145</v>
      </c>
      <c r="F37" s="178"/>
      <c r="G37" s="172"/>
      <c r="H37" s="173"/>
      <c r="I37" s="173"/>
      <c r="J37" s="173"/>
      <c r="K37" s="173"/>
      <c r="L37" s="173"/>
    </row>
    <row r="38" spans="1:12" ht="30" x14ac:dyDescent="0.25">
      <c r="A38" s="11">
        <v>11</v>
      </c>
      <c r="B38" s="12" t="s">
        <v>229</v>
      </c>
      <c r="C38" s="11" t="s">
        <v>14</v>
      </c>
      <c r="D38" s="11"/>
      <c r="E38" s="13">
        <v>16</v>
      </c>
      <c r="F38" s="13"/>
      <c r="G38" s="13"/>
      <c r="H38" s="13"/>
      <c r="I38" s="13"/>
      <c r="J38" s="13"/>
      <c r="K38" s="13"/>
      <c r="L38" s="13"/>
    </row>
    <row r="39" spans="1:12" ht="45" x14ac:dyDescent="0.25">
      <c r="A39" s="7"/>
      <c r="B39" s="14" t="s">
        <v>228</v>
      </c>
      <c r="C39" s="7" t="s">
        <v>34</v>
      </c>
      <c r="D39" s="7">
        <f>0.0158+(0.00105*45)</f>
        <v>6.3049999999999995E-2</v>
      </c>
      <c r="E39" s="9">
        <f>D39*E38</f>
        <v>1.0087999999999999</v>
      </c>
      <c r="F39" s="9"/>
      <c r="G39" s="9"/>
      <c r="H39" s="9"/>
      <c r="I39" s="9"/>
      <c r="J39" s="9"/>
      <c r="K39" s="9"/>
      <c r="L39" s="9"/>
    </row>
    <row r="40" spans="1:12" ht="75" x14ac:dyDescent="0.25">
      <c r="A40" s="11">
        <v>13</v>
      </c>
      <c r="B40" s="12" t="s">
        <v>230</v>
      </c>
      <c r="C40" s="11" t="s">
        <v>14</v>
      </c>
      <c r="D40" s="11"/>
      <c r="E40" s="16">
        <v>19</v>
      </c>
      <c r="F40" s="13"/>
      <c r="G40" s="13"/>
      <c r="H40" s="13"/>
      <c r="I40" s="13"/>
      <c r="J40" s="13"/>
      <c r="K40" s="13"/>
      <c r="L40" s="13"/>
    </row>
    <row r="41" spans="1:12" ht="30" x14ac:dyDescent="0.25">
      <c r="A41" s="7"/>
      <c r="B41" s="14" t="s">
        <v>65</v>
      </c>
      <c r="C41" s="7" t="s">
        <v>36</v>
      </c>
      <c r="D41" s="7">
        <v>1.02</v>
      </c>
      <c r="E41" s="9">
        <f>D41*E40</f>
        <v>19.38</v>
      </c>
      <c r="F41" s="9"/>
      <c r="G41" s="9"/>
      <c r="H41" s="9"/>
      <c r="I41" s="9"/>
      <c r="J41" s="9"/>
      <c r="K41" s="9"/>
      <c r="L41" s="9"/>
    </row>
    <row r="42" spans="1:12" x14ac:dyDescent="0.25">
      <c r="A42" s="7"/>
      <c r="B42" s="14" t="s">
        <v>66</v>
      </c>
      <c r="C42" s="7" t="s">
        <v>20</v>
      </c>
      <c r="D42" s="7">
        <v>6</v>
      </c>
      <c r="E42" s="9">
        <f>D42*E40</f>
        <v>114</v>
      </c>
      <c r="F42" s="9"/>
      <c r="G42" s="9"/>
      <c r="H42" s="9"/>
      <c r="I42" s="9"/>
      <c r="J42" s="9"/>
      <c r="K42" s="9"/>
      <c r="L42" s="9"/>
    </row>
    <row r="43" spans="1:12" ht="45" x14ac:dyDescent="0.25">
      <c r="A43" s="11">
        <v>14</v>
      </c>
      <c r="B43" s="12" t="s">
        <v>231</v>
      </c>
      <c r="C43" s="11" t="s">
        <v>14</v>
      </c>
      <c r="D43" s="11"/>
      <c r="E43" s="16">
        <v>75</v>
      </c>
      <c r="F43" s="13"/>
      <c r="G43" s="13"/>
      <c r="H43" s="13"/>
      <c r="I43" s="13"/>
      <c r="J43" s="13"/>
      <c r="K43" s="13"/>
      <c r="L43" s="13"/>
    </row>
    <row r="44" spans="1:12" ht="17.25" x14ac:dyDescent="0.25">
      <c r="A44" s="7"/>
      <c r="B44" s="14" t="s">
        <v>232</v>
      </c>
      <c r="C44" s="7" t="s">
        <v>36</v>
      </c>
      <c r="D44" s="7">
        <v>1</v>
      </c>
      <c r="E44" s="9">
        <f>D44*E43</f>
        <v>75</v>
      </c>
      <c r="F44" s="9"/>
      <c r="G44" s="9"/>
      <c r="H44" s="9"/>
      <c r="I44" s="9"/>
      <c r="J44" s="9"/>
      <c r="K44" s="9"/>
      <c r="L44" s="9"/>
    </row>
    <row r="45" spans="1:12" x14ac:dyDescent="0.25">
      <c r="A45" s="7"/>
      <c r="B45" s="14" t="s">
        <v>233</v>
      </c>
      <c r="C45" s="7" t="s">
        <v>20</v>
      </c>
      <c r="D45" s="7">
        <v>6</v>
      </c>
      <c r="E45" s="9">
        <f>D45*E43</f>
        <v>450</v>
      </c>
      <c r="F45" s="9"/>
      <c r="G45" s="9"/>
      <c r="H45" s="9"/>
      <c r="I45" s="9"/>
      <c r="J45" s="9"/>
      <c r="K45" s="9"/>
      <c r="L45" s="9"/>
    </row>
    <row r="46" spans="1:12" ht="45" x14ac:dyDescent="0.25">
      <c r="A46" s="11">
        <v>15</v>
      </c>
      <c r="B46" s="12" t="s">
        <v>235</v>
      </c>
      <c r="C46" s="11" t="s">
        <v>14</v>
      </c>
      <c r="D46" s="11"/>
      <c r="E46" s="13">
        <v>0.96</v>
      </c>
      <c r="F46" s="13"/>
      <c r="G46" s="13"/>
      <c r="H46" s="13"/>
      <c r="I46" s="13"/>
      <c r="J46" s="13"/>
      <c r="K46" s="13"/>
      <c r="L46" s="13"/>
    </row>
    <row r="47" spans="1:12" ht="17.25" x14ac:dyDescent="0.25">
      <c r="A47" s="7"/>
      <c r="B47" s="14" t="s">
        <v>234</v>
      </c>
      <c r="C47" s="7" t="s">
        <v>36</v>
      </c>
      <c r="D47" s="7">
        <v>1</v>
      </c>
      <c r="E47" s="9">
        <f>D47*E46</f>
        <v>0.96</v>
      </c>
      <c r="F47" s="9"/>
      <c r="G47" s="9"/>
      <c r="H47" s="9"/>
      <c r="I47" s="9"/>
      <c r="J47" s="9"/>
      <c r="K47" s="9"/>
      <c r="L47" s="9"/>
    </row>
    <row r="48" spans="1:12" ht="45" x14ac:dyDescent="0.25">
      <c r="A48" s="129">
        <v>16</v>
      </c>
      <c r="B48" s="130" t="s">
        <v>238</v>
      </c>
      <c r="C48" s="131" t="s">
        <v>130</v>
      </c>
      <c r="D48" s="68"/>
      <c r="E48" s="71">
        <f>E49*0.055</f>
        <v>0.32670000000000005</v>
      </c>
      <c r="F48" s="71"/>
      <c r="G48" s="71"/>
      <c r="H48" s="71"/>
      <c r="I48" s="71"/>
      <c r="J48" s="71"/>
      <c r="K48" s="71"/>
      <c r="L48" s="71"/>
    </row>
    <row r="49" spans="1:12" ht="45" x14ac:dyDescent="0.25">
      <c r="A49" s="132"/>
      <c r="B49" s="133" t="s">
        <v>236</v>
      </c>
      <c r="C49" s="134" t="s">
        <v>152</v>
      </c>
      <c r="D49" s="135" t="s">
        <v>39</v>
      </c>
      <c r="E49" s="74">
        <v>5.94</v>
      </c>
      <c r="F49" s="74"/>
      <c r="G49" s="74"/>
      <c r="H49" s="74"/>
      <c r="I49" s="74"/>
      <c r="J49" s="74"/>
      <c r="K49" s="74"/>
      <c r="L49" s="74"/>
    </row>
    <row r="50" spans="1:12" ht="30" x14ac:dyDescent="0.25">
      <c r="A50" s="132"/>
      <c r="B50" s="133" t="s">
        <v>237</v>
      </c>
      <c r="C50" s="134" t="s">
        <v>20</v>
      </c>
      <c r="D50" s="135">
        <v>5</v>
      </c>
      <c r="E50" s="74">
        <f>D50*E48</f>
        <v>1.6335000000000002</v>
      </c>
      <c r="F50" s="74"/>
      <c r="G50" s="74"/>
      <c r="H50" s="74"/>
      <c r="I50" s="74"/>
      <c r="J50" s="74"/>
      <c r="K50" s="74"/>
      <c r="L50" s="74"/>
    </row>
    <row r="51" spans="1:12" ht="15.75" x14ac:dyDescent="0.25">
      <c r="A51" s="132"/>
      <c r="B51" s="133" t="s">
        <v>186</v>
      </c>
      <c r="C51" s="134" t="s">
        <v>20</v>
      </c>
      <c r="D51" s="135">
        <v>0.12</v>
      </c>
      <c r="E51" s="74">
        <f>D51*E48</f>
        <v>3.9204000000000003E-2</v>
      </c>
      <c r="F51" s="74"/>
      <c r="G51" s="74"/>
      <c r="H51" s="74"/>
      <c r="I51" s="74"/>
      <c r="J51" s="74"/>
      <c r="K51" s="74"/>
      <c r="L51" s="74"/>
    </row>
    <row r="52" spans="1:12" ht="45" x14ac:dyDescent="0.25">
      <c r="A52" s="11">
        <v>17</v>
      </c>
      <c r="B52" s="12" t="s">
        <v>239</v>
      </c>
      <c r="C52" s="11" t="s">
        <v>126</v>
      </c>
      <c r="D52" s="11"/>
      <c r="E52" s="13">
        <v>5.76</v>
      </c>
      <c r="F52" s="13"/>
      <c r="G52" s="13"/>
      <c r="H52" s="13"/>
      <c r="I52" s="13"/>
      <c r="J52" s="13"/>
      <c r="K52" s="13"/>
      <c r="L52" s="13"/>
    </row>
    <row r="53" spans="1:12" x14ac:dyDescent="0.25">
      <c r="A53" s="7"/>
      <c r="B53" s="14" t="s">
        <v>208</v>
      </c>
      <c r="C53" s="7" t="s">
        <v>130</v>
      </c>
      <c r="D53" s="40" t="s">
        <v>171</v>
      </c>
      <c r="E53" s="9">
        <v>0.61099999999999999</v>
      </c>
      <c r="F53" s="9"/>
      <c r="G53" s="9"/>
      <c r="H53" s="9"/>
      <c r="I53" s="9"/>
      <c r="J53" s="9"/>
      <c r="K53" s="9"/>
      <c r="L53" s="9"/>
    </row>
    <row r="54" spans="1:12" x14ac:dyDescent="0.25">
      <c r="A54" s="7"/>
      <c r="B54" s="14" t="s">
        <v>209</v>
      </c>
      <c r="C54" s="7" t="s">
        <v>130</v>
      </c>
      <c r="D54" s="40" t="s">
        <v>171</v>
      </c>
      <c r="E54" s="9">
        <v>0.01</v>
      </c>
      <c r="F54" s="9"/>
      <c r="G54" s="9"/>
      <c r="H54" s="9"/>
      <c r="I54" s="9"/>
      <c r="J54" s="9"/>
      <c r="K54" s="9"/>
      <c r="L54" s="9"/>
    </row>
    <row r="55" spans="1:12" ht="17.25" x14ac:dyDescent="0.25">
      <c r="A55" s="7"/>
      <c r="B55" s="14" t="s">
        <v>210</v>
      </c>
      <c r="C55" s="7" t="s">
        <v>34</v>
      </c>
      <c r="D55" s="7">
        <v>1.0149999999999999</v>
      </c>
      <c r="E55" s="9">
        <f>D55*E52</f>
        <v>5.8463999999999992</v>
      </c>
      <c r="F55" s="9"/>
      <c r="G55" s="9"/>
      <c r="H55" s="9"/>
      <c r="I55" s="9"/>
      <c r="J55" s="9"/>
      <c r="K55" s="9"/>
      <c r="L55" s="9"/>
    </row>
    <row r="56" spans="1:12" ht="17.25" x14ac:dyDescent="0.25">
      <c r="A56" s="7"/>
      <c r="B56" s="14" t="s">
        <v>211</v>
      </c>
      <c r="C56" s="7" t="s">
        <v>36</v>
      </c>
      <c r="D56" s="7">
        <v>1.93</v>
      </c>
      <c r="E56" s="9">
        <f>D56*E52</f>
        <v>11.1168</v>
      </c>
      <c r="F56" s="9"/>
      <c r="G56" s="9"/>
      <c r="H56" s="9"/>
      <c r="I56" s="9"/>
      <c r="J56" s="9"/>
      <c r="K56" s="9"/>
      <c r="L56" s="9"/>
    </row>
    <row r="57" spans="1:12" ht="17.25" x14ac:dyDescent="0.25">
      <c r="A57" s="7"/>
      <c r="B57" s="14" t="s">
        <v>212</v>
      </c>
      <c r="C57" s="7" t="s">
        <v>34</v>
      </c>
      <c r="D57" s="7">
        <f>0.0184+0.0361</f>
        <v>5.45E-2</v>
      </c>
      <c r="E57" s="9">
        <f>D57*E52</f>
        <v>0.31391999999999998</v>
      </c>
      <c r="F57" s="9"/>
      <c r="G57" s="9"/>
      <c r="H57" s="9"/>
      <c r="I57" s="9"/>
      <c r="J57" s="9"/>
      <c r="K57" s="9"/>
      <c r="L57" s="9"/>
    </row>
    <row r="58" spans="1:12" ht="30" x14ac:dyDescent="0.25">
      <c r="A58" s="11">
        <v>18</v>
      </c>
      <c r="B58" s="12" t="s">
        <v>240</v>
      </c>
      <c r="C58" s="11" t="s">
        <v>126</v>
      </c>
      <c r="D58" s="11"/>
      <c r="E58" s="13">
        <v>1.5</v>
      </c>
      <c r="F58" s="13"/>
      <c r="G58" s="13"/>
      <c r="H58" s="13"/>
      <c r="I58" s="13"/>
      <c r="J58" s="13"/>
      <c r="K58" s="13"/>
      <c r="L58" s="13"/>
    </row>
    <row r="59" spans="1:12" x14ac:dyDescent="0.25">
      <c r="A59" s="7"/>
      <c r="B59" s="14" t="s">
        <v>241</v>
      </c>
      <c r="C59" s="7" t="s">
        <v>130</v>
      </c>
      <c r="D59" s="7" t="s">
        <v>39</v>
      </c>
      <c r="E59" s="9">
        <v>7.1999999999999995E-2</v>
      </c>
      <c r="F59" s="9"/>
      <c r="G59" s="9"/>
      <c r="H59" s="9"/>
      <c r="I59" s="9"/>
      <c r="J59" s="9"/>
      <c r="K59" s="9"/>
      <c r="L59" s="9"/>
    </row>
    <row r="60" spans="1:12" ht="17.25" x14ac:dyDescent="0.25">
      <c r="A60" s="7"/>
      <c r="B60" s="14" t="s">
        <v>210</v>
      </c>
      <c r="C60" s="7" t="s">
        <v>34</v>
      </c>
      <c r="D60" s="7">
        <v>1.0149999999999999</v>
      </c>
      <c r="E60" s="9">
        <f>D60*E58</f>
        <v>1.5225</v>
      </c>
      <c r="F60" s="9"/>
      <c r="G60" s="9"/>
      <c r="H60" s="9"/>
      <c r="I60" s="9"/>
      <c r="J60" s="9"/>
      <c r="K60" s="9"/>
      <c r="L60" s="9"/>
    </row>
    <row r="61" spans="1:12" x14ac:dyDescent="0.25">
      <c r="A61" s="7"/>
      <c r="B61" s="14" t="s">
        <v>186</v>
      </c>
      <c r="C61" s="7" t="s">
        <v>20</v>
      </c>
      <c r="D61" s="7">
        <v>2.5</v>
      </c>
      <c r="E61" s="9">
        <f>D61*E58</f>
        <v>3.75</v>
      </c>
      <c r="F61" s="9"/>
      <c r="G61" s="9"/>
      <c r="H61" s="9"/>
      <c r="I61" s="9"/>
      <c r="J61" s="9"/>
      <c r="K61" s="9"/>
      <c r="L61" s="9"/>
    </row>
    <row r="62" spans="1:12" ht="33" x14ac:dyDescent="0.25">
      <c r="A62" s="136">
        <v>19</v>
      </c>
      <c r="B62" s="137" t="s">
        <v>242</v>
      </c>
      <c r="C62" s="88" t="s">
        <v>243</v>
      </c>
      <c r="D62" s="88"/>
      <c r="E62" s="90">
        <v>23</v>
      </c>
      <c r="F62" s="138"/>
      <c r="G62" s="138"/>
      <c r="H62" s="138"/>
      <c r="I62" s="138"/>
      <c r="J62" s="138"/>
      <c r="K62" s="138"/>
      <c r="L62" s="139"/>
    </row>
    <row r="63" spans="1:12" ht="16.5" x14ac:dyDescent="0.25">
      <c r="A63" s="140"/>
      <c r="B63" s="141" t="s">
        <v>160</v>
      </c>
      <c r="C63" s="91" t="s">
        <v>18</v>
      </c>
      <c r="D63" s="91">
        <v>1.8200000000000001E-2</v>
      </c>
      <c r="E63" s="93">
        <f>D63*E62</f>
        <v>0.41860000000000003</v>
      </c>
      <c r="F63" s="142"/>
      <c r="G63" s="142"/>
      <c r="H63" s="142"/>
      <c r="I63" s="142"/>
      <c r="J63" s="142"/>
      <c r="K63" s="142"/>
      <c r="L63" s="142"/>
    </row>
    <row r="64" spans="1:12" ht="17.25" x14ac:dyDescent="0.25">
      <c r="A64" s="140"/>
      <c r="B64" s="141" t="s">
        <v>245</v>
      </c>
      <c r="C64" s="91" t="s">
        <v>152</v>
      </c>
      <c r="D64" s="91">
        <v>1.02</v>
      </c>
      <c r="E64" s="93">
        <f>D64*E62</f>
        <v>23.46</v>
      </c>
      <c r="F64" s="142"/>
      <c r="G64" s="142"/>
      <c r="H64" s="142"/>
      <c r="I64" s="142"/>
      <c r="J64" s="142"/>
      <c r="K64" s="142"/>
      <c r="L64" s="142"/>
    </row>
    <row r="65" spans="1:12" ht="15.75" x14ac:dyDescent="0.25">
      <c r="A65" s="140"/>
      <c r="B65" s="143" t="s">
        <v>246</v>
      </c>
      <c r="C65" s="91" t="s">
        <v>20</v>
      </c>
      <c r="D65" s="91">
        <v>4.2000000000000003E-2</v>
      </c>
      <c r="E65" s="93">
        <f>D65*E62</f>
        <v>0.96600000000000008</v>
      </c>
      <c r="F65" s="142"/>
      <c r="G65" s="142"/>
      <c r="H65" s="142"/>
      <c r="I65" s="142"/>
      <c r="J65" s="142"/>
      <c r="K65" s="142"/>
      <c r="L65" s="142"/>
    </row>
    <row r="66" spans="1:12" ht="30" x14ac:dyDescent="0.25">
      <c r="A66" s="11">
        <v>20</v>
      </c>
      <c r="B66" s="12" t="s">
        <v>248</v>
      </c>
      <c r="C66" s="11" t="s">
        <v>14</v>
      </c>
      <c r="D66" s="11"/>
      <c r="E66" s="13">
        <v>7.5</v>
      </c>
      <c r="F66" s="13"/>
      <c r="G66" s="13"/>
      <c r="H66" s="13"/>
      <c r="I66" s="13"/>
      <c r="J66" s="13"/>
      <c r="K66" s="13"/>
      <c r="L66" s="13"/>
    </row>
    <row r="67" spans="1:12" ht="17.25" x14ac:dyDescent="0.25">
      <c r="A67" s="7"/>
      <c r="B67" s="14" t="s">
        <v>249</v>
      </c>
      <c r="C67" s="7" t="s">
        <v>36</v>
      </c>
      <c r="D67" s="7">
        <v>1.35</v>
      </c>
      <c r="E67" s="9">
        <f>D67*E66</f>
        <v>10.125</v>
      </c>
      <c r="F67" s="9"/>
      <c r="G67" s="9"/>
      <c r="H67" s="9"/>
      <c r="I67" s="9"/>
      <c r="J67" s="9"/>
      <c r="K67" s="9"/>
      <c r="L67" s="9"/>
    </row>
    <row r="68" spans="1:12" x14ac:dyDescent="0.25">
      <c r="A68" s="7"/>
      <c r="B68" s="14" t="s">
        <v>250</v>
      </c>
      <c r="C68" s="7" t="s">
        <v>27</v>
      </c>
      <c r="D68" s="7">
        <v>6</v>
      </c>
      <c r="E68" s="9">
        <f>D68*E66</f>
        <v>45</v>
      </c>
      <c r="F68" s="9"/>
      <c r="G68" s="9"/>
      <c r="H68" s="9"/>
      <c r="I68" s="9"/>
      <c r="J68" s="9"/>
      <c r="K68" s="9"/>
      <c r="L68" s="9"/>
    </row>
    <row r="69" spans="1:12" ht="30" x14ac:dyDescent="0.25">
      <c r="A69" s="11">
        <v>21</v>
      </c>
      <c r="B69" s="12" t="s">
        <v>251</v>
      </c>
      <c r="C69" s="11" t="s">
        <v>126</v>
      </c>
      <c r="D69" s="11"/>
      <c r="E69" s="13">
        <v>5</v>
      </c>
      <c r="F69" s="13"/>
      <c r="G69" s="13"/>
      <c r="H69" s="13"/>
      <c r="I69" s="13"/>
      <c r="J69" s="13"/>
      <c r="K69" s="13"/>
      <c r="L69" s="13"/>
    </row>
    <row r="70" spans="1:12" ht="17.25" x14ac:dyDescent="0.25">
      <c r="A70" s="7"/>
      <c r="B70" s="14" t="s">
        <v>252</v>
      </c>
      <c r="C70" s="7" t="s">
        <v>34</v>
      </c>
      <c r="D70" s="7">
        <v>1.25</v>
      </c>
      <c r="E70" s="9">
        <f>D70*E69</f>
        <v>6.25</v>
      </c>
      <c r="F70" s="9"/>
      <c r="G70" s="9"/>
      <c r="H70" s="9"/>
      <c r="I70" s="9"/>
      <c r="J70" s="9"/>
      <c r="K70" s="9"/>
      <c r="L70" s="9"/>
    </row>
    <row r="71" spans="1:12" ht="45" x14ac:dyDescent="0.25">
      <c r="A71" s="11">
        <v>22</v>
      </c>
      <c r="B71" s="12" t="s">
        <v>225</v>
      </c>
      <c r="C71" s="11" t="s">
        <v>14</v>
      </c>
      <c r="D71" s="11"/>
      <c r="E71" s="13">
        <v>28.5</v>
      </c>
      <c r="F71" s="13"/>
      <c r="G71" s="13"/>
      <c r="H71" s="13"/>
      <c r="I71" s="13"/>
      <c r="J71" s="13"/>
      <c r="K71" s="13"/>
      <c r="L71" s="13"/>
    </row>
    <row r="72" spans="1:12" ht="45" x14ac:dyDescent="0.25">
      <c r="A72" s="7"/>
      <c r="B72" s="14" t="s">
        <v>228</v>
      </c>
      <c r="C72" s="7" t="s">
        <v>34</v>
      </c>
      <c r="D72" s="7">
        <f>0.0158+(0.00105*45)</f>
        <v>6.3049999999999995E-2</v>
      </c>
      <c r="E72" s="9">
        <f>D72*E71</f>
        <v>1.7969249999999999</v>
      </c>
      <c r="F72" s="9"/>
      <c r="G72" s="9"/>
      <c r="H72" s="9"/>
      <c r="I72" s="9"/>
      <c r="J72" s="9"/>
      <c r="K72" s="9"/>
      <c r="L72" s="9"/>
    </row>
    <row r="73" spans="1:12" ht="63" x14ac:dyDescent="0.25">
      <c r="A73" s="144">
        <v>23</v>
      </c>
      <c r="B73" s="145" t="s">
        <v>253</v>
      </c>
      <c r="C73" s="146" t="s">
        <v>254</v>
      </c>
      <c r="D73" s="147"/>
      <c r="E73" s="148">
        <v>34</v>
      </c>
      <c r="F73" s="148"/>
      <c r="G73" s="148"/>
      <c r="H73" s="148"/>
      <c r="I73" s="148"/>
      <c r="J73" s="148"/>
      <c r="K73" s="148"/>
      <c r="L73" s="148"/>
    </row>
    <row r="74" spans="1:12" ht="33.75" x14ac:dyDescent="0.25">
      <c r="A74" s="149"/>
      <c r="B74" s="151" t="s">
        <v>257</v>
      </c>
      <c r="C74" s="150" t="s">
        <v>256</v>
      </c>
      <c r="D74" s="117">
        <v>1.1499999999999999</v>
      </c>
      <c r="E74" s="117">
        <f>D74*E73</f>
        <v>39.099999999999994</v>
      </c>
      <c r="F74" s="117"/>
      <c r="G74" s="117"/>
      <c r="H74" s="117"/>
      <c r="I74" s="117"/>
      <c r="J74" s="117"/>
      <c r="K74" s="117"/>
      <c r="L74" s="117"/>
    </row>
    <row r="75" spans="1:12" ht="33.75" x14ac:dyDescent="0.25">
      <c r="A75" s="149"/>
      <c r="B75" s="151" t="s">
        <v>258</v>
      </c>
      <c r="C75" s="150" t="s">
        <v>256</v>
      </c>
      <c r="D75" s="117">
        <v>1.1499999999999999</v>
      </c>
      <c r="E75" s="117">
        <f>D75*E73</f>
        <v>39.099999999999994</v>
      </c>
      <c r="F75" s="117"/>
      <c r="G75" s="117"/>
      <c r="H75" s="117"/>
      <c r="I75" s="117"/>
      <c r="J75" s="117"/>
      <c r="K75" s="117"/>
      <c r="L75" s="117"/>
    </row>
    <row r="76" spans="1:12" ht="15.75" x14ac:dyDescent="0.25">
      <c r="A76" s="152"/>
      <c r="B76" s="151" t="s">
        <v>259</v>
      </c>
      <c r="C76" s="150" t="s">
        <v>20</v>
      </c>
      <c r="D76" s="117">
        <v>0.5</v>
      </c>
      <c r="E76" s="117">
        <f>D76*E73</f>
        <v>17</v>
      </c>
      <c r="F76" s="117"/>
      <c r="G76" s="117"/>
      <c r="H76" s="117"/>
      <c r="I76" s="117"/>
      <c r="J76" s="117"/>
      <c r="K76" s="117"/>
      <c r="L76" s="117"/>
    </row>
    <row r="77" spans="1:12" ht="15.75" x14ac:dyDescent="0.25">
      <c r="A77" s="149"/>
      <c r="B77" s="151" t="s">
        <v>260</v>
      </c>
      <c r="C77" s="153" t="s">
        <v>20</v>
      </c>
      <c r="D77" s="117">
        <v>0.25</v>
      </c>
      <c r="E77" s="117">
        <f>D77*E73</f>
        <v>8.5</v>
      </c>
      <c r="F77" s="117"/>
      <c r="G77" s="117"/>
      <c r="H77" s="117"/>
      <c r="I77" s="117"/>
      <c r="J77" s="117"/>
      <c r="K77" s="117"/>
      <c r="L77" s="117"/>
    </row>
    <row r="78" spans="1:12" ht="30" x14ac:dyDescent="0.25">
      <c r="A78" s="11">
        <v>24</v>
      </c>
      <c r="B78" s="12" t="s">
        <v>261</v>
      </c>
      <c r="C78" s="11" t="s">
        <v>14</v>
      </c>
      <c r="D78" s="11"/>
      <c r="E78" s="13">
        <v>13.5</v>
      </c>
      <c r="F78" s="13"/>
      <c r="G78" s="13"/>
      <c r="H78" s="13"/>
      <c r="I78" s="13"/>
      <c r="J78" s="13"/>
      <c r="K78" s="13"/>
      <c r="L78" s="13"/>
    </row>
    <row r="79" spans="1:12" ht="60" x14ac:dyDescent="0.25">
      <c r="A79" s="7"/>
      <c r="B79" s="14" t="s">
        <v>57</v>
      </c>
      <c r="C79" s="7" t="s">
        <v>36</v>
      </c>
      <c r="D79" s="7">
        <v>1</v>
      </c>
      <c r="E79" s="9">
        <f>D79*E78</f>
        <v>13.5</v>
      </c>
      <c r="F79" s="9"/>
      <c r="G79" s="9"/>
      <c r="H79" s="9"/>
      <c r="I79" s="9"/>
      <c r="J79" s="9"/>
      <c r="K79" s="9"/>
      <c r="L79" s="9"/>
    </row>
    <row r="80" spans="1:12" ht="18" thickBot="1" x14ac:dyDescent="0.3">
      <c r="A80" s="7"/>
      <c r="B80" s="14" t="s">
        <v>262</v>
      </c>
      <c r="C80" s="7" t="s">
        <v>36</v>
      </c>
      <c r="D80" s="7">
        <v>1.03</v>
      </c>
      <c r="E80" s="9">
        <f>D80*E78</f>
        <v>13.905000000000001</v>
      </c>
      <c r="F80" s="9"/>
      <c r="G80" s="9"/>
      <c r="H80" s="9"/>
      <c r="I80" s="9"/>
      <c r="J80" s="9"/>
      <c r="K80" s="9"/>
      <c r="L80" s="9"/>
    </row>
    <row r="81" spans="1:12" x14ac:dyDescent="0.25">
      <c r="B81" s="28" t="s">
        <v>88</v>
      </c>
      <c r="C81" s="29"/>
      <c r="D81" s="29"/>
      <c r="E81" s="30"/>
      <c r="F81" s="30"/>
      <c r="G81" s="30"/>
      <c r="H81" s="30"/>
      <c r="I81" s="30"/>
      <c r="J81" s="30"/>
      <c r="K81" s="30"/>
      <c r="L81" s="31"/>
    </row>
    <row r="82" spans="1:12" x14ac:dyDescent="0.25">
      <c r="B82" s="32" t="s">
        <v>460</v>
      </c>
      <c r="C82" s="11"/>
      <c r="D82" s="33"/>
      <c r="E82" s="13"/>
      <c r="F82" s="13"/>
      <c r="G82" s="13"/>
      <c r="H82" s="13"/>
      <c r="I82" s="13"/>
      <c r="J82" s="13"/>
      <c r="K82" s="13"/>
      <c r="L82" s="34"/>
    </row>
    <row r="83" spans="1:12" x14ac:dyDescent="0.25">
      <c r="B83" s="32" t="s">
        <v>88</v>
      </c>
      <c r="C83" s="11"/>
      <c r="D83" s="11"/>
      <c r="E83" s="13"/>
      <c r="F83" s="13"/>
      <c r="G83" s="13"/>
      <c r="H83" s="13"/>
      <c r="I83" s="13"/>
      <c r="J83" s="13"/>
      <c r="K83" s="13"/>
      <c r="L83" s="34"/>
    </row>
    <row r="84" spans="1:12" x14ac:dyDescent="0.25">
      <c r="B84" s="32" t="s">
        <v>89</v>
      </c>
      <c r="C84" s="11"/>
      <c r="D84" s="33"/>
      <c r="E84" s="13"/>
      <c r="F84" s="13"/>
      <c r="G84" s="13"/>
      <c r="H84" s="13"/>
      <c r="I84" s="13"/>
      <c r="J84" s="13"/>
      <c r="K84" s="13"/>
      <c r="L84" s="34"/>
    </row>
    <row r="85" spans="1:12" x14ac:dyDescent="0.25">
      <c r="B85" s="32" t="s">
        <v>88</v>
      </c>
      <c r="C85" s="11"/>
      <c r="D85" s="11"/>
      <c r="E85" s="13"/>
      <c r="F85" s="13"/>
      <c r="G85" s="13"/>
      <c r="H85" s="13"/>
      <c r="I85" s="13"/>
      <c r="J85" s="13"/>
      <c r="K85" s="13"/>
      <c r="L85" s="34"/>
    </row>
    <row r="86" spans="1:12" x14ac:dyDescent="0.25">
      <c r="B86" s="32" t="s">
        <v>90</v>
      </c>
      <c r="C86" s="11"/>
      <c r="D86" s="33"/>
      <c r="E86" s="13"/>
      <c r="F86" s="13"/>
      <c r="G86" s="13"/>
      <c r="H86" s="13"/>
      <c r="I86" s="13"/>
      <c r="J86" s="13"/>
      <c r="K86" s="13"/>
      <c r="L86" s="34"/>
    </row>
    <row r="87" spans="1:12" ht="30.75" thickBot="1" x14ac:dyDescent="0.3">
      <c r="B87" s="35" t="s">
        <v>195</v>
      </c>
      <c r="C87" s="36"/>
      <c r="D87" s="36"/>
      <c r="E87" s="37"/>
      <c r="F87" s="37"/>
      <c r="G87" s="37"/>
      <c r="H87" s="37"/>
      <c r="I87" s="37"/>
      <c r="J87" s="37"/>
      <c r="K87" s="37"/>
      <c r="L87" s="38"/>
    </row>
    <row r="88" spans="1:12" ht="33.75" customHeight="1" x14ac:dyDescent="0.25">
      <c r="A88" s="7"/>
      <c r="B88" s="382" t="s">
        <v>263</v>
      </c>
      <c r="C88" s="382"/>
      <c r="D88" s="43"/>
      <c r="E88" s="154"/>
      <c r="F88" s="154"/>
      <c r="G88" s="154"/>
      <c r="H88" s="154"/>
      <c r="I88" s="154"/>
      <c r="J88" s="154"/>
      <c r="K88" s="154"/>
      <c r="L88" s="154"/>
    </row>
    <row r="89" spans="1:12" ht="30" x14ac:dyDescent="0.25">
      <c r="A89" s="17">
        <v>1</v>
      </c>
      <c r="B89" s="18" t="s">
        <v>264</v>
      </c>
      <c r="C89" s="17" t="s">
        <v>38</v>
      </c>
      <c r="D89" s="17"/>
      <c r="E89" s="19">
        <f>SUM(E90:E90)</f>
        <v>100</v>
      </c>
      <c r="F89" s="19"/>
      <c r="G89" s="19"/>
      <c r="H89" s="19"/>
      <c r="I89" s="19"/>
      <c r="J89" s="19"/>
      <c r="K89" s="19"/>
      <c r="L89" s="19"/>
    </row>
    <row r="90" spans="1:12" x14ac:dyDescent="0.25">
      <c r="A90" s="20"/>
      <c r="B90" s="21" t="s">
        <v>266</v>
      </c>
      <c r="C90" s="20" t="s">
        <v>38</v>
      </c>
      <c r="D90" s="155" t="s">
        <v>39</v>
      </c>
      <c r="E90" s="22">
        <v>100</v>
      </c>
      <c r="F90" s="22"/>
      <c r="G90" s="22"/>
      <c r="H90" s="22"/>
      <c r="I90" s="22"/>
      <c r="J90" s="22"/>
      <c r="K90" s="22"/>
      <c r="L90" s="22"/>
    </row>
    <row r="91" spans="1:12" ht="45" x14ac:dyDescent="0.25">
      <c r="A91" s="17">
        <v>2</v>
      </c>
      <c r="B91" s="18" t="s">
        <v>268</v>
      </c>
      <c r="C91" s="17" t="s">
        <v>94</v>
      </c>
      <c r="D91" s="17"/>
      <c r="E91" s="19">
        <v>2</v>
      </c>
      <c r="F91" s="19"/>
      <c r="G91" s="19"/>
      <c r="H91" s="19"/>
      <c r="I91" s="19"/>
      <c r="J91" s="19"/>
      <c r="K91" s="19"/>
      <c r="L91" s="19"/>
    </row>
    <row r="92" spans="1:12" ht="30" x14ac:dyDescent="0.25">
      <c r="A92" s="20"/>
      <c r="B92" s="21" t="s">
        <v>269</v>
      </c>
      <c r="C92" s="20" t="s">
        <v>94</v>
      </c>
      <c r="D92" s="20">
        <v>1</v>
      </c>
      <c r="E92" s="22">
        <f>D92*E91</f>
        <v>2</v>
      </c>
      <c r="F92" s="22"/>
      <c r="G92" s="22"/>
      <c r="H92" s="22"/>
      <c r="I92" s="22"/>
      <c r="J92" s="22"/>
      <c r="K92" s="22"/>
      <c r="L92" s="22"/>
    </row>
    <row r="93" spans="1:12" x14ac:dyDescent="0.25">
      <c r="A93" s="17">
        <v>3</v>
      </c>
      <c r="B93" s="18" t="s">
        <v>270</v>
      </c>
      <c r="C93" s="17" t="s">
        <v>94</v>
      </c>
      <c r="D93" s="17"/>
      <c r="E93" s="19">
        <v>3</v>
      </c>
      <c r="F93" s="19"/>
      <c r="G93" s="19"/>
      <c r="H93" s="19"/>
      <c r="I93" s="19"/>
      <c r="J93" s="19"/>
      <c r="K93" s="19"/>
      <c r="L93" s="19"/>
    </row>
    <row r="94" spans="1:12" x14ac:dyDescent="0.25">
      <c r="A94" s="20"/>
      <c r="B94" s="21" t="s">
        <v>271</v>
      </c>
      <c r="C94" s="20" t="s">
        <v>94</v>
      </c>
      <c r="D94" s="20" t="s">
        <v>39</v>
      </c>
      <c r="E94" s="22">
        <v>2</v>
      </c>
      <c r="F94" s="22"/>
      <c r="G94" s="22"/>
      <c r="H94" s="22"/>
      <c r="I94" s="22"/>
      <c r="J94" s="22"/>
      <c r="K94" s="22"/>
      <c r="L94" s="22"/>
    </row>
    <row r="95" spans="1:12" ht="47.25" x14ac:dyDescent="0.25">
      <c r="A95" s="11">
        <v>4</v>
      </c>
      <c r="B95" s="12" t="s">
        <v>272</v>
      </c>
      <c r="C95" s="11" t="s">
        <v>94</v>
      </c>
      <c r="D95" s="11"/>
      <c r="E95" s="16">
        <v>3</v>
      </c>
      <c r="F95" s="13"/>
      <c r="G95" s="13"/>
      <c r="H95" s="13"/>
      <c r="I95" s="13"/>
      <c r="J95" s="13"/>
      <c r="K95" s="13"/>
      <c r="L95" s="13"/>
    </row>
    <row r="96" spans="1:12" ht="32.25" x14ac:dyDescent="0.25">
      <c r="A96" s="7"/>
      <c r="B96" s="121" t="s">
        <v>273</v>
      </c>
      <c r="C96" s="7" t="s">
        <v>94</v>
      </c>
      <c r="D96" s="7">
        <v>1</v>
      </c>
      <c r="E96" s="9">
        <f>D96*E95</f>
        <v>3</v>
      </c>
      <c r="F96" s="9"/>
      <c r="G96" s="9"/>
      <c r="H96" s="9"/>
      <c r="I96" s="9"/>
      <c r="J96" s="9"/>
      <c r="K96" s="9"/>
      <c r="L96" s="9"/>
    </row>
    <row r="97" spans="1:12" ht="30" x14ac:dyDescent="0.25">
      <c r="A97" s="11">
        <v>5</v>
      </c>
      <c r="B97" s="12" t="s">
        <v>292</v>
      </c>
      <c r="C97" s="11" t="s">
        <v>94</v>
      </c>
      <c r="D97" s="11"/>
      <c r="E97" s="16">
        <v>6</v>
      </c>
      <c r="F97" s="13"/>
      <c r="G97" s="13"/>
      <c r="H97" s="13"/>
      <c r="I97" s="13"/>
      <c r="J97" s="13"/>
      <c r="K97" s="13"/>
      <c r="L97" s="13"/>
    </row>
    <row r="98" spans="1:12" ht="15.75" thickBot="1" x14ac:dyDescent="0.3">
      <c r="A98" s="7"/>
      <c r="B98" s="14" t="s">
        <v>293</v>
      </c>
      <c r="C98" s="7" t="s">
        <v>94</v>
      </c>
      <c r="D98" s="7">
        <v>1</v>
      </c>
      <c r="E98" s="9">
        <f>D98*E97</f>
        <v>6</v>
      </c>
      <c r="F98" s="9"/>
      <c r="G98" s="9"/>
      <c r="H98" s="9"/>
      <c r="I98" s="9"/>
      <c r="J98" s="9"/>
      <c r="K98" s="9"/>
      <c r="L98" s="9"/>
    </row>
    <row r="99" spans="1:12" x14ac:dyDescent="0.25">
      <c r="B99" s="28" t="s">
        <v>88</v>
      </c>
      <c r="C99" s="29"/>
      <c r="D99" s="29"/>
      <c r="E99" s="30"/>
      <c r="F99" s="30"/>
      <c r="G99" s="30"/>
      <c r="H99" s="30"/>
      <c r="I99" s="30"/>
      <c r="J99" s="30"/>
      <c r="K99" s="30"/>
      <c r="L99" s="31"/>
    </row>
    <row r="100" spans="1:12" x14ac:dyDescent="0.25">
      <c r="B100" s="32" t="s">
        <v>460</v>
      </c>
      <c r="C100" s="11"/>
      <c r="D100" s="33"/>
      <c r="E100" s="13"/>
      <c r="F100" s="13"/>
      <c r="G100" s="13"/>
      <c r="H100" s="13"/>
      <c r="I100" s="13"/>
      <c r="J100" s="13"/>
      <c r="K100" s="13"/>
      <c r="L100" s="34"/>
    </row>
    <row r="101" spans="1:12" x14ac:dyDescent="0.25">
      <c r="B101" s="32" t="s">
        <v>88</v>
      </c>
      <c r="C101" s="11"/>
      <c r="D101" s="11"/>
      <c r="E101" s="13"/>
      <c r="F101" s="13"/>
      <c r="G101" s="13"/>
      <c r="H101" s="13"/>
      <c r="I101" s="13"/>
      <c r="J101" s="13"/>
      <c r="K101" s="13"/>
      <c r="L101" s="34"/>
    </row>
    <row r="102" spans="1:12" ht="45" x14ac:dyDescent="0.25">
      <c r="B102" s="32" t="s">
        <v>102</v>
      </c>
      <c r="C102" s="11"/>
      <c r="D102" s="33"/>
      <c r="E102" s="13"/>
      <c r="F102" s="13"/>
      <c r="G102" s="13"/>
      <c r="H102" s="13"/>
      <c r="I102" s="13"/>
      <c r="J102" s="13"/>
      <c r="K102" s="13"/>
      <c r="L102" s="34"/>
    </row>
    <row r="103" spans="1:12" x14ac:dyDescent="0.25">
      <c r="B103" s="32" t="s">
        <v>88</v>
      </c>
      <c r="C103" s="11"/>
      <c r="D103" s="11"/>
      <c r="E103" s="13"/>
      <c r="F103" s="13"/>
      <c r="G103" s="13"/>
      <c r="H103" s="13"/>
      <c r="I103" s="13"/>
      <c r="J103" s="13"/>
      <c r="K103" s="13"/>
      <c r="L103" s="34"/>
    </row>
    <row r="104" spans="1:12" x14ac:dyDescent="0.25">
      <c r="B104" s="32" t="s">
        <v>103</v>
      </c>
      <c r="C104" s="11"/>
      <c r="D104" s="33"/>
      <c r="E104" s="13"/>
      <c r="F104" s="13"/>
      <c r="G104" s="13"/>
      <c r="H104" s="13"/>
      <c r="I104" s="13"/>
      <c r="J104" s="13"/>
      <c r="K104" s="13"/>
      <c r="L104" s="34"/>
    </row>
    <row r="105" spans="1:12" ht="30.75" thickBot="1" x14ac:dyDescent="0.3">
      <c r="B105" s="35" t="s">
        <v>104</v>
      </c>
      <c r="C105" s="36"/>
      <c r="D105" s="36"/>
      <c r="E105" s="37"/>
      <c r="F105" s="37"/>
      <c r="G105" s="37"/>
      <c r="H105" s="37"/>
      <c r="I105" s="37"/>
      <c r="J105" s="37"/>
      <c r="K105" s="37"/>
      <c r="L105" s="38"/>
    </row>
    <row r="106" spans="1:12" ht="42.75" customHeight="1" x14ac:dyDescent="0.3">
      <c r="A106" s="7"/>
      <c r="B106" s="370" t="s">
        <v>105</v>
      </c>
      <c r="C106" s="371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30" x14ac:dyDescent="0.25">
      <c r="A107" s="11">
        <v>1</v>
      </c>
      <c r="B107" s="12" t="s">
        <v>162</v>
      </c>
      <c r="C107" s="11" t="s">
        <v>38</v>
      </c>
      <c r="D107" s="11"/>
      <c r="E107" s="13">
        <v>20</v>
      </c>
      <c r="F107" s="13"/>
      <c r="G107" s="13"/>
      <c r="H107" s="13"/>
      <c r="I107" s="13"/>
      <c r="J107" s="13"/>
      <c r="K107" s="13"/>
      <c r="L107" s="13"/>
    </row>
    <row r="108" spans="1:12" x14ac:dyDescent="0.25">
      <c r="A108" s="7"/>
      <c r="B108" s="14" t="s">
        <v>163</v>
      </c>
      <c r="C108" s="7" t="s">
        <v>38</v>
      </c>
      <c r="D108" s="7">
        <v>0.998</v>
      </c>
      <c r="E108" s="9">
        <f>D108*E107</f>
        <v>19.96</v>
      </c>
      <c r="F108" s="9"/>
      <c r="G108" s="9"/>
      <c r="H108" s="9"/>
      <c r="I108" s="9"/>
      <c r="J108" s="9"/>
      <c r="K108" s="9"/>
      <c r="L108" s="9"/>
    </row>
    <row r="109" spans="1:12" x14ac:dyDescent="0.25">
      <c r="A109" s="7"/>
      <c r="B109" s="14" t="s">
        <v>164</v>
      </c>
      <c r="C109" s="7" t="s">
        <v>94</v>
      </c>
      <c r="D109" s="40" t="s">
        <v>39</v>
      </c>
      <c r="E109" s="9">
        <v>3</v>
      </c>
      <c r="F109" s="39"/>
      <c r="G109" s="9"/>
      <c r="H109" s="9"/>
      <c r="I109" s="9"/>
      <c r="J109" s="9"/>
      <c r="K109" s="9"/>
      <c r="L109" s="9"/>
    </row>
    <row r="110" spans="1:12" ht="30" x14ac:dyDescent="0.25">
      <c r="A110" s="11">
        <v>2</v>
      </c>
      <c r="B110" s="12" t="s">
        <v>274</v>
      </c>
      <c r="C110" s="11" t="s">
        <v>38</v>
      </c>
      <c r="D110" s="11"/>
      <c r="E110" s="13">
        <v>175</v>
      </c>
      <c r="F110" s="13"/>
      <c r="G110" s="13"/>
      <c r="H110" s="13"/>
      <c r="I110" s="13"/>
      <c r="J110" s="13"/>
      <c r="K110" s="13"/>
      <c r="L110" s="13"/>
    </row>
    <row r="111" spans="1:12" ht="30" x14ac:dyDescent="0.25">
      <c r="A111" s="7"/>
      <c r="B111" s="14" t="s">
        <v>275</v>
      </c>
      <c r="C111" s="7" t="s">
        <v>38</v>
      </c>
      <c r="D111" s="7">
        <v>0.998</v>
      </c>
      <c r="E111" s="9">
        <f>D111*E110</f>
        <v>174.65</v>
      </c>
      <c r="F111" s="9"/>
      <c r="G111" s="9"/>
      <c r="H111" s="9"/>
      <c r="I111" s="9"/>
      <c r="J111" s="9"/>
      <c r="K111" s="9"/>
      <c r="L111" s="9"/>
    </row>
    <row r="112" spans="1:12" ht="60" x14ac:dyDescent="0.25">
      <c r="A112" s="11">
        <v>3</v>
      </c>
      <c r="B112" s="12" t="s">
        <v>276</v>
      </c>
      <c r="C112" s="11" t="s">
        <v>94</v>
      </c>
      <c r="D112" s="11"/>
      <c r="E112" s="13">
        <v>3</v>
      </c>
      <c r="F112" s="13"/>
      <c r="G112" s="13"/>
      <c r="H112" s="13"/>
      <c r="I112" s="13"/>
      <c r="J112" s="13"/>
      <c r="K112" s="13"/>
      <c r="L112" s="13"/>
    </row>
    <row r="113" spans="1:12" x14ac:dyDescent="0.25">
      <c r="A113" s="7"/>
      <c r="B113" s="14" t="s">
        <v>277</v>
      </c>
      <c r="C113" s="7" t="s">
        <v>94</v>
      </c>
      <c r="D113" s="7">
        <v>1</v>
      </c>
      <c r="E113" s="9">
        <f>D113*E112</f>
        <v>3</v>
      </c>
      <c r="F113" s="9"/>
      <c r="G113" s="9"/>
      <c r="H113" s="9"/>
      <c r="I113" s="9"/>
      <c r="J113" s="9"/>
      <c r="K113" s="9"/>
      <c r="L113" s="9"/>
    </row>
    <row r="114" spans="1:12" x14ac:dyDescent="0.25">
      <c r="A114" s="7"/>
      <c r="B114" s="14" t="s">
        <v>278</v>
      </c>
      <c r="C114" s="7" t="s">
        <v>94</v>
      </c>
      <c r="D114" s="7">
        <v>1</v>
      </c>
      <c r="E114" s="9">
        <f>D114*E112</f>
        <v>3</v>
      </c>
      <c r="F114" s="9"/>
      <c r="G114" s="9"/>
      <c r="H114" s="9"/>
      <c r="I114" s="9"/>
      <c r="J114" s="9"/>
      <c r="K114" s="9"/>
      <c r="L114" s="9"/>
    </row>
    <row r="115" spans="1:12" ht="30" x14ac:dyDescent="0.25">
      <c r="A115" s="7"/>
      <c r="B115" s="14" t="s">
        <v>279</v>
      </c>
      <c r="C115" s="7" t="s">
        <v>94</v>
      </c>
      <c r="D115" s="7">
        <v>1</v>
      </c>
      <c r="E115" s="9">
        <f>D115*E112</f>
        <v>3</v>
      </c>
      <c r="F115" s="9"/>
      <c r="G115" s="9"/>
      <c r="H115" s="9"/>
      <c r="I115" s="9"/>
      <c r="J115" s="9"/>
      <c r="K115" s="9"/>
      <c r="L115" s="9"/>
    </row>
    <row r="116" spans="1:12" ht="75" x14ac:dyDescent="0.25">
      <c r="A116" s="156">
        <v>4</v>
      </c>
      <c r="B116" s="12" t="s">
        <v>280</v>
      </c>
      <c r="C116" s="156" t="s">
        <v>94</v>
      </c>
      <c r="D116" s="156"/>
      <c r="E116" s="157">
        <v>3</v>
      </c>
      <c r="F116" s="157"/>
      <c r="G116" s="157"/>
      <c r="H116" s="157"/>
      <c r="I116" s="157"/>
      <c r="J116" s="157"/>
      <c r="K116" s="157"/>
      <c r="L116" s="157"/>
    </row>
    <row r="117" spans="1:12" x14ac:dyDescent="0.25">
      <c r="A117" s="158"/>
      <c r="B117" s="14" t="s">
        <v>278</v>
      </c>
      <c r="C117" s="7" t="s">
        <v>94</v>
      </c>
      <c r="D117" s="7">
        <v>2</v>
      </c>
      <c r="E117" s="9">
        <f>D117*E116</f>
        <v>6</v>
      </c>
      <c r="F117" s="9"/>
      <c r="G117" s="9"/>
      <c r="H117" s="9"/>
      <c r="I117" s="9"/>
      <c r="J117" s="9"/>
      <c r="K117" s="9"/>
      <c r="L117" s="9"/>
    </row>
    <row r="118" spans="1:12" x14ac:dyDescent="0.25">
      <c r="A118" s="158"/>
      <c r="B118" s="159" t="s">
        <v>281</v>
      </c>
      <c r="C118" s="158" t="s">
        <v>107</v>
      </c>
      <c r="D118" s="158">
        <v>1</v>
      </c>
      <c r="E118" s="160">
        <f>D118*E116</f>
        <v>3</v>
      </c>
      <c r="F118" s="160"/>
      <c r="G118" s="160"/>
      <c r="H118" s="160"/>
      <c r="I118" s="160"/>
      <c r="J118" s="160"/>
      <c r="K118" s="160"/>
      <c r="L118" s="160"/>
    </row>
    <row r="119" spans="1:12" ht="30" x14ac:dyDescent="0.25">
      <c r="A119" s="161">
        <v>5</v>
      </c>
      <c r="B119" s="162" t="s">
        <v>282</v>
      </c>
      <c r="C119" s="161" t="s">
        <v>94</v>
      </c>
      <c r="D119" s="161"/>
      <c r="E119" s="163">
        <f>SUM(E120:E126)</f>
        <v>20</v>
      </c>
      <c r="F119" s="163"/>
      <c r="G119" s="163"/>
      <c r="H119" s="163"/>
      <c r="I119" s="163"/>
      <c r="J119" s="163"/>
      <c r="K119" s="163"/>
      <c r="L119" s="163"/>
    </row>
    <row r="120" spans="1:12" x14ac:dyDescent="0.25">
      <c r="A120" s="164"/>
      <c r="B120" s="159" t="s">
        <v>283</v>
      </c>
      <c r="C120" s="164" t="s">
        <v>284</v>
      </c>
      <c r="D120" s="166" t="s">
        <v>39</v>
      </c>
      <c r="E120" s="165">
        <v>2</v>
      </c>
      <c r="F120" s="165"/>
      <c r="G120" s="165"/>
      <c r="H120" s="165"/>
      <c r="I120" s="165"/>
      <c r="J120" s="165"/>
      <c r="K120" s="165"/>
      <c r="L120" s="165"/>
    </row>
    <row r="121" spans="1:12" ht="30" x14ac:dyDescent="0.25">
      <c r="A121" s="164"/>
      <c r="B121" s="159" t="s">
        <v>285</v>
      </c>
      <c r="C121" s="164" t="s">
        <v>94</v>
      </c>
      <c r="D121" s="166" t="s">
        <v>39</v>
      </c>
      <c r="E121" s="165">
        <v>3</v>
      </c>
      <c r="F121" s="165"/>
      <c r="G121" s="165"/>
      <c r="H121" s="165"/>
      <c r="I121" s="165"/>
      <c r="J121" s="165"/>
      <c r="K121" s="165"/>
      <c r="L121" s="165"/>
    </row>
    <row r="122" spans="1:12" x14ac:dyDescent="0.25">
      <c r="A122" s="164"/>
      <c r="B122" s="159" t="s">
        <v>286</v>
      </c>
      <c r="C122" s="164" t="s">
        <v>94</v>
      </c>
      <c r="D122" s="166" t="s">
        <v>39</v>
      </c>
      <c r="E122" s="165">
        <v>3</v>
      </c>
      <c r="F122" s="165"/>
      <c r="G122" s="165"/>
      <c r="H122" s="165"/>
      <c r="I122" s="165"/>
      <c r="J122" s="165"/>
      <c r="K122" s="165"/>
      <c r="L122" s="165"/>
    </row>
    <row r="123" spans="1:12" x14ac:dyDescent="0.25">
      <c r="A123" s="164"/>
      <c r="B123" s="159" t="s">
        <v>287</v>
      </c>
      <c r="C123" s="164" t="s">
        <v>94</v>
      </c>
      <c r="D123" s="166" t="s">
        <v>39</v>
      </c>
      <c r="E123" s="165">
        <v>3</v>
      </c>
      <c r="F123" s="165"/>
      <c r="G123" s="165"/>
      <c r="H123" s="165"/>
      <c r="I123" s="165"/>
      <c r="J123" s="165"/>
      <c r="K123" s="165"/>
      <c r="L123" s="165"/>
    </row>
    <row r="124" spans="1:12" x14ac:dyDescent="0.25">
      <c r="A124" s="164"/>
      <c r="B124" s="159" t="s">
        <v>288</v>
      </c>
      <c r="C124" s="164" t="s">
        <v>94</v>
      </c>
      <c r="D124" s="166" t="s">
        <v>39</v>
      </c>
      <c r="E124" s="165">
        <v>3</v>
      </c>
      <c r="F124" s="165"/>
      <c r="G124" s="165"/>
      <c r="H124" s="165"/>
      <c r="I124" s="165"/>
      <c r="J124" s="165"/>
      <c r="K124" s="165"/>
      <c r="L124" s="165"/>
    </row>
    <row r="125" spans="1:12" x14ac:dyDescent="0.25">
      <c r="A125" s="164"/>
      <c r="B125" s="159" t="s">
        <v>289</v>
      </c>
      <c r="C125" s="164" t="s">
        <v>94</v>
      </c>
      <c r="D125" s="166" t="s">
        <v>39</v>
      </c>
      <c r="E125" s="165">
        <v>3</v>
      </c>
      <c r="F125" s="165"/>
      <c r="G125" s="165"/>
      <c r="H125" s="165"/>
      <c r="I125" s="165"/>
      <c r="J125" s="165"/>
      <c r="K125" s="165"/>
      <c r="L125" s="165"/>
    </row>
    <row r="126" spans="1:12" ht="15.75" thickBot="1" x14ac:dyDescent="0.3">
      <c r="A126" s="164"/>
      <c r="B126" s="159" t="s">
        <v>290</v>
      </c>
      <c r="C126" s="164" t="s">
        <v>94</v>
      </c>
      <c r="D126" s="166" t="s">
        <v>39</v>
      </c>
      <c r="E126" s="165">
        <v>3</v>
      </c>
      <c r="F126" s="165"/>
      <c r="G126" s="165"/>
      <c r="H126" s="165"/>
      <c r="I126" s="165"/>
      <c r="J126" s="165"/>
      <c r="K126" s="165"/>
      <c r="L126" s="165"/>
    </row>
    <row r="127" spans="1:12" x14ac:dyDescent="0.25">
      <c r="A127" s="1"/>
      <c r="B127" s="28" t="s">
        <v>88</v>
      </c>
      <c r="C127" s="29"/>
      <c r="D127" s="29"/>
      <c r="E127" s="30"/>
      <c r="F127" s="30"/>
      <c r="G127" s="30"/>
      <c r="H127" s="30"/>
      <c r="I127" s="30"/>
      <c r="J127" s="30"/>
      <c r="K127" s="30"/>
      <c r="L127" s="31"/>
    </row>
    <row r="128" spans="1:12" x14ac:dyDescent="0.25">
      <c r="A128" s="340"/>
      <c r="B128" s="32" t="s">
        <v>460</v>
      </c>
      <c r="C128" s="11"/>
      <c r="D128" s="33"/>
      <c r="E128" s="13"/>
      <c r="F128" s="13"/>
      <c r="G128" s="13"/>
      <c r="H128" s="13"/>
      <c r="I128" s="13"/>
      <c r="J128" s="13"/>
      <c r="K128" s="13"/>
      <c r="L128" s="34"/>
    </row>
    <row r="129" spans="1:12" x14ac:dyDescent="0.25">
      <c r="A129" s="340"/>
      <c r="B129" s="32" t="s">
        <v>88</v>
      </c>
      <c r="C129" s="11"/>
      <c r="D129" s="11"/>
      <c r="E129" s="13"/>
      <c r="F129" s="13"/>
      <c r="G129" s="13"/>
      <c r="H129" s="13"/>
      <c r="I129" s="13"/>
      <c r="J129" s="13"/>
      <c r="K129" s="13"/>
      <c r="L129" s="34"/>
    </row>
    <row r="130" spans="1:12" x14ac:dyDescent="0.25">
      <c r="A130" s="1"/>
      <c r="B130" s="32" t="s">
        <v>438</v>
      </c>
      <c r="C130" s="11"/>
      <c r="D130" s="33"/>
      <c r="E130" s="13"/>
      <c r="F130" s="13"/>
      <c r="G130" s="13"/>
      <c r="H130" s="13"/>
      <c r="I130" s="13"/>
      <c r="J130" s="13"/>
      <c r="K130" s="13"/>
      <c r="L130" s="34"/>
    </row>
    <row r="131" spans="1:12" x14ac:dyDescent="0.25">
      <c r="A131" s="1"/>
      <c r="B131" s="32" t="s">
        <v>88</v>
      </c>
      <c r="C131" s="11"/>
      <c r="D131" s="11"/>
      <c r="E131" s="13"/>
      <c r="F131" s="13"/>
      <c r="G131" s="13"/>
      <c r="H131" s="13"/>
      <c r="I131" s="13"/>
      <c r="J131" s="13"/>
      <c r="K131" s="13"/>
      <c r="L131" s="34"/>
    </row>
    <row r="132" spans="1:12" x14ac:dyDescent="0.25">
      <c r="A132" s="1"/>
      <c r="B132" s="32" t="s">
        <v>103</v>
      </c>
      <c r="C132" s="11"/>
      <c r="D132" s="33"/>
      <c r="E132" s="13"/>
      <c r="F132" s="13"/>
      <c r="G132" s="13"/>
      <c r="H132" s="13"/>
      <c r="I132" s="13"/>
      <c r="J132" s="13"/>
      <c r="K132" s="13"/>
      <c r="L132" s="34"/>
    </row>
    <row r="133" spans="1:12" ht="30.75" thickBot="1" x14ac:dyDescent="0.3">
      <c r="A133" s="1"/>
      <c r="B133" s="35" t="s">
        <v>112</v>
      </c>
      <c r="C133" s="36"/>
      <c r="D133" s="36"/>
      <c r="E133" s="37"/>
      <c r="F133" s="37"/>
      <c r="G133" s="37"/>
      <c r="H133" s="37"/>
      <c r="I133" s="37"/>
      <c r="J133" s="37"/>
      <c r="K133" s="37"/>
      <c r="L133" s="38"/>
    </row>
    <row r="134" spans="1:12" ht="15.75" thickBot="1" x14ac:dyDescent="0.3">
      <c r="B134" s="63" t="s">
        <v>291</v>
      </c>
      <c r="C134" s="64"/>
      <c r="D134" s="64"/>
      <c r="E134" s="64"/>
      <c r="F134" s="66"/>
      <c r="G134" s="66"/>
      <c r="H134" s="66"/>
      <c r="I134" s="66"/>
      <c r="J134" s="66"/>
      <c r="K134" s="66"/>
      <c r="L134" s="65"/>
    </row>
  </sheetData>
  <mergeCells count="12">
    <mergeCell ref="A1:L1"/>
    <mergeCell ref="A2:L2"/>
    <mergeCell ref="A3:A4"/>
    <mergeCell ref="B3:B4"/>
    <mergeCell ref="C3:C4"/>
    <mergeCell ref="D3:E3"/>
    <mergeCell ref="B106:C106"/>
    <mergeCell ref="F3:G3"/>
    <mergeCell ref="H3:I3"/>
    <mergeCell ref="J3:K3"/>
    <mergeCell ref="L3:L4"/>
    <mergeCell ref="B88:C88"/>
  </mergeCells>
  <pageMargins left="0.7" right="0.7" top="0.75" bottom="0.75" header="0.3" footer="0.3"/>
  <pageSetup scale="85" orientation="landscape" verticalDpi="0" r:id="rId1"/>
  <rowBreaks count="2" manualBreakCount="2">
    <brk id="80" max="12" man="1"/>
    <brk id="9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"/>
  <sheetViews>
    <sheetView topLeftCell="A286" zoomScaleNormal="100" workbookViewId="0">
      <selection activeCell="B292" sqref="B292"/>
    </sheetView>
  </sheetViews>
  <sheetFormatPr defaultRowHeight="15" x14ac:dyDescent="0.25"/>
  <cols>
    <col min="1" max="1" width="5" customWidth="1"/>
    <col min="2" max="2" width="36.28515625" customWidth="1"/>
    <col min="4" max="4" width="0" hidden="1" customWidth="1"/>
    <col min="7" max="7" width="9.5703125" customWidth="1"/>
    <col min="12" max="12" width="11.42578125" customWidth="1"/>
  </cols>
  <sheetData>
    <row r="1" spans="1:12" ht="31.5" customHeight="1" x14ac:dyDescent="0.25">
      <c r="A1" s="378" t="s">
        <v>294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8.75" x14ac:dyDescent="0.3">
      <c r="A2" s="379" t="s">
        <v>448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30.75" customHeight="1" x14ac:dyDescent="0.25">
      <c r="A3" s="374" t="s">
        <v>0</v>
      </c>
      <c r="B3" s="374" t="s">
        <v>1</v>
      </c>
      <c r="C3" s="380" t="s">
        <v>2</v>
      </c>
      <c r="D3" s="372" t="s">
        <v>3</v>
      </c>
      <c r="E3" s="373"/>
      <c r="F3" s="372" t="s">
        <v>4</v>
      </c>
      <c r="G3" s="373"/>
      <c r="H3" s="372" t="s">
        <v>5</v>
      </c>
      <c r="I3" s="373"/>
      <c r="J3" s="372" t="s">
        <v>6</v>
      </c>
      <c r="K3" s="373"/>
      <c r="L3" s="374" t="s">
        <v>7</v>
      </c>
    </row>
    <row r="4" spans="1:12" ht="66" customHeight="1" x14ac:dyDescent="0.25">
      <c r="A4" s="375"/>
      <c r="B4" s="375"/>
      <c r="C4" s="381"/>
      <c r="D4" s="3" t="s">
        <v>8</v>
      </c>
      <c r="E4" s="4" t="s">
        <v>7</v>
      </c>
      <c r="F4" s="3" t="s">
        <v>8</v>
      </c>
      <c r="G4" s="4" t="s">
        <v>7</v>
      </c>
      <c r="H4" s="3" t="s">
        <v>8</v>
      </c>
      <c r="I4" s="4" t="s">
        <v>7</v>
      </c>
      <c r="J4" s="3" t="s">
        <v>8</v>
      </c>
      <c r="K4" s="4" t="s">
        <v>7</v>
      </c>
      <c r="L4" s="375"/>
    </row>
    <row r="5" spans="1:12" x14ac:dyDescent="0.25">
      <c r="A5" s="5" t="s">
        <v>9</v>
      </c>
      <c r="B5" s="5" t="s">
        <v>449</v>
      </c>
      <c r="C5" s="6" t="s">
        <v>450</v>
      </c>
      <c r="D5" s="5">
        <v>5</v>
      </c>
      <c r="E5" s="5" t="s">
        <v>451</v>
      </c>
      <c r="F5" s="5" t="s">
        <v>452</v>
      </c>
      <c r="G5" s="5" t="s">
        <v>453</v>
      </c>
      <c r="H5" s="5" t="s">
        <v>454</v>
      </c>
      <c r="I5" s="5" t="s">
        <v>455</v>
      </c>
      <c r="J5" s="5" t="s">
        <v>456</v>
      </c>
      <c r="K5" s="5" t="s">
        <v>457</v>
      </c>
      <c r="L5" s="5" t="s">
        <v>458</v>
      </c>
    </row>
    <row r="6" spans="1:12" ht="60" x14ac:dyDescent="0.25">
      <c r="A6" s="11">
        <v>1</v>
      </c>
      <c r="B6" s="12" t="s">
        <v>295</v>
      </c>
      <c r="C6" s="11" t="s">
        <v>126</v>
      </c>
      <c r="D6" s="11"/>
      <c r="E6" s="13">
        <v>53.2</v>
      </c>
      <c r="F6" s="13"/>
      <c r="G6" s="13"/>
      <c r="H6" s="13"/>
      <c r="I6" s="13"/>
      <c r="J6" s="13"/>
      <c r="K6" s="13"/>
      <c r="L6" s="13"/>
    </row>
    <row r="7" spans="1:12" x14ac:dyDescent="0.25">
      <c r="A7" s="7"/>
      <c r="B7" s="14" t="s">
        <v>296</v>
      </c>
      <c r="C7" s="7" t="s">
        <v>16</v>
      </c>
      <c r="D7" s="7">
        <v>2.42</v>
      </c>
      <c r="E7" s="9">
        <f>D7*E6</f>
        <v>128.744</v>
      </c>
      <c r="F7" s="9"/>
      <c r="G7" s="9"/>
      <c r="H7" s="9"/>
      <c r="I7" s="9"/>
      <c r="J7" s="9"/>
      <c r="K7" s="9"/>
      <c r="L7" s="9"/>
    </row>
    <row r="8" spans="1:12" x14ac:dyDescent="0.25">
      <c r="A8" s="7"/>
      <c r="B8" s="14" t="s">
        <v>17</v>
      </c>
      <c r="C8" s="7" t="s">
        <v>18</v>
      </c>
      <c r="D8" s="7">
        <v>1.08</v>
      </c>
      <c r="E8" s="9">
        <f>D8*E6</f>
        <v>57.45600000000001</v>
      </c>
      <c r="F8" s="9"/>
      <c r="G8" s="9"/>
      <c r="H8" s="9"/>
      <c r="I8" s="9"/>
      <c r="J8" s="9"/>
      <c r="K8" s="9"/>
      <c r="L8" s="9"/>
    </row>
    <row r="9" spans="1:12" x14ac:dyDescent="0.25">
      <c r="A9" s="7"/>
      <c r="B9" s="14" t="s">
        <v>297</v>
      </c>
      <c r="C9" s="7" t="s">
        <v>130</v>
      </c>
      <c r="D9" s="40" t="s">
        <v>171</v>
      </c>
      <c r="E9" s="9">
        <v>2.1259999999999999</v>
      </c>
      <c r="F9" s="9"/>
      <c r="G9" s="9"/>
      <c r="H9" s="9"/>
      <c r="I9" s="9"/>
      <c r="J9" s="9"/>
      <c r="K9" s="9"/>
      <c r="L9" s="9"/>
    </row>
    <row r="10" spans="1:12" x14ac:dyDescent="0.25">
      <c r="A10" s="7"/>
      <c r="B10" s="14" t="s">
        <v>298</v>
      </c>
      <c r="C10" s="7" t="s">
        <v>130</v>
      </c>
      <c r="D10" s="40" t="s">
        <v>171</v>
      </c>
      <c r="E10" s="9">
        <v>0.11</v>
      </c>
      <c r="F10" s="9"/>
      <c r="G10" s="9"/>
      <c r="H10" s="9"/>
      <c r="I10" s="9"/>
      <c r="J10" s="9"/>
      <c r="K10" s="9"/>
      <c r="L10" s="9"/>
    </row>
    <row r="11" spans="1:12" ht="17.25" x14ac:dyDescent="0.25">
      <c r="A11" s="7"/>
      <c r="B11" s="14" t="s">
        <v>299</v>
      </c>
      <c r="C11" s="7" t="s">
        <v>34</v>
      </c>
      <c r="D11" s="7">
        <v>1.0149999999999999</v>
      </c>
      <c r="E11" s="9">
        <f>D11*E6</f>
        <v>53.997999999999998</v>
      </c>
      <c r="F11" s="9"/>
      <c r="G11" s="9"/>
      <c r="H11" s="9"/>
      <c r="I11" s="9"/>
      <c r="J11" s="9"/>
      <c r="K11" s="9"/>
      <c r="L11" s="9"/>
    </row>
    <row r="12" spans="1:12" ht="17.25" x14ac:dyDescent="0.25">
      <c r="A12" s="7"/>
      <c r="B12" s="14" t="s">
        <v>300</v>
      </c>
      <c r="C12" s="7" t="s">
        <v>36</v>
      </c>
      <c r="D12" s="7">
        <v>0.14000000000000001</v>
      </c>
      <c r="E12" s="9">
        <f>D12*E6</f>
        <v>7.4480000000000013</v>
      </c>
      <c r="F12" s="9"/>
      <c r="G12" s="9"/>
      <c r="H12" s="9"/>
      <c r="I12" s="9"/>
      <c r="J12" s="9"/>
      <c r="K12" s="9"/>
      <c r="L12" s="9"/>
    </row>
    <row r="13" spans="1:12" ht="30" x14ac:dyDescent="0.25">
      <c r="A13" s="7"/>
      <c r="B13" s="14" t="s">
        <v>301</v>
      </c>
      <c r="C13" s="7" t="s">
        <v>34</v>
      </c>
      <c r="D13" s="7">
        <v>1.6999999999999999E-3</v>
      </c>
      <c r="E13" s="9">
        <f>D13*E6</f>
        <v>9.0440000000000006E-2</v>
      </c>
      <c r="F13" s="9"/>
      <c r="G13" s="9"/>
      <c r="H13" s="9"/>
      <c r="I13" s="9"/>
      <c r="J13" s="9"/>
      <c r="K13" s="9"/>
      <c r="L13" s="9"/>
    </row>
    <row r="14" spans="1:12" x14ac:dyDescent="0.25">
      <c r="A14" s="7"/>
      <c r="B14" s="14" t="s">
        <v>22</v>
      </c>
      <c r="C14" s="7" t="s">
        <v>18</v>
      </c>
      <c r="D14" s="7">
        <v>0.22</v>
      </c>
      <c r="E14" s="9">
        <f>D14*E6</f>
        <v>11.704000000000001</v>
      </c>
      <c r="F14" s="9"/>
      <c r="G14" s="9"/>
      <c r="H14" s="9"/>
      <c r="I14" s="9"/>
      <c r="J14" s="9"/>
      <c r="K14" s="9"/>
      <c r="L14" s="9"/>
    </row>
    <row r="15" spans="1:12" ht="30" x14ac:dyDescent="0.25">
      <c r="A15" s="123">
        <v>2</v>
      </c>
      <c r="B15" s="124" t="s">
        <v>214</v>
      </c>
      <c r="C15" s="123" t="s">
        <v>215</v>
      </c>
      <c r="D15" s="123"/>
      <c r="E15" s="125">
        <v>56</v>
      </c>
      <c r="F15" s="125"/>
      <c r="G15" s="125"/>
      <c r="H15" s="125"/>
      <c r="I15" s="125"/>
      <c r="J15" s="125"/>
      <c r="K15" s="125"/>
      <c r="L15" s="125"/>
    </row>
    <row r="16" spans="1:12" x14ac:dyDescent="0.25">
      <c r="A16" s="126"/>
      <c r="B16" s="127" t="s">
        <v>15</v>
      </c>
      <c r="C16" s="126" t="s">
        <v>16</v>
      </c>
      <c r="D16" s="126">
        <v>3.36</v>
      </c>
      <c r="E16" s="128">
        <f>D16*E15</f>
        <v>188.16</v>
      </c>
      <c r="F16" s="128"/>
      <c r="G16" s="128"/>
      <c r="H16" s="128"/>
      <c r="I16" s="128"/>
      <c r="J16" s="128"/>
      <c r="K16" s="128"/>
      <c r="L16" s="128"/>
    </row>
    <row r="17" spans="1:12" x14ac:dyDescent="0.25">
      <c r="A17" s="126"/>
      <c r="B17" s="127" t="s">
        <v>17</v>
      </c>
      <c r="C17" s="126" t="s">
        <v>18</v>
      </c>
      <c r="D17" s="126">
        <v>0.91</v>
      </c>
      <c r="E17" s="128">
        <f>D17*E15</f>
        <v>50.96</v>
      </c>
      <c r="F17" s="128"/>
      <c r="G17" s="128"/>
      <c r="H17" s="128"/>
      <c r="I17" s="128"/>
      <c r="J17" s="128"/>
      <c r="K17" s="128"/>
      <c r="L17" s="128"/>
    </row>
    <row r="18" spans="1:12" x14ac:dyDescent="0.25">
      <c r="A18" s="126"/>
      <c r="B18" s="127" t="s">
        <v>50</v>
      </c>
      <c r="C18" s="126" t="s">
        <v>205</v>
      </c>
      <c r="D18" s="126">
        <v>0.11</v>
      </c>
      <c r="E18" s="128">
        <f>D18*E15</f>
        <v>6.16</v>
      </c>
      <c r="F18" s="128"/>
      <c r="G18" s="128"/>
      <c r="H18" s="128"/>
      <c r="I18" s="128"/>
      <c r="J18" s="128"/>
      <c r="K18" s="128"/>
      <c r="L18" s="128"/>
    </row>
    <row r="19" spans="1:12" x14ac:dyDescent="0.25">
      <c r="A19" s="126"/>
      <c r="B19" s="127" t="s">
        <v>216</v>
      </c>
      <c r="C19" s="126" t="s">
        <v>20</v>
      </c>
      <c r="D19" s="126" t="s">
        <v>39</v>
      </c>
      <c r="E19" s="128">
        <v>110</v>
      </c>
      <c r="F19" s="128"/>
      <c r="G19" s="128"/>
      <c r="H19" s="128"/>
      <c r="I19" s="128"/>
      <c r="J19" s="128"/>
      <c r="K19" s="128"/>
      <c r="L19" s="128"/>
    </row>
    <row r="20" spans="1:12" x14ac:dyDescent="0.25">
      <c r="A20" s="126"/>
      <c r="B20" s="127" t="s">
        <v>217</v>
      </c>
      <c r="C20" s="126" t="s">
        <v>27</v>
      </c>
      <c r="D20" s="126">
        <v>65</v>
      </c>
      <c r="E20" s="128">
        <f>D20*E15</f>
        <v>3640</v>
      </c>
      <c r="F20" s="128"/>
      <c r="G20" s="128"/>
      <c r="H20" s="128"/>
      <c r="I20" s="128"/>
      <c r="J20" s="128"/>
      <c r="K20" s="128"/>
      <c r="L20" s="128"/>
    </row>
    <row r="21" spans="1:12" x14ac:dyDescent="0.25">
      <c r="A21" s="126"/>
      <c r="B21" s="127" t="s">
        <v>22</v>
      </c>
      <c r="C21" s="126" t="s">
        <v>18</v>
      </c>
      <c r="D21" s="126">
        <v>0.16</v>
      </c>
      <c r="E21" s="128">
        <f>D21*E15</f>
        <v>8.9600000000000009</v>
      </c>
      <c r="F21" s="128"/>
      <c r="G21" s="128"/>
      <c r="H21" s="128"/>
      <c r="I21" s="128"/>
      <c r="J21" s="128"/>
      <c r="K21" s="128"/>
      <c r="L21" s="128"/>
    </row>
    <row r="22" spans="1:12" ht="30" x14ac:dyDescent="0.25">
      <c r="A22" s="11">
        <v>3</v>
      </c>
      <c r="B22" s="12" t="s">
        <v>303</v>
      </c>
      <c r="C22" s="11" t="s">
        <v>126</v>
      </c>
      <c r="D22" s="11"/>
      <c r="E22" s="13">
        <v>9.6</v>
      </c>
      <c r="F22" s="13"/>
      <c r="G22" s="13"/>
      <c r="H22" s="13"/>
      <c r="I22" s="13"/>
      <c r="J22" s="13"/>
      <c r="K22" s="13"/>
      <c r="L22" s="13"/>
    </row>
    <row r="23" spans="1:12" x14ac:dyDescent="0.25">
      <c r="A23" s="7"/>
      <c r="B23" s="14" t="s">
        <v>15</v>
      </c>
      <c r="C23" s="7" t="s">
        <v>16</v>
      </c>
      <c r="D23" s="7">
        <v>8.5399999999999991</v>
      </c>
      <c r="E23" s="9">
        <f>D23*E22</f>
        <v>81.983999999999995</v>
      </c>
      <c r="F23" s="9"/>
      <c r="G23" s="9"/>
      <c r="H23" s="9"/>
      <c r="I23" s="9"/>
      <c r="J23" s="9"/>
      <c r="K23" s="9"/>
      <c r="L23" s="9"/>
    </row>
    <row r="24" spans="1:12" x14ac:dyDescent="0.25">
      <c r="A24" s="7"/>
      <c r="B24" s="14" t="s">
        <v>17</v>
      </c>
      <c r="C24" s="7" t="s">
        <v>18</v>
      </c>
      <c r="D24" s="7">
        <v>1.06</v>
      </c>
      <c r="E24" s="9">
        <f>D24*E22</f>
        <v>10.176</v>
      </c>
      <c r="F24" s="9"/>
      <c r="G24" s="9"/>
      <c r="H24" s="9"/>
      <c r="I24" s="9"/>
      <c r="J24" s="9"/>
      <c r="K24" s="9"/>
      <c r="L24" s="9"/>
    </row>
    <row r="25" spans="1:12" x14ac:dyDescent="0.25">
      <c r="A25" s="7"/>
      <c r="B25" s="14" t="s">
        <v>297</v>
      </c>
      <c r="C25" s="7" t="s">
        <v>130</v>
      </c>
      <c r="D25" s="40" t="s">
        <v>171</v>
      </c>
      <c r="E25" s="9">
        <v>0.23699999999999999</v>
      </c>
      <c r="F25" s="9"/>
      <c r="G25" s="9"/>
      <c r="H25" s="9"/>
      <c r="I25" s="9"/>
      <c r="J25" s="9"/>
      <c r="K25" s="9"/>
      <c r="L25" s="9"/>
    </row>
    <row r="26" spans="1:12" x14ac:dyDescent="0.25">
      <c r="A26" s="7"/>
      <c r="B26" s="14" t="s">
        <v>298</v>
      </c>
      <c r="C26" s="7" t="s">
        <v>130</v>
      </c>
      <c r="D26" s="40" t="s">
        <v>171</v>
      </c>
      <c r="E26" s="9">
        <v>0.20300000000000001</v>
      </c>
      <c r="F26" s="9"/>
      <c r="G26" s="9"/>
      <c r="H26" s="9"/>
      <c r="I26" s="9"/>
      <c r="J26" s="9"/>
      <c r="K26" s="9"/>
      <c r="L26" s="9"/>
    </row>
    <row r="27" spans="1:12" ht="17.25" x14ac:dyDescent="0.25">
      <c r="A27" s="7"/>
      <c r="B27" s="14" t="s">
        <v>302</v>
      </c>
      <c r="C27" s="7" t="s">
        <v>34</v>
      </c>
      <c r="D27" s="7">
        <v>1.0149999999999999</v>
      </c>
      <c r="E27" s="9">
        <f>D27*E22</f>
        <v>9.743999999999998</v>
      </c>
      <c r="F27" s="9"/>
      <c r="G27" s="9"/>
      <c r="H27" s="9"/>
      <c r="I27" s="9"/>
      <c r="J27" s="9"/>
      <c r="K27" s="9"/>
      <c r="L27" s="9"/>
    </row>
    <row r="28" spans="1:12" x14ac:dyDescent="0.25">
      <c r="A28" s="7"/>
      <c r="B28" s="14" t="s">
        <v>186</v>
      </c>
      <c r="C28" s="7" t="s">
        <v>20</v>
      </c>
      <c r="D28" s="7">
        <v>2.5</v>
      </c>
      <c r="E28" s="9">
        <f>D28*E22</f>
        <v>24</v>
      </c>
      <c r="F28" s="9"/>
      <c r="G28" s="9"/>
      <c r="H28" s="9"/>
      <c r="I28" s="9"/>
      <c r="J28" s="9"/>
      <c r="K28" s="9"/>
      <c r="L28" s="9"/>
    </row>
    <row r="29" spans="1:12" x14ac:dyDescent="0.25">
      <c r="A29" s="7"/>
      <c r="B29" s="14" t="s">
        <v>22</v>
      </c>
      <c r="C29" s="7" t="s">
        <v>18</v>
      </c>
      <c r="D29" s="7">
        <v>0.74</v>
      </c>
      <c r="E29" s="9">
        <f>D29*E22</f>
        <v>7.1040000000000001</v>
      </c>
      <c r="F29" s="9"/>
      <c r="G29" s="9"/>
      <c r="H29" s="9"/>
      <c r="I29" s="9"/>
      <c r="J29" s="9"/>
      <c r="K29" s="9"/>
      <c r="L29" s="9"/>
    </row>
    <row r="30" spans="1:12" ht="45" x14ac:dyDescent="0.25">
      <c r="A30" s="11">
        <v>4</v>
      </c>
      <c r="B30" s="12" t="s">
        <v>239</v>
      </c>
      <c r="C30" s="11" t="s">
        <v>126</v>
      </c>
      <c r="D30" s="11"/>
      <c r="E30" s="13">
        <v>24</v>
      </c>
      <c r="F30" s="13"/>
      <c r="G30" s="13"/>
      <c r="H30" s="13"/>
      <c r="I30" s="13"/>
      <c r="J30" s="13"/>
      <c r="K30" s="13"/>
      <c r="L30" s="13"/>
    </row>
    <row r="31" spans="1:12" x14ac:dyDescent="0.25">
      <c r="A31" s="7"/>
      <c r="B31" s="14" t="s">
        <v>15</v>
      </c>
      <c r="C31" s="7" t="s">
        <v>16</v>
      </c>
      <c r="D31" s="7">
        <v>8.4600000000000009</v>
      </c>
      <c r="E31" s="9">
        <f>D31*E30</f>
        <v>203.04000000000002</v>
      </c>
      <c r="F31" s="9"/>
      <c r="G31" s="9"/>
      <c r="H31" s="9"/>
      <c r="I31" s="9"/>
      <c r="J31" s="9"/>
      <c r="K31" s="9"/>
      <c r="L31" s="9"/>
    </row>
    <row r="32" spans="1:12" x14ac:dyDescent="0.25">
      <c r="A32" s="7"/>
      <c r="B32" s="14" t="s">
        <v>17</v>
      </c>
      <c r="C32" s="7" t="s">
        <v>18</v>
      </c>
      <c r="D32" s="7">
        <v>0.82</v>
      </c>
      <c r="E32" s="9">
        <f>D32*E30</f>
        <v>19.68</v>
      </c>
      <c r="F32" s="9"/>
      <c r="G32" s="9"/>
      <c r="H32" s="9"/>
      <c r="I32" s="9"/>
      <c r="J32" s="9"/>
      <c r="K32" s="9"/>
      <c r="L32" s="9"/>
    </row>
    <row r="33" spans="1:12" x14ac:dyDescent="0.25">
      <c r="A33" s="7"/>
      <c r="B33" s="14" t="s">
        <v>208</v>
      </c>
      <c r="C33" s="7" t="s">
        <v>130</v>
      </c>
      <c r="D33" s="40" t="s">
        <v>171</v>
      </c>
      <c r="E33" s="9">
        <v>2.8239999999999998</v>
      </c>
      <c r="F33" s="9"/>
      <c r="G33" s="9"/>
      <c r="H33" s="9"/>
      <c r="I33" s="9"/>
      <c r="J33" s="9"/>
      <c r="K33" s="9"/>
      <c r="L33" s="9"/>
    </row>
    <row r="34" spans="1:12" x14ac:dyDescent="0.25">
      <c r="A34" s="7"/>
      <c r="B34" s="14" t="s">
        <v>209</v>
      </c>
      <c r="C34" s="7" t="s">
        <v>130</v>
      </c>
      <c r="D34" s="40" t="s">
        <v>171</v>
      </c>
      <c r="E34" s="9">
        <v>0.01</v>
      </c>
      <c r="F34" s="9"/>
      <c r="G34" s="9"/>
      <c r="H34" s="9"/>
      <c r="I34" s="9"/>
      <c r="J34" s="9"/>
      <c r="K34" s="9"/>
      <c r="L34" s="9"/>
    </row>
    <row r="35" spans="1:12" ht="17.25" x14ac:dyDescent="0.25">
      <c r="A35" s="7"/>
      <c r="B35" s="14" t="s">
        <v>210</v>
      </c>
      <c r="C35" s="7" t="s">
        <v>34</v>
      </c>
      <c r="D35" s="7">
        <v>1.0149999999999999</v>
      </c>
      <c r="E35" s="9">
        <f>D35*E30</f>
        <v>24.36</v>
      </c>
      <c r="F35" s="9"/>
      <c r="G35" s="9"/>
      <c r="H35" s="9"/>
      <c r="I35" s="9"/>
      <c r="J35" s="9"/>
      <c r="K35" s="9"/>
      <c r="L35" s="9"/>
    </row>
    <row r="36" spans="1:12" ht="17.25" x14ac:dyDescent="0.25">
      <c r="A36" s="7"/>
      <c r="B36" s="14" t="s">
        <v>211</v>
      </c>
      <c r="C36" s="7" t="s">
        <v>36</v>
      </c>
      <c r="D36" s="7">
        <v>1.93</v>
      </c>
      <c r="E36" s="9">
        <f>D36*E30</f>
        <v>46.32</v>
      </c>
      <c r="F36" s="9"/>
      <c r="G36" s="9"/>
      <c r="H36" s="9"/>
      <c r="I36" s="9"/>
      <c r="J36" s="9"/>
      <c r="K36" s="9"/>
      <c r="L36" s="9"/>
    </row>
    <row r="37" spans="1:12" ht="17.25" x14ac:dyDescent="0.25">
      <c r="A37" s="7"/>
      <c r="B37" s="14" t="s">
        <v>212</v>
      </c>
      <c r="C37" s="7" t="s">
        <v>34</v>
      </c>
      <c r="D37" s="7">
        <f>0.0184+0.0361</f>
        <v>5.45E-2</v>
      </c>
      <c r="E37" s="9">
        <f>D37*E30</f>
        <v>1.3080000000000001</v>
      </c>
      <c r="F37" s="9"/>
      <c r="G37" s="9"/>
      <c r="H37" s="9"/>
      <c r="I37" s="9"/>
      <c r="J37" s="9"/>
      <c r="K37" s="9"/>
      <c r="L37" s="9"/>
    </row>
    <row r="38" spans="1:12" x14ac:dyDescent="0.25">
      <c r="A38" s="7"/>
      <c r="B38" s="14" t="s">
        <v>22</v>
      </c>
      <c r="C38" s="7" t="s">
        <v>18</v>
      </c>
      <c r="D38" s="7">
        <v>1.04</v>
      </c>
      <c r="E38" s="9">
        <f>D38*E30</f>
        <v>24.96</v>
      </c>
      <c r="F38" s="9"/>
      <c r="G38" s="9"/>
      <c r="H38" s="9"/>
      <c r="I38" s="9"/>
      <c r="J38" s="9"/>
      <c r="K38" s="9"/>
      <c r="L38" s="9"/>
    </row>
    <row r="39" spans="1:12" ht="45" x14ac:dyDescent="0.25">
      <c r="A39" s="11">
        <v>5</v>
      </c>
      <c r="B39" s="12" t="s">
        <v>240</v>
      </c>
      <c r="C39" s="11" t="s">
        <v>126</v>
      </c>
      <c r="D39" s="11"/>
      <c r="E39" s="13">
        <v>4.63</v>
      </c>
      <c r="F39" s="13"/>
      <c r="G39" s="13"/>
      <c r="H39" s="13"/>
      <c r="I39" s="13"/>
      <c r="J39" s="13"/>
      <c r="K39" s="13"/>
      <c r="L39" s="13"/>
    </row>
    <row r="40" spans="1:12" x14ac:dyDescent="0.25">
      <c r="A40" s="7"/>
      <c r="B40" s="14" t="s">
        <v>15</v>
      </c>
      <c r="C40" s="7" t="s">
        <v>16</v>
      </c>
      <c r="D40" s="7">
        <v>8.5399999999999991</v>
      </c>
      <c r="E40" s="9">
        <f>D40*E39</f>
        <v>39.540199999999999</v>
      </c>
      <c r="F40" s="9"/>
      <c r="G40" s="9"/>
      <c r="H40" s="9"/>
      <c r="I40" s="9"/>
      <c r="J40" s="9"/>
      <c r="K40" s="9"/>
      <c r="L40" s="9"/>
    </row>
    <row r="41" spans="1:12" x14ac:dyDescent="0.25">
      <c r="A41" s="7"/>
      <c r="B41" s="14" t="s">
        <v>17</v>
      </c>
      <c r="C41" s="7" t="s">
        <v>18</v>
      </c>
      <c r="D41" s="7">
        <v>1.06</v>
      </c>
      <c r="E41" s="9">
        <f>D41*E39</f>
        <v>4.9077999999999999</v>
      </c>
      <c r="F41" s="9"/>
      <c r="G41" s="9"/>
      <c r="H41" s="9"/>
      <c r="I41" s="9"/>
      <c r="J41" s="9"/>
      <c r="K41" s="9"/>
      <c r="L41" s="9"/>
    </row>
    <row r="42" spans="1:12" x14ac:dyDescent="0.25">
      <c r="A42" s="7"/>
      <c r="B42" s="14" t="s">
        <v>304</v>
      </c>
      <c r="C42" s="7" t="s">
        <v>130</v>
      </c>
      <c r="D42" s="7" t="s">
        <v>39</v>
      </c>
      <c r="E42" s="119">
        <v>0.246</v>
      </c>
      <c r="F42" s="9"/>
      <c r="G42" s="9"/>
      <c r="H42" s="9"/>
      <c r="I42" s="9"/>
      <c r="J42" s="9"/>
      <c r="K42" s="9"/>
      <c r="L42" s="9"/>
    </row>
    <row r="43" spans="1:12" ht="17.25" x14ac:dyDescent="0.25">
      <c r="A43" s="7"/>
      <c r="B43" s="14" t="s">
        <v>210</v>
      </c>
      <c r="C43" s="7" t="s">
        <v>34</v>
      </c>
      <c r="D43" s="7">
        <v>1.0149999999999999</v>
      </c>
      <c r="E43" s="9">
        <f>D43*E39</f>
        <v>4.6994499999999997</v>
      </c>
      <c r="F43" s="9"/>
      <c r="G43" s="9"/>
      <c r="H43" s="9"/>
      <c r="I43" s="9"/>
      <c r="J43" s="9"/>
      <c r="K43" s="9"/>
      <c r="L43" s="9"/>
    </row>
    <row r="44" spans="1:12" x14ac:dyDescent="0.25">
      <c r="A44" s="7"/>
      <c r="B44" s="14" t="s">
        <v>186</v>
      </c>
      <c r="C44" s="7" t="s">
        <v>20</v>
      </c>
      <c r="D44" s="7">
        <v>2.5</v>
      </c>
      <c r="E44" s="9">
        <f>D44*E39</f>
        <v>11.574999999999999</v>
      </c>
      <c r="F44" s="9"/>
      <c r="G44" s="9"/>
      <c r="H44" s="9"/>
      <c r="I44" s="9"/>
      <c r="J44" s="9"/>
      <c r="K44" s="9"/>
      <c r="L44" s="9"/>
    </row>
    <row r="45" spans="1:12" x14ac:dyDescent="0.25">
      <c r="A45" s="7"/>
      <c r="B45" s="14" t="s">
        <v>22</v>
      </c>
      <c r="C45" s="7" t="s">
        <v>18</v>
      </c>
      <c r="D45" s="7">
        <v>0.74</v>
      </c>
      <c r="E45" s="9">
        <f>D45*E39</f>
        <v>3.4261999999999997</v>
      </c>
      <c r="F45" s="9"/>
      <c r="G45" s="9"/>
      <c r="H45" s="9"/>
      <c r="I45" s="9"/>
      <c r="J45" s="9"/>
      <c r="K45" s="9"/>
      <c r="L45" s="9"/>
    </row>
    <row r="46" spans="1:12" ht="45" x14ac:dyDescent="0.25">
      <c r="A46" s="11">
        <v>6</v>
      </c>
      <c r="B46" s="12" t="s">
        <v>187</v>
      </c>
      <c r="C46" s="11" t="s">
        <v>130</v>
      </c>
      <c r="D46" s="11"/>
      <c r="E46" s="13">
        <f>E49</f>
        <v>1.115</v>
      </c>
      <c r="F46" s="13"/>
      <c r="G46" s="13"/>
      <c r="H46" s="13"/>
      <c r="I46" s="13"/>
      <c r="J46" s="13"/>
      <c r="K46" s="13"/>
      <c r="L46" s="13"/>
    </row>
    <row r="47" spans="1:12" x14ac:dyDescent="0.25">
      <c r="A47" s="7"/>
      <c r="B47" s="14" t="s">
        <v>15</v>
      </c>
      <c r="C47" s="7" t="s">
        <v>16</v>
      </c>
      <c r="D47" s="7">
        <v>17</v>
      </c>
      <c r="E47" s="9">
        <f>D47*E46</f>
        <v>18.954999999999998</v>
      </c>
      <c r="F47" s="9"/>
      <c r="G47" s="9"/>
      <c r="H47" s="9"/>
      <c r="I47" s="9"/>
      <c r="J47" s="9"/>
      <c r="K47" s="9"/>
      <c r="L47" s="9"/>
    </row>
    <row r="48" spans="1:12" x14ac:dyDescent="0.25">
      <c r="A48" s="7"/>
      <c r="B48" s="14" t="s">
        <v>49</v>
      </c>
      <c r="C48" s="7" t="s">
        <v>18</v>
      </c>
      <c r="D48" s="7">
        <v>3.86</v>
      </c>
      <c r="E48" s="9">
        <f>D48*E46</f>
        <v>4.3038999999999996</v>
      </c>
      <c r="F48" s="9"/>
      <c r="G48" s="9"/>
      <c r="H48" s="9"/>
      <c r="I48" s="9"/>
      <c r="J48" s="9"/>
      <c r="K48" s="9"/>
      <c r="L48" s="9"/>
    </row>
    <row r="49" spans="1:12" x14ac:dyDescent="0.25">
      <c r="A49" s="7"/>
      <c r="B49" s="14" t="s">
        <v>305</v>
      </c>
      <c r="C49" s="7" t="s">
        <v>130</v>
      </c>
      <c r="D49" s="40" t="s">
        <v>171</v>
      </c>
      <c r="E49" s="119">
        <v>1.115</v>
      </c>
      <c r="F49" s="9"/>
      <c r="G49" s="9"/>
      <c r="H49" s="9"/>
      <c r="I49" s="9"/>
      <c r="J49" s="9"/>
      <c r="K49" s="9"/>
      <c r="L49" s="9"/>
    </row>
    <row r="50" spans="1:12" ht="30" x14ac:dyDescent="0.25">
      <c r="A50" s="7"/>
      <c r="B50" s="14" t="s">
        <v>184</v>
      </c>
      <c r="C50" s="7" t="s">
        <v>20</v>
      </c>
      <c r="D50" s="7">
        <v>4.5</v>
      </c>
      <c r="E50" s="9">
        <f>D50*E46</f>
        <v>5.0175000000000001</v>
      </c>
      <c r="F50" s="9"/>
      <c r="G50" s="9"/>
      <c r="H50" s="9"/>
      <c r="I50" s="9"/>
      <c r="J50" s="9"/>
      <c r="K50" s="9"/>
      <c r="L50" s="9"/>
    </row>
    <row r="51" spans="1:12" x14ac:dyDescent="0.25">
      <c r="A51" s="7"/>
      <c r="B51" s="14" t="s">
        <v>185</v>
      </c>
      <c r="C51" s="7" t="s">
        <v>20</v>
      </c>
      <c r="D51" s="7">
        <v>2.2000000000000002</v>
      </c>
      <c r="E51" s="9">
        <f>D51*E46</f>
        <v>2.4530000000000003</v>
      </c>
      <c r="F51" s="9"/>
      <c r="G51" s="9"/>
      <c r="H51" s="9"/>
      <c r="I51" s="9"/>
      <c r="J51" s="9"/>
      <c r="K51" s="9"/>
      <c r="L51" s="9"/>
    </row>
    <row r="52" spans="1:12" x14ac:dyDescent="0.25">
      <c r="A52" s="7"/>
      <c r="B52" s="14" t="s">
        <v>186</v>
      </c>
      <c r="C52" s="7" t="s">
        <v>20</v>
      </c>
      <c r="D52" s="7">
        <v>1</v>
      </c>
      <c r="E52" s="9">
        <f>D52*E46</f>
        <v>1.115</v>
      </c>
      <c r="F52" s="9"/>
      <c r="G52" s="9"/>
      <c r="H52" s="9"/>
      <c r="I52" s="9"/>
      <c r="J52" s="9"/>
      <c r="K52" s="9"/>
      <c r="L52" s="9"/>
    </row>
    <row r="53" spans="1:12" x14ac:dyDescent="0.25">
      <c r="A53" s="7"/>
      <c r="B53" s="14" t="s">
        <v>22</v>
      </c>
      <c r="C53" s="7" t="s">
        <v>18</v>
      </c>
      <c r="D53" s="7">
        <v>2.78</v>
      </c>
      <c r="E53" s="9">
        <f>D53*E46</f>
        <v>3.0996999999999999</v>
      </c>
      <c r="F53" s="9"/>
      <c r="G53" s="9"/>
      <c r="H53" s="9"/>
      <c r="I53" s="9"/>
      <c r="J53" s="9"/>
      <c r="K53" s="9"/>
      <c r="L53" s="9"/>
    </row>
    <row r="54" spans="1:12" ht="45" x14ac:dyDescent="0.25">
      <c r="A54" s="11">
        <v>7</v>
      </c>
      <c r="B54" s="12" t="s">
        <v>193</v>
      </c>
      <c r="C54" s="11" t="s">
        <v>14</v>
      </c>
      <c r="D54" s="11"/>
      <c r="E54" s="13">
        <v>47</v>
      </c>
      <c r="F54" s="13"/>
      <c r="G54" s="13"/>
      <c r="H54" s="13"/>
      <c r="I54" s="13"/>
      <c r="J54" s="13"/>
      <c r="K54" s="13"/>
      <c r="L54" s="13"/>
    </row>
    <row r="55" spans="1:12" x14ac:dyDescent="0.25">
      <c r="A55" s="7"/>
      <c r="B55" s="14" t="s">
        <v>15</v>
      </c>
      <c r="C55" s="7" t="s">
        <v>16</v>
      </c>
      <c r="D55" s="7">
        <f>1.165*2</f>
        <v>2.33</v>
      </c>
      <c r="E55" s="9">
        <f>D55*E54</f>
        <v>109.51</v>
      </c>
      <c r="F55" s="9"/>
      <c r="G55" s="9"/>
      <c r="H55" s="9"/>
      <c r="I55" s="9"/>
      <c r="J55" s="9"/>
      <c r="K55" s="9"/>
      <c r="L55" s="9"/>
    </row>
    <row r="56" spans="1:12" x14ac:dyDescent="0.25">
      <c r="A56" s="7"/>
      <c r="B56" s="14" t="s">
        <v>49</v>
      </c>
      <c r="C56" s="7" t="s">
        <v>18</v>
      </c>
      <c r="D56" s="7">
        <f>0.04*2</f>
        <v>0.08</v>
      </c>
      <c r="E56" s="9">
        <f>D56*E54</f>
        <v>3.7600000000000002</v>
      </c>
      <c r="F56" s="9"/>
      <c r="G56" s="9"/>
      <c r="H56" s="9"/>
      <c r="I56" s="9"/>
      <c r="J56" s="9"/>
      <c r="K56" s="9"/>
      <c r="L56" s="9"/>
    </row>
    <row r="57" spans="1:12" ht="30" x14ac:dyDescent="0.25">
      <c r="A57" s="7"/>
      <c r="B57" s="14" t="s">
        <v>306</v>
      </c>
      <c r="C57" s="7" t="s">
        <v>36</v>
      </c>
      <c r="D57" s="7">
        <f>2.1*2</f>
        <v>4.2</v>
      </c>
      <c r="E57" s="9">
        <f>D57*E54</f>
        <v>197.4</v>
      </c>
      <c r="F57" s="9"/>
      <c r="G57" s="9"/>
      <c r="H57" s="9"/>
      <c r="I57" s="9"/>
      <c r="J57" s="9"/>
      <c r="K57" s="9"/>
      <c r="L57" s="9"/>
    </row>
    <row r="58" spans="1:12" ht="17.25" x14ac:dyDescent="0.25">
      <c r="A58" s="7"/>
      <c r="B58" s="14" t="s">
        <v>192</v>
      </c>
      <c r="C58" s="7" t="s">
        <v>36</v>
      </c>
      <c r="D58" s="7">
        <v>1.05</v>
      </c>
      <c r="E58" s="9">
        <f>D58*E54</f>
        <v>49.35</v>
      </c>
      <c r="G58" s="9"/>
      <c r="H58" s="9"/>
      <c r="I58" s="9"/>
      <c r="J58" s="9"/>
      <c r="K58" s="9"/>
      <c r="L58" s="9"/>
    </row>
    <row r="59" spans="1:12" x14ac:dyDescent="0.25">
      <c r="A59" s="7"/>
      <c r="B59" s="14" t="s">
        <v>191</v>
      </c>
      <c r="C59" s="7" t="s">
        <v>94</v>
      </c>
      <c r="D59" s="7">
        <v>25</v>
      </c>
      <c r="E59" s="9">
        <f>D59*E54</f>
        <v>1175</v>
      </c>
      <c r="F59" s="9"/>
      <c r="G59" s="9"/>
      <c r="H59" s="9"/>
      <c r="I59" s="9"/>
      <c r="J59" s="9"/>
      <c r="K59" s="9"/>
      <c r="L59" s="9"/>
    </row>
    <row r="60" spans="1:12" x14ac:dyDescent="0.25">
      <c r="A60" s="7"/>
      <c r="B60" s="14" t="s">
        <v>22</v>
      </c>
      <c r="C60" s="7" t="s">
        <v>18</v>
      </c>
      <c r="D60" s="7">
        <v>8.2000000000000003E-2</v>
      </c>
      <c r="E60" s="9">
        <f>D60*E54</f>
        <v>3.8540000000000001</v>
      </c>
      <c r="F60" s="9"/>
      <c r="G60" s="9"/>
      <c r="H60" s="9"/>
      <c r="I60" s="9"/>
      <c r="J60" s="9"/>
      <c r="K60" s="9"/>
      <c r="L60" s="9"/>
    </row>
    <row r="61" spans="1:12" ht="45" x14ac:dyDescent="0.25">
      <c r="A61" s="11">
        <v>8</v>
      </c>
      <c r="B61" s="12" t="s">
        <v>229</v>
      </c>
      <c r="C61" s="11" t="s">
        <v>14</v>
      </c>
      <c r="D61" s="11"/>
      <c r="E61" s="13">
        <v>63</v>
      </c>
      <c r="F61" s="13"/>
      <c r="G61" s="13"/>
      <c r="H61" s="13"/>
      <c r="I61" s="13"/>
      <c r="J61" s="13"/>
      <c r="K61" s="13"/>
      <c r="L61" s="13"/>
    </row>
    <row r="62" spans="1:12" ht="30" x14ac:dyDescent="0.25">
      <c r="A62" s="7"/>
      <c r="B62" s="14" t="s">
        <v>226</v>
      </c>
      <c r="C62" s="7" t="s">
        <v>16</v>
      </c>
      <c r="D62" s="7">
        <f>0.143+(0.0007*45)</f>
        <v>0.17449999999999999</v>
      </c>
      <c r="E62" s="9">
        <f>D62*E61</f>
        <v>10.993499999999999</v>
      </c>
      <c r="F62" s="9"/>
      <c r="G62" s="9"/>
      <c r="H62" s="9"/>
      <c r="I62" s="9"/>
      <c r="J62" s="9"/>
      <c r="K62" s="9"/>
      <c r="L62" s="9"/>
    </row>
    <row r="63" spans="1:12" x14ac:dyDescent="0.25">
      <c r="A63" s="7"/>
      <c r="B63" s="14" t="s">
        <v>227</v>
      </c>
      <c r="C63" s="7" t="s">
        <v>18</v>
      </c>
      <c r="D63" s="7">
        <f>0.0074+(0.0005*45)</f>
        <v>2.9899999999999999E-2</v>
      </c>
      <c r="E63" s="9">
        <f>D63*E61</f>
        <v>1.8836999999999999</v>
      </c>
      <c r="F63" s="9"/>
      <c r="G63" s="9"/>
      <c r="H63" s="9"/>
      <c r="I63" s="9"/>
      <c r="J63" s="9"/>
      <c r="K63" s="9"/>
      <c r="L63" s="9"/>
    </row>
    <row r="64" spans="1:12" ht="45" x14ac:dyDescent="0.25">
      <c r="A64" s="7"/>
      <c r="B64" s="14" t="s">
        <v>228</v>
      </c>
      <c r="C64" s="7" t="s">
        <v>34</v>
      </c>
      <c r="D64" s="7">
        <f>0.0158+(0.00105*45)</f>
        <v>6.3049999999999995E-2</v>
      </c>
      <c r="E64" s="9">
        <f>D64*E61</f>
        <v>3.9721499999999996</v>
      </c>
      <c r="F64" s="9"/>
      <c r="G64" s="9"/>
      <c r="H64" s="9"/>
      <c r="I64" s="9"/>
      <c r="J64" s="9"/>
      <c r="K64" s="9"/>
      <c r="L64" s="9"/>
    </row>
    <row r="65" spans="1:12" x14ac:dyDescent="0.25">
      <c r="A65" s="7"/>
      <c r="B65" s="14" t="s">
        <v>22</v>
      </c>
      <c r="C65" s="7" t="s">
        <v>18</v>
      </c>
      <c r="D65" s="7">
        <v>6.4000000000000001E-2</v>
      </c>
      <c r="E65" s="9">
        <f>D65*E61</f>
        <v>4.032</v>
      </c>
      <c r="F65" s="9"/>
      <c r="G65" s="9"/>
      <c r="H65" s="9"/>
      <c r="I65" s="9"/>
      <c r="J65" s="9"/>
      <c r="K65" s="9"/>
      <c r="L65" s="9"/>
    </row>
    <row r="66" spans="1:12" ht="75" x14ac:dyDescent="0.25">
      <c r="A66" s="11">
        <v>9</v>
      </c>
      <c r="B66" s="12" t="s">
        <v>230</v>
      </c>
      <c r="C66" s="11" t="s">
        <v>14</v>
      </c>
      <c r="D66" s="11"/>
      <c r="E66" s="16">
        <v>72</v>
      </c>
      <c r="F66" s="13"/>
      <c r="G66" s="13"/>
      <c r="H66" s="13"/>
      <c r="I66" s="13"/>
      <c r="J66" s="13"/>
      <c r="K66" s="13"/>
      <c r="L66" s="13"/>
    </row>
    <row r="67" spans="1:12" x14ac:dyDescent="0.25">
      <c r="A67" s="7"/>
      <c r="B67" s="14" t="s">
        <v>15</v>
      </c>
      <c r="C67" s="7" t="s">
        <v>16</v>
      </c>
      <c r="D67" s="7">
        <v>1.08</v>
      </c>
      <c r="E67" s="9">
        <f>D67*E66</f>
        <v>77.760000000000005</v>
      </c>
      <c r="F67" s="9"/>
      <c r="G67" s="9"/>
      <c r="H67" s="9"/>
      <c r="I67" s="9"/>
      <c r="J67" s="9"/>
      <c r="K67" s="9"/>
      <c r="L67" s="9"/>
    </row>
    <row r="68" spans="1:12" x14ac:dyDescent="0.25">
      <c r="A68" s="7"/>
      <c r="B68" s="14" t="s">
        <v>17</v>
      </c>
      <c r="C68" s="7" t="s">
        <v>18</v>
      </c>
      <c r="D68" s="7">
        <v>4.5199999999999997E-2</v>
      </c>
      <c r="E68" s="9">
        <f>D68*E66</f>
        <v>3.2544</v>
      </c>
      <c r="F68" s="9"/>
      <c r="G68" s="9"/>
      <c r="H68" s="9"/>
      <c r="I68" s="9"/>
      <c r="J68" s="9"/>
      <c r="K68" s="9"/>
      <c r="L68" s="9"/>
    </row>
    <row r="69" spans="1:12" ht="30" x14ac:dyDescent="0.25">
      <c r="A69" s="7"/>
      <c r="B69" s="14" t="s">
        <v>65</v>
      </c>
      <c r="C69" s="7" t="s">
        <v>36</v>
      </c>
      <c r="D69" s="7">
        <v>1.02</v>
      </c>
      <c r="E69" s="9">
        <f>D69*E66</f>
        <v>73.44</v>
      </c>
      <c r="F69" s="9"/>
      <c r="G69" s="9"/>
      <c r="H69" s="9"/>
      <c r="I69" s="9"/>
      <c r="J69" s="9"/>
      <c r="K69" s="9"/>
      <c r="L69" s="9"/>
    </row>
    <row r="70" spans="1:12" x14ac:dyDescent="0.25">
      <c r="A70" s="7"/>
      <c r="B70" s="14" t="s">
        <v>66</v>
      </c>
      <c r="C70" s="7" t="s">
        <v>20</v>
      </c>
      <c r="D70" s="7">
        <v>6</v>
      </c>
      <c r="E70" s="9">
        <f>D70*E66</f>
        <v>432</v>
      </c>
      <c r="F70" s="9"/>
      <c r="G70" s="9"/>
      <c r="H70" s="9"/>
      <c r="I70" s="9"/>
      <c r="J70" s="9"/>
      <c r="K70" s="9"/>
      <c r="L70" s="9"/>
    </row>
    <row r="71" spans="1:12" x14ac:dyDescent="0.25">
      <c r="A71" s="7"/>
      <c r="B71" s="14" t="s">
        <v>22</v>
      </c>
      <c r="C71" s="7" t="s">
        <v>18</v>
      </c>
      <c r="D71" s="7">
        <v>4.6600000000000003E-2</v>
      </c>
      <c r="E71" s="9">
        <f>D71*E66</f>
        <v>3.3552</v>
      </c>
      <c r="F71" s="9"/>
      <c r="G71" s="9"/>
      <c r="H71" s="9"/>
      <c r="I71" s="9"/>
      <c r="J71" s="9"/>
      <c r="K71" s="9"/>
      <c r="L71" s="9"/>
    </row>
    <row r="72" spans="1:12" ht="60" x14ac:dyDescent="0.25">
      <c r="A72" s="11">
        <v>10</v>
      </c>
      <c r="B72" s="12" t="s">
        <v>218</v>
      </c>
      <c r="C72" s="11" t="s">
        <v>14</v>
      </c>
      <c r="D72" s="11"/>
      <c r="E72" s="13">
        <v>169</v>
      </c>
      <c r="F72" s="13"/>
      <c r="G72" s="13"/>
      <c r="H72" s="13"/>
      <c r="I72" s="13"/>
      <c r="J72" s="13"/>
      <c r="K72" s="13"/>
      <c r="L72" s="13"/>
    </row>
    <row r="73" spans="1:12" x14ac:dyDescent="0.25">
      <c r="A73" s="7"/>
      <c r="B73" s="14" t="s">
        <v>15</v>
      </c>
      <c r="C73" s="7" t="s">
        <v>16</v>
      </c>
      <c r="D73" s="7">
        <v>0.93</v>
      </c>
      <c r="E73" s="9">
        <f>D73*E72</f>
        <v>157.17000000000002</v>
      </c>
      <c r="F73" s="9"/>
      <c r="G73" s="9"/>
      <c r="H73" s="9"/>
      <c r="I73" s="9"/>
      <c r="J73" s="9"/>
      <c r="K73" s="9"/>
      <c r="L73" s="9"/>
    </row>
    <row r="74" spans="1:12" ht="17.25" x14ac:dyDescent="0.25">
      <c r="A74" s="7"/>
      <c r="B74" s="14" t="s">
        <v>219</v>
      </c>
      <c r="C74" s="7" t="s">
        <v>48</v>
      </c>
      <c r="D74" s="7">
        <v>2.4E-2</v>
      </c>
      <c r="E74" s="9">
        <f>D74*E72</f>
        <v>4.056</v>
      </c>
      <c r="F74" s="9"/>
      <c r="G74" s="9"/>
      <c r="H74" s="9"/>
      <c r="I74" s="9"/>
      <c r="J74" s="9"/>
      <c r="K74" s="9"/>
      <c r="L74" s="9"/>
    </row>
    <row r="75" spans="1:12" x14ac:dyDescent="0.25">
      <c r="A75" s="7"/>
      <c r="B75" s="14" t="s">
        <v>17</v>
      </c>
      <c r="C75" s="7" t="s">
        <v>18</v>
      </c>
      <c r="D75" s="7">
        <v>2.5999999999999999E-2</v>
      </c>
      <c r="E75" s="9">
        <f>D75*E72</f>
        <v>4.3940000000000001</v>
      </c>
      <c r="F75" s="9"/>
      <c r="G75" s="9"/>
      <c r="H75" s="9"/>
      <c r="I75" s="9"/>
      <c r="J75" s="9"/>
      <c r="K75" s="9"/>
      <c r="L75" s="9"/>
    </row>
    <row r="76" spans="1:12" ht="30" x14ac:dyDescent="0.25">
      <c r="A76" s="7"/>
      <c r="B76" s="14" t="s">
        <v>220</v>
      </c>
      <c r="C76" s="7" t="s">
        <v>34</v>
      </c>
      <c r="D76" s="7">
        <v>2.6800000000000001E-2</v>
      </c>
      <c r="E76" s="9">
        <f>D76*E72</f>
        <v>4.5292000000000003</v>
      </c>
      <c r="F76" s="9"/>
      <c r="G76" s="9"/>
      <c r="H76" s="9"/>
      <c r="I76" s="9"/>
      <c r="J76" s="9"/>
      <c r="K76" s="9"/>
      <c r="L76" s="9"/>
    </row>
    <row r="77" spans="1:12" ht="45" x14ac:dyDescent="0.25">
      <c r="A77" s="11">
        <v>11</v>
      </c>
      <c r="B77" s="12" t="s">
        <v>221</v>
      </c>
      <c r="C77" s="11" t="s">
        <v>14</v>
      </c>
      <c r="D77" s="11"/>
      <c r="E77" s="13">
        <v>154</v>
      </c>
      <c r="F77" s="13"/>
      <c r="G77" s="13"/>
      <c r="H77" s="13"/>
      <c r="I77" s="13"/>
      <c r="J77" s="13"/>
      <c r="K77" s="13"/>
      <c r="L77" s="13"/>
    </row>
    <row r="78" spans="1:12" x14ac:dyDescent="0.25">
      <c r="A78" s="7"/>
      <c r="B78" s="14" t="s">
        <v>15</v>
      </c>
      <c r="C78" s="7" t="s">
        <v>16</v>
      </c>
      <c r="D78" s="7">
        <v>1.01</v>
      </c>
      <c r="E78" s="9">
        <f>D78*E77</f>
        <v>155.54</v>
      </c>
      <c r="F78" s="9"/>
      <c r="G78" s="9"/>
      <c r="H78" s="9"/>
      <c r="I78" s="9"/>
      <c r="J78" s="9"/>
      <c r="K78" s="9"/>
      <c r="L78" s="9"/>
    </row>
    <row r="79" spans="1:12" ht="17.25" x14ac:dyDescent="0.25">
      <c r="A79" s="7"/>
      <c r="B79" s="14" t="s">
        <v>219</v>
      </c>
      <c r="C79" s="7" t="s">
        <v>48</v>
      </c>
      <c r="D79" s="7">
        <v>4.1000000000000002E-2</v>
      </c>
      <c r="E79" s="9">
        <f>D79*E77</f>
        <v>6.3140000000000001</v>
      </c>
      <c r="F79" s="9"/>
      <c r="G79" s="9"/>
      <c r="H79" s="9"/>
      <c r="I79" s="9"/>
      <c r="J79" s="9"/>
      <c r="K79" s="9"/>
      <c r="L79" s="9"/>
    </row>
    <row r="80" spans="1:12" x14ac:dyDescent="0.25">
      <c r="A80" s="7"/>
      <c r="B80" s="14" t="s">
        <v>17</v>
      </c>
      <c r="C80" s="7" t="s">
        <v>18</v>
      </c>
      <c r="D80" s="7">
        <v>2.7E-2</v>
      </c>
      <c r="E80" s="9">
        <f>D80*E77</f>
        <v>4.1580000000000004</v>
      </c>
      <c r="F80" s="9"/>
      <c r="G80" s="9"/>
      <c r="H80" s="9"/>
      <c r="I80" s="9"/>
      <c r="J80" s="9"/>
      <c r="K80" s="9"/>
      <c r="L80" s="9"/>
    </row>
    <row r="81" spans="1:14" ht="17.25" x14ac:dyDescent="0.25">
      <c r="A81" s="7"/>
      <c r="B81" s="14" t="s">
        <v>222</v>
      </c>
      <c r="C81" s="7" t="s">
        <v>34</v>
      </c>
      <c r="D81" s="7">
        <v>2.12E-2</v>
      </c>
      <c r="E81" s="9">
        <f>D81*E77</f>
        <v>3.2648000000000001</v>
      </c>
      <c r="F81" s="9"/>
      <c r="G81" s="9"/>
      <c r="H81" s="9"/>
      <c r="I81" s="9"/>
      <c r="J81" s="9"/>
      <c r="K81" s="9"/>
      <c r="L81" s="9"/>
    </row>
    <row r="82" spans="1:14" x14ac:dyDescent="0.25">
      <c r="A82" s="7"/>
      <c r="B82" s="14" t="s">
        <v>22</v>
      </c>
      <c r="C82" s="7" t="s">
        <v>18</v>
      </c>
      <c r="D82" s="7">
        <v>3.0000000000000001E-3</v>
      </c>
      <c r="E82" s="9">
        <f>D82*E77</f>
        <v>0.46200000000000002</v>
      </c>
      <c r="F82" s="9"/>
      <c r="G82" s="9"/>
      <c r="H82" s="9"/>
      <c r="I82" s="9"/>
      <c r="J82" s="9"/>
      <c r="K82" s="9"/>
      <c r="L82" s="9"/>
    </row>
    <row r="83" spans="1:14" s="175" customFormat="1" ht="54" x14ac:dyDescent="0.25">
      <c r="A83" s="357" t="s">
        <v>318</v>
      </c>
      <c r="B83" s="349" t="s">
        <v>307</v>
      </c>
      <c r="C83" s="350" t="s">
        <v>459</v>
      </c>
      <c r="D83" s="351"/>
      <c r="E83" s="352">
        <v>143</v>
      </c>
      <c r="F83" s="176"/>
      <c r="G83" s="174"/>
      <c r="H83" s="50"/>
      <c r="I83" s="50"/>
      <c r="J83" s="50"/>
      <c r="K83" s="50"/>
      <c r="L83" s="50"/>
    </row>
    <row r="84" spans="1:14" ht="15.75" x14ac:dyDescent="0.25">
      <c r="A84" s="358"/>
      <c r="B84" s="353" t="s">
        <v>309</v>
      </c>
      <c r="C84" s="354" t="s">
        <v>308</v>
      </c>
      <c r="D84" s="354">
        <v>2.17</v>
      </c>
      <c r="E84" s="355">
        <f>D84*E83</f>
        <v>310.31</v>
      </c>
      <c r="F84" s="177"/>
      <c r="G84" s="172"/>
      <c r="H84" s="173"/>
      <c r="I84" s="173"/>
      <c r="J84" s="173"/>
      <c r="K84" s="173"/>
      <c r="L84" s="173"/>
    </row>
    <row r="85" spans="1:14" ht="15.75" x14ac:dyDescent="0.25">
      <c r="A85" s="358"/>
      <c r="B85" s="353" t="s">
        <v>310</v>
      </c>
      <c r="C85" s="354" t="s">
        <v>161</v>
      </c>
      <c r="D85" s="354">
        <v>8.9999999999999993E-3</v>
      </c>
      <c r="E85" s="356">
        <f>E83*D85</f>
        <v>1.2869999999999999</v>
      </c>
      <c r="F85" s="177"/>
      <c r="G85" s="172"/>
      <c r="H85" s="173"/>
      <c r="I85" s="173"/>
      <c r="J85" s="173"/>
      <c r="K85" s="173"/>
      <c r="L85" s="173"/>
    </row>
    <row r="86" spans="1:14" ht="47.25" x14ac:dyDescent="0.25">
      <c r="A86" s="358"/>
      <c r="B86" s="353" t="s">
        <v>317</v>
      </c>
      <c r="C86" s="354" t="s">
        <v>311</v>
      </c>
      <c r="D86" s="354">
        <v>0.40600000000000003</v>
      </c>
      <c r="E86" s="356">
        <f>D86*E83</f>
        <v>58.058000000000007</v>
      </c>
      <c r="F86" s="178"/>
      <c r="G86" s="172"/>
      <c r="H86" s="173"/>
      <c r="I86" s="173"/>
      <c r="J86" s="173"/>
      <c r="K86" s="173"/>
      <c r="L86" s="173"/>
    </row>
    <row r="87" spans="1:14" ht="31.5" x14ac:dyDescent="0.25">
      <c r="A87" s="358"/>
      <c r="B87" s="353" t="s">
        <v>312</v>
      </c>
      <c r="C87" s="354" t="s">
        <v>311</v>
      </c>
      <c r="D87" s="354">
        <v>6</v>
      </c>
      <c r="E87" s="356">
        <f>D87*E83</f>
        <v>858</v>
      </c>
      <c r="F87" s="178"/>
      <c r="G87" s="172"/>
      <c r="H87" s="173"/>
      <c r="I87" s="173"/>
      <c r="J87" s="173"/>
      <c r="K87" s="173"/>
      <c r="L87" s="173"/>
    </row>
    <row r="88" spans="1:14" ht="15.75" x14ac:dyDescent="0.25">
      <c r="A88" s="358"/>
      <c r="B88" s="353" t="s">
        <v>313</v>
      </c>
      <c r="C88" s="354" t="s">
        <v>308</v>
      </c>
      <c r="D88" s="354">
        <v>1.08</v>
      </c>
      <c r="E88" s="356">
        <f>D88*E83</f>
        <v>154.44</v>
      </c>
      <c r="F88" s="178"/>
      <c r="G88" s="172"/>
      <c r="H88" s="173"/>
      <c r="I88" s="173"/>
      <c r="J88" s="173"/>
      <c r="K88" s="173"/>
      <c r="L88" s="173"/>
    </row>
    <row r="89" spans="1:14" ht="15.75" x14ac:dyDescent="0.25">
      <c r="A89" s="358"/>
      <c r="B89" s="353" t="s">
        <v>314</v>
      </c>
      <c r="C89" s="354" t="s">
        <v>315</v>
      </c>
      <c r="D89" s="354">
        <v>0.95</v>
      </c>
      <c r="E89" s="356">
        <f>D89*E83</f>
        <v>135.85</v>
      </c>
      <c r="F89" s="178"/>
      <c r="G89" s="172"/>
      <c r="H89" s="173"/>
      <c r="I89" s="173"/>
      <c r="J89" s="173"/>
      <c r="K89" s="173"/>
      <c r="L89" s="173"/>
    </row>
    <row r="90" spans="1:14" ht="15.75" x14ac:dyDescent="0.25">
      <c r="A90" s="358"/>
      <c r="B90" s="353" t="s">
        <v>316</v>
      </c>
      <c r="C90" s="354" t="s">
        <v>161</v>
      </c>
      <c r="D90" s="354">
        <v>1.2999999999999999E-2</v>
      </c>
      <c r="E90" s="356">
        <f>D90*E83</f>
        <v>1.859</v>
      </c>
      <c r="F90" s="177"/>
      <c r="G90" s="172"/>
      <c r="H90" s="173"/>
      <c r="I90" s="173"/>
      <c r="J90" s="173"/>
      <c r="K90" s="173"/>
      <c r="L90" s="173"/>
    </row>
    <row r="91" spans="1:14" ht="60" x14ac:dyDescent="0.25">
      <c r="A91" s="11">
        <v>13</v>
      </c>
      <c r="B91" s="12" t="s">
        <v>223</v>
      </c>
      <c r="C91" s="11" t="s">
        <v>14</v>
      </c>
      <c r="D91" s="11"/>
      <c r="E91" s="13">
        <v>237</v>
      </c>
      <c r="F91" s="13"/>
      <c r="G91" s="13"/>
      <c r="H91" s="13"/>
      <c r="I91" s="13"/>
      <c r="J91" s="13"/>
      <c r="K91" s="13"/>
      <c r="L91" s="13"/>
      <c r="N91" s="67"/>
    </row>
    <row r="92" spans="1:14" x14ac:dyDescent="0.25">
      <c r="A92" s="7"/>
      <c r="B92" s="14" t="s">
        <v>15</v>
      </c>
      <c r="C92" s="7" t="s">
        <v>16</v>
      </c>
      <c r="D92" s="7">
        <v>0.65800000000000003</v>
      </c>
      <c r="E92" s="9">
        <f>D92*E91</f>
        <v>155.946</v>
      </c>
      <c r="F92" s="9"/>
      <c r="G92" s="9"/>
      <c r="H92" s="9"/>
      <c r="I92" s="9"/>
      <c r="J92" s="9"/>
      <c r="K92" s="9"/>
      <c r="L92" s="9"/>
    </row>
    <row r="93" spans="1:14" x14ac:dyDescent="0.25">
      <c r="A93" s="7"/>
      <c r="B93" s="14" t="s">
        <v>17</v>
      </c>
      <c r="C93" s="7" t="s">
        <v>18</v>
      </c>
      <c r="D93" s="7">
        <v>0.01</v>
      </c>
      <c r="E93" s="9">
        <f>D93*E91</f>
        <v>2.37</v>
      </c>
      <c r="F93" s="9"/>
      <c r="G93" s="9"/>
      <c r="H93" s="9"/>
      <c r="I93" s="9"/>
      <c r="J93" s="9"/>
      <c r="K93" s="9"/>
      <c r="L93" s="9"/>
    </row>
    <row r="94" spans="1:14" x14ac:dyDescent="0.25">
      <c r="A94" s="7"/>
      <c r="B94" s="14" t="s">
        <v>25</v>
      </c>
      <c r="C94" s="7" t="s">
        <v>20</v>
      </c>
      <c r="D94" s="7">
        <v>0.63</v>
      </c>
      <c r="E94" s="9">
        <f>D94*E91</f>
        <v>149.31</v>
      </c>
      <c r="F94" s="9"/>
      <c r="G94" s="9"/>
      <c r="H94" s="9"/>
      <c r="I94" s="9"/>
      <c r="J94" s="9"/>
      <c r="K94" s="9"/>
      <c r="L94" s="9"/>
    </row>
    <row r="95" spans="1:14" x14ac:dyDescent="0.25">
      <c r="A95" s="7"/>
      <c r="B95" s="14" t="s">
        <v>224</v>
      </c>
      <c r="C95" s="7" t="s">
        <v>20</v>
      </c>
      <c r="D95" s="7">
        <v>0.79</v>
      </c>
      <c r="E95" s="9">
        <f>D95*E91</f>
        <v>187.23000000000002</v>
      </c>
      <c r="F95" s="9"/>
      <c r="G95" s="9"/>
      <c r="H95" s="9"/>
      <c r="I95" s="9"/>
      <c r="J95" s="9"/>
      <c r="K95" s="9"/>
      <c r="L95" s="9"/>
    </row>
    <row r="96" spans="1:14" x14ac:dyDescent="0.25">
      <c r="A96" s="7"/>
      <c r="B96" s="14" t="s">
        <v>22</v>
      </c>
      <c r="C96" s="7" t="s">
        <v>18</v>
      </c>
      <c r="D96" s="7">
        <v>1.6E-2</v>
      </c>
      <c r="E96" s="9">
        <f>D96*E91</f>
        <v>3.7920000000000003</v>
      </c>
      <c r="F96" s="9"/>
      <c r="G96" s="9"/>
      <c r="H96" s="9"/>
      <c r="I96" s="9"/>
      <c r="J96" s="9"/>
      <c r="K96" s="9"/>
      <c r="L96" s="9"/>
    </row>
    <row r="97" spans="1:12" ht="47.25" x14ac:dyDescent="0.25">
      <c r="A97" s="11">
        <v>8</v>
      </c>
      <c r="B97" s="12" t="s">
        <v>376</v>
      </c>
      <c r="C97" s="11" t="s">
        <v>126</v>
      </c>
      <c r="D97" s="11"/>
      <c r="E97" s="13">
        <v>30</v>
      </c>
      <c r="F97" s="13"/>
      <c r="G97" s="13"/>
      <c r="H97" s="13"/>
      <c r="I97" s="13"/>
      <c r="J97" s="13"/>
      <c r="K97" s="13"/>
      <c r="L97" s="13"/>
    </row>
    <row r="98" spans="1:12" x14ac:dyDescent="0.25">
      <c r="A98" s="7"/>
      <c r="B98" s="14" t="s">
        <v>15</v>
      </c>
      <c r="C98" s="7" t="s">
        <v>16</v>
      </c>
      <c r="D98" s="7">
        <v>2.61</v>
      </c>
      <c r="E98" s="9">
        <f>D98*E97</f>
        <v>78.3</v>
      </c>
      <c r="F98" s="9"/>
      <c r="G98" s="9"/>
      <c r="H98" s="9"/>
      <c r="I98" s="9"/>
      <c r="J98" s="9"/>
      <c r="K98" s="9"/>
      <c r="L98" s="9"/>
    </row>
    <row r="99" spans="1:12" x14ac:dyDescent="0.25">
      <c r="A99" s="7"/>
      <c r="B99" s="14" t="s">
        <v>17</v>
      </c>
      <c r="C99" s="7" t="s">
        <v>18</v>
      </c>
      <c r="D99" s="7">
        <v>3.5000000000000003E-2</v>
      </c>
      <c r="E99" s="9">
        <f>D99*E97</f>
        <v>1.05</v>
      </c>
      <c r="F99" s="9"/>
      <c r="G99" s="9"/>
      <c r="H99" s="9"/>
      <c r="I99" s="9"/>
      <c r="J99" s="9"/>
      <c r="K99" s="9"/>
      <c r="L99" s="9"/>
    </row>
    <row r="100" spans="1:12" ht="17.25" x14ac:dyDescent="0.25">
      <c r="A100" s="7"/>
      <c r="B100" s="14" t="s">
        <v>192</v>
      </c>
      <c r="C100" s="7" t="s">
        <v>34</v>
      </c>
      <c r="D100" s="7">
        <v>1</v>
      </c>
      <c r="E100" s="9">
        <f>D100*E97</f>
        <v>30</v>
      </c>
      <c r="F100" s="9"/>
      <c r="G100" s="9"/>
      <c r="H100" s="9"/>
      <c r="I100" s="9"/>
      <c r="J100" s="9"/>
      <c r="K100" s="9"/>
      <c r="L100" s="9"/>
    </row>
    <row r="101" spans="1:12" ht="45" x14ac:dyDescent="0.25">
      <c r="A101" s="11">
        <v>9</v>
      </c>
      <c r="B101" s="12" t="s">
        <v>377</v>
      </c>
      <c r="C101" s="11" t="s">
        <v>14</v>
      </c>
      <c r="D101" s="11"/>
      <c r="E101" s="13">
        <v>300</v>
      </c>
      <c r="F101" s="13"/>
      <c r="G101" s="13"/>
      <c r="H101" s="13"/>
      <c r="I101" s="13"/>
      <c r="J101" s="13"/>
      <c r="K101" s="13"/>
      <c r="L101" s="13"/>
    </row>
    <row r="102" spans="1:12" x14ac:dyDescent="0.25">
      <c r="A102" s="7"/>
      <c r="B102" s="14" t="s">
        <v>15</v>
      </c>
      <c r="C102" s="7" t="s">
        <v>16</v>
      </c>
      <c r="D102" s="7">
        <v>0.26400000000000001</v>
      </c>
      <c r="E102" s="9">
        <f>D102*E101</f>
        <v>79.2</v>
      </c>
      <c r="F102" s="9"/>
      <c r="G102" s="9"/>
      <c r="H102" s="9"/>
      <c r="I102" s="9"/>
      <c r="J102" s="9"/>
      <c r="K102" s="9"/>
      <c r="L102" s="9"/>
    </row>
    <row r="103" spans="1:12" x14ac:dyDescent="0.25">
      <c r="A103" s="7"/>
      <c r="B103" s="14" t="s">
        <v>17</v>
      </c>
      <c r="C103" s="7" t="s">
        <v>18</v>
      </c>
      <c r="D103" s="7">
        <v>4.0000000000000002E-4</v>
      </c>
      <c r="E103" s="9">
        <f>D103*E101</f>
        <v>0.12000000000000001</v>
      </c>
      <c r="F103" s="9"/>
      <c r="G103" s="9"/>
      <c r="H103" s="9"/>
      <c r="I103" s="9"/>
      <c r="J103" s="9"/>
      <c r="K103" s="9"/>
      <c r="L103" s="9"/>
    </row>
    <row r="104" spans="1:12" ht="30" x14ac:dyDescent="0.25">
      <c r="A104" s="7"/>
      <c r="B104" s="14" t="s">
        <v>378</v>
      </c>
      <c r="C104" s="188" t="s">
        <v>181</v>
      </c>
      <c r="D104" s="7">
        <v>1.05</v>
      </c>
      <c r="E104" s="9">
        <f>D104*E101</f>
        <v>315</v>
      </c>
      <c r="F104" s="9"/>
      <c r="G104" s="9"/>
      <c r="H104" s="9"/>
      <c r="I104" s="9"/>
      <c r="J104" s="9"/>
      <c r="K104" s="9"/>
      <c r="L104" s="9"/>
    </row>
    <row r="105" spans="1:12" x14ac:dyDescent="0.25">
      <c r="A105" s="7"/>
      <c r="B105" s="14" t="s">
        <v>22</v>
      </c>
      <c r="C105" s="7" t="s">
        <v>18</v>
      </c>
      <c r="D105" s="7">
        <v>4.7000000000000002E-3</v>
      </c>
      <c r="E105" s="9">
        <f>D105*E101</f>
        <v>1.4100000000000001</v>
      </c>
      <c r="F105" s="9"/>
      <c r="G105" s="9"/>
      <c r="H105" s="9"/>
      <c r="I105" s="9"/>
      <c r="J105" s="9"/>
      <c r="K105" s="9"/>
      <c r="L105" s="9"/>
    </row>
    <row r="106" spans="1:12" ht="30" x14ac:dyDescent="0.25">
      <c r="A106" s="11">
        <v>14</v>
      </c>
      <c r="B106" s="12" t="s">
        <v>261</v>
      </c>
      <c r="C106" s="11" t="s">
        <v>14</v>
      </c>
      <c r="D106" s="11"/>
      <c r="E106" s="13">
        <v>63</v>
      </c>
      <c r="F106" s="13"/>
      <c r="G106" s="13"/>
      <c r="H106" s="13"/>
      <c r="I106" s="13"/>
      <c r="J106" s="13"/>
      <c r="K106" s="13"/>
      <c r="L106" s="13"/>
    </row>
    <row r="107" spans="1:12" x14ac:dyDescent="0.25">
      <c r="A107" s="7"/>
      <c r="B107" s="14" t="s">
        <v>15</v>
      </c>
      <c r="C107" s="7" t="s">
        <v>16</v>
      </c>
      <c r="D107" s="7">
        <v>1.23</v>
      </c>
      <c r="E107" s="9">
        <f>D107*E106</f>
        <v>77.489999999999995</v>
      </c>
      <c r="F107" s="9"/>
      <c r="G107" s="9"/>
      <c r="H107" s="9"/>
      <c r="I107" s="9"/>
      <c r="J107" s="9"/>
      <c r="K107" s="9"/>
      <c r="L107" s="9"/>
    </row>
    <row r="108" spans="1:12" x14ac:dyDescent="0.25">
      <c r="A108" s="7"/>
      <c r="B108" s="14" t="s">
        <v>17</v>
      </c>
      <c r="C108" s="7" t="s">
        <v>18</v>
      </c>
      <c r="D108" s="7">
        <v>5.3E-3</v>
      </c>
      <c r="E108" s="9">
        <f>D108*E106</f>
        <v>0.33389999999999997</v>
      </c>
      <c r="F108" s="9"/>
      <c r="G108" s="9"/>
      <c r="H108" s="9"/>
      <c r="I108" s="9"/>
      <c r="J108" s="9"/>
      <c r="K108" s="9"/>
      <c r="L108" s="9"/>
    </row>
    <row r="109" spans="1:12" ht="60" x14ac:dyDescent="0.25">
      <c r="A109" s="7"/>
      <c r="B109" s="14" t="s">
        <v>57</v>
      </c>
      <c r="C109" s="7" t="s">
        <v>36</v>
      </c>
      <c r="D109" s="7">
        <v>1</v>
      </c>
      <c r="E109" s="9">
        <f>D109*E106</f>
        <v>63</v>
      </c>
      <c r="F109" s="9"/>
      <c r="G109" s="9"/>
      <c r="H109" s="9"/>
      <c r="I109" s="9"/>
      <c r="J109" s="9"/>
      <c r="K109" s="9"/>
      <c r="L109" s="9"/>
    </row>
    <row r="110" spans="1:12" ht="17.25" x14ac:dyDescent="0.25">
      <c r="A110" s="7"/>
      <c r="B110" s="14" t="s">
        <v>262</v>
      </c>
      <c r="C110" s="7" t="s">
        <v>36</v>
      </c>
      <c r="D110" s="7">
        <v>1.03</v>
      </c>
      <c r="E110" s="9">
        <f>D110*E106</f>
        <v>64.89</v>
      </c>
      <c r="F110" s="9"/>
      <c r="G110" s="9"/>
      <c r="H110" s="9"/>
      <c r="I110" s="9"/>
      <c r="J110" s="9"/>
      <c r="K110" s="9"/>
      <c r="L110" s="9"/>
    </row>
    <row r="111" spans="1:12" x14ac:dyDescent="0.25">
      <c r="A111" s="7"/>
      <c r="B111" s="14" t="s">
        <v>22</v>
      </c>
      <c r="C111" s="7" t="s">
        <v>18</v>
      </c>
      <c r="D111" s="7">
        <v>3.3500000000000002E-2</v>
      </c>
      <c r="E111" s="9">
        <f>D111*E106</f>
        <v>2.1105</v>
      </c>
      <c r="F111" s="9"/>
      <c r="G111" s="9"/>
      <c r="H111" s="9"/>
      <c r="I111" s="9"/>
      <c r="J111" s="9"/>
      <c r="K111" s="9"/>
      <c r="L111" s="9"/>
    </row>
    <row r="112" spans="1:12" ht="30" x14ac:dyDescent="0.25">
      <c r="A112" s="11">
        <v>15</v>
      </c>
      <c r="B112" s="12" t="s">
        <v>319</v>
      </c>
      <c r="C112" s="11" t="s">
        <v>126</v>
      </c>
      <c r="D112" s="11"/>
      <c r="E112" s="13">
        <v>8</v>
      </c>
      <c r="F112" s="13"/>
      <c r="G112" s="13"/>
      <c r="H112" s="13"/>
      <c r="I112" s="13"/>
      <c r="J112" s="13"/>
      <c r="K112" s="13"/>
      <c r="L112" s="13"/>
    </row>
    <row r="113" spans="1:12" x14ac:dyDescent="0.25">
      <c r="A113" s="7"/>
      <c r="B113" s="14" t="s">
        <v>15</v>
      </c>
      <c r="C113" s="7" t="s">
        <v>16</v>
      </c>
      <c r="D113" s="7">
        <v>8.44</v>
      </c>
      <c r="E113" s="9">
        <f>D113*E112</f>
        <v>67.52</v>
      </c>
      <c r="F113" s="9"/>
      <c r="G113" s="9"/>
      <c r="H113" s="9"/>
      <c r="I113" s="9"/>
      <c r="J113" s="9"/>
      <c r="K113" s="9"/>
      <c r="L113" s="9"/>
    </row>
    <row r="114" spans="1:12" x14ac:dyDescent="0.25">
      <c r="A114" s="7"/>
      <c r="B114" s="14" t="s">
        <v>17</v>
      </c>
      <c r="C114" s="7" t="s">
        <v>18</v>
      </c>
      <c r="D114" s="7">
        <v>1.1000000000000001</v>
      </c>
      <c r="E114" s="9">
        <f>D114*E112</f>
        <v>8.8000000000000007</v>
      </c>
      <c r="F114" s="9"/>
      <c r="G114" s="9"/>
      <c r="H114" s="9"/>
      <c r="I114" s="9"/>
      <c r="J114" s="9"/>
      <c r="K114" s="9"/>
      <c r="L114" s="9"/>
    </row>
    <row r="115" spans="1:12" x14ac:dyDescent="0.25">
      <c r="A115" s="7"/>
      <c r="B115" s="14" t="s">
        <v>208</v>
      </c>
      <c r="C115" s="7" t="s">
        <v>130</v>
      </c>
      <c r="D115" s="40" t="s">
        <v>171</v>
      </c>
      <c r="E115" s="9">
        <v>0.6</v>
      </c>
      <c r="F115" s="9"/>
      <c r="G115" s="9"/>
      <c r="H115" s="9"/>
      <c r="I115" s="9"/>
      <c r="J115" s="9"/>
      <c r="K115" s="9"/>
      <c r="L115" s="9"/>
    </row>
    <row r="116" spans="1:12" ht="17.25" x14ac:dyDescent="0.25">
      <c r="A116" s="7"/>
      <c r="B116" s="14" t="s">
        <v>210</v>
      </c>
      <c r="C116" s="7" t="s">
        <v>34</v>
      </c>
      <c r="D116" s="7">
        <v>1.0149999999999999</v>
      </c>
      <c r="E116" s="9">
        <f>D116*E112</f>
        <v>8.1199999999999992</v>
      </c>
      <c r="F116" s="9"/>
      <c r="G116" s="9"/>
      <c r="H116" s="9"/>
      <c r="I116" s="9"/>
      <c r="J116" s="9"/>
      <c r="K116" s="9"/>
      <c r="L116" s="9"/>
    </row>
    <row r="117" spans="1:12" ht="17.25" x14ac:dyDescent="0.25">
      <c r="A117" s="7"/>
      <c r="B117" s="14" t="s">
        <v>211</v>
      </c>
      <c r="C117" s="7" t="s">
        <v>36</v>
      </c>
      <c r="D117" s="7">
        <v>1.84</v>
      </c>
      <c r="E117" s="9">
        <f>D117*E112</f>
        <v>14.72</v>
      </c>
      <c r="F117" s="9"/>
      <c r="G117" s="9"/>
      <c r="H117" s="9"/>
      <c r="I117" s="9"/>
      <c r="J117" s="9"/>
      <c r="K117" s="9"/>
      <c r="L117" s="9"/>
    </row>
    <row r="118" spans="1:12" ht="17.25" x14ac:dyDescent="0.25">
      <c r="A118" s="7"/>
      <c r="B118" s="14" t="s">
        <v>212</v>
      </c>
      <c r="C118" s="7" t="s">
        <v>34</v>
      </c>
      <c r="D118" s="7">
        <f>0.0034+0.0391</f>
        <v>4.2500000000000003E-2</v>
      </c>
      <c r="E118" s="9">
        <f>D118*E112</f>
        <v>0.34</v>
      </c>
      <c r="F118" s="9"/>
      <c r="G118" s="9"/>
      <c r="H118" s="9"/>
      <c r="I118" s="9"/>
      <c r="J118" s="9"/>
      <c r="K118" s="9"/>
      <c r="L118" s="9"/>
    </row>
    <row r="119" spans="1:12" x14ac:dyDescent="0.25">
      <c r="A119" s="7"/>
      <c r="B119" s="14" t="s">
        <v>186</v>
      </c>
      <c r="C119" s="7" t="s">
        <v>20</v>
      </c>
      <c r="D119" s="7">
        <v>1</v>
      </c>
      <c r="E119" s="9">
        <f>D119*E112</f>
        <v>8</v>
      </c>
      <c r="F119" s="9"/>
      <c r="G119" s="9"/>
      <c r="H119" s="9"/>
      <c r="I119" s="9"/>
      <c r="J119" s="9"/>
      <c r="K119" s="9"/>
      <c r="L119" s="9"/>
    </row>
    <row r="120" spans="1:12" x14ac:dyDescent="0.25">
      <c r="A120" s="7"/>
      <c r="B120" s="14" t="s">
        <v>22</v>
      </c>
      <c r="C120" s="7" t="s">
        <v>18</v>
      </c>
      <c r="D120" s="7">
        <v>0.46</v>
      </c>
      <c r="E120" s="9">
        <f>D120*E112</f>
        <v>3.68</v>
      </c>
      <c r="F120" s="9"/>
      <c r="G120" s="9"/>
      <c r="H120" s="9"/>
      <c r="I120" s="9"/>
      <c r="J120" s="9"/>
      <c r="K120" s="9"/>
      <c r="L120" s="9"/>
    </row>
    <row r="121" spans="1:12" ht="45" x14ac:dyDescent="0.25">
      <c r="A121" s="11">
        <v>16</v>
      </c>
      <c r="B121" s="12" t="s">
        <v>321</v>
      </c>
      <c r="C121" s="11" t="s">
        <v>14</v>
      </c>
      <c r="D121" s="11"/>
      <c r="E121" s="13">
        <f>E124+E125</f>
        <v>72</v>
      </c>
      <c r="F121" s="13"/>
      <c r="G121" s="13"/>
      <c r="H121" s="13"/>
      <c r="I121" s="13"/>
      <c r="J121" s="13"/>
      <c r="K121" s="13"/>
      <c r="L121" s="13"/>
    </row>
    <row r="122" spans="1:12" x14ac:dyDescent="0.25">
      <c r="A122" s="7"/>
      <c r="B122" s="14" t="s">
        <v>15</v>
      </c>
      <c r="C122" s="7" t="s">
        <v>16</v>
      </c>
      <c r="D122" s="7">
        <v>5.3</v>
      </c>
      <c r="E122" s="9">
        <f>D122*E121</f>
        <v>381.59999999999997</v>
      </c>
      <c r="F122" s="9"/>
      <c r="G122" s="9"/>
      <c r="H122" s="9"/>
      <c r="I122" s="9"/>
      <c r="J122" s="9"/>
      <c r="K122" s="9"/>
      <c r="L122" s="9"/>
    </row>
    <row r="123" spans="1:12" x14ac:dyDescent="0.25">
      <c r="A123" s="7"/>
      <c r="B123" s="14" t="s">
        <v>17</v>
      </c>
      <c r="C123" s="7" t="s">
        <v>18</v>
      </c>
      <c r="D123" s="7">
        <v>1.6E-2</v>
      </c>
      <c r="E123" s="9">
        <f>D123*E121</f>
        <v>1.1520000000000001</v>
      </c>
      <c r="F123" s="9"/>
      <c r="G123" s="9"/>
      <c r="H123" s="9"/>
      <c r="I123" s="9"/>
      <c r="J123" s="9"/>
      <c r="K123" s="9"/>
      <c r="L123" s="9"/>
    </row>
    <row r="124" spans="1:12" ht="30" x14ac:dyDescent="0.25">
      <c r="A124" s="7"/>
      <c r="B124" s="14" t="s">
        <v>322</v>
      </c>
      <c r="C124" s="120" t="s">
        <v>36</v>
      </c>
      <c r="D124" s="7" t="s">
        <v>39</v>
      </c>
      <c r="E124" s="9">
        <v>42</v>
      </c>
      <c r="F124" s="9"/>
      <c r="G124" s="9"/>
      <c r="H124" s="9"/>
      <c r="I124" s="9"/>
      <c r="J124" s="9"/>
      <c r="K124" s="9"/>
      <c r="L124" s="9"/>
    </row>
    <row r="125" spans="1:12" ht="30" x14ac:dyDescent="0.25">
      <c r="A125" s="7"/>
      <c r="B125" s="14" t="s">
        <v>323</v>
      </c>
      <c r="C125" s="120" t="s">
        <v>36</v>
      </c>
      <c r="D125" s="7" t="s">
        <v>39</v>
      </c>
      <c r="E125" s="9">
        <v>30</v>
      </c>
      <c r="F125" s="9"/>
      <c r="G125" s="9"/>
      <c r="H125" s="9"/>
      <c r="I125" s="9"/>
      <c r="J125" s="9"/>
      <c r="K125" s="9"/>
      <c r="L125" s="9"/>
    </row>
    <row r="126" spans="1:12" x14ac:dyDescent="0.25">
      <c r="A126" s="7"/>
      <c r="B126" s="14" t="s">
        <v>320</v>
      </c>
      <c r="C126" s="7" t="s">
        <v>20</v>
      </c>
      <c r="D126" s="7">
        <v>6</v>
      </c>
      <c r="E126" s="9">
        <f>D126*E121</f>
        <v>432</v>
      </c>
      <c r="F126" s="9"/>
      <c r="G126" s="9"/>
      <c r="H126" s="9"/>
      <c r="I126" s="9"/>
      <c r="J126" s="9"/>
      <c r="K126" s="9"/>
      <c r="L126" s="9"/>
    </row>
    <row r="127" spans="1:12" x14ac:dyDescent="0.25">
      <c r="A127" s="7"/>
      <c r="B127" s="14" t="s">
        <v>22</v>
      </c>
      <c r="C127" s="7" t="s">
        <v>18</v>
      </c>
      <c r="D127" s="7">
        <v>0.14000000000000001</v>
      </c>
      <c r="E127" s="9">
        <f>D127*E121</f>
        <v>10.080000000000002</v>
      </c>
      <c r="F127" s="9"/>
      <c r="G127" s="9"/>
      <c r="H127" s="9"/>
      <c r="I127" s="9"/>
      <c r="J127" s="9"/>
      <c r="K127" s="9"/>
      <c r="L127" s="9"/>
    </row>
    <row r="128" spans="1:12" ht="30" x14ac:dyDescent="0.25">
      <c r="A128" s="68">
        <v>17</v>
      </c>
      <c r="B128" s="179" t="s">
        <v>324</v>
      </c>
      <c r="C128" s="68" t="s">
        <v>38</v>
      </c>
      <c r="D128" s="68"/>
      <c r="E128" s="71">
        <v>7</v>
      </c>
      <c r="F128" s="71"/>
      <c r="G128" s="71"/>
      <c r="H128" s="71"/>
      <c r="I128" s="71"/>
      <c r="J128" s="71"/>
      <c r="K128" s="71"/>
      <c r="L128" s="71"/>
    </row>
    <row r="129" spans="1:12" ht="45" x14ac:dyDescent="0.25">
      <c r="A129" s="11">
        <v>18</v>
      </c>
      <c r="B129" s="12" t="s">
        <v>325</v>
      </c>
      <c r="C129" s="11" t="s">
        <v>14</v>
      </c>
      <c r="D129" s="11"/>
      <c r="E129" s="13">
        <v>14.08</v>
      </c>
      <c r="F129" s="13"/>
      <c r="G129" s="13"/>
      <c r="H129" s="13"/>
      <c r="I129" s="13"/>
      <c r="J129" s="13"/>
      <c r="K129" s="13"/>
      <c r="L129" s="13"/>
    </row>
    <row r="130" spans="1:12" x14ac:dyDescent="0.25">
      <c r="A130" s="7"/>
      <c r="B130" s="14" t="s">
        <v>15</v>
      </c>
      <c r="C130" s="7" t="s">
        <v>16</v>
      </c>
      <c r="D130" s="7">
        <v>2.72</v>
      </c>
      <c r="E130" s="9">
        <f>D130*E129</f>
        <v>38.297600000000003</v>
      </c>
      <c r="F130" s="9"/>
      <c r="G130" s="9"/>
      <c r="H130" s="9"/>
      <c r="I130" s="9"/>
      <c r="J130" s="9"/>
      <c r="K130" s="9"/>
      <c r="L130" s="9"/>
    </row>
    <row r="131" spans="1:12" x14ac:dyDescent="0.25">
      <c r="A131" s="7"/>
      <c r="B131" s="14" t="s">
        <v>17</v>
      </c>
      <c r="C131" s="7" t="s">
        <v>18</v>
      </c>
      <c r="D131" s="7">
        <v>0.67</v>
      </c>
      <c r="E131" s="9">
        <f>D131*E129</f>
        <v>9.4336000000000002</v>
      </c>
      <c r="F131" s="9"/>
      <c r="G131" s="9"/>
      <c r="H131" s="9"/>
      <c r="I131" s="9"/>
      <c r="J131" s="9"/>
      <c r="K131" s="9"/>
      <c r="L131" s="9"/>
    </row>
    <row r="132" spans="1:12" ht="17.25" x14ac:dyDescent="0.25">
      <c r="A132" s="7"/>
      <c r="B132" s="14" t="s">
        <v>234</v>
      </c>
      <c r="C132" s="7" t="s">
        <v>36</v>
      </c>
      <c r="D132" s="7">
        <v>1</v>
      </c>
      <c r="E132" s="9">
        <f>D132*E129</f>
        <v>14.08</v>
      </c>
      <c r="F132" s="9"/>
      <c r="G132" s="9"/>
      <c r="H132" s="9"/>
      <c r="I132" s="9"/>
      <c r="J132" s="9"/>
      <c r="K132" s="9"/>
      <c r="L132" s="9"/>
    </row>
    <row r="133" spans="1:12" x14ac:dyDescent="0.25">
      <c r="A133" s="61"/>
      <c r="B133" s="60" t="s">
        <v>22</v>
      </c>
      <c r="C133" s="61" t="s">
        <v>18</v>
      </c>
      <c r="D133" s="61">
        <v>0.65600000000000003</v>
      </c>
      <c r="E133" s="62">
        <f>D133*E129</f>
        <v>9.2364800000000002</v>
      </c>
      <c r="F133" s="62"/>
      <c r="G133" s="62"/>
      <c r="H133" s="62"/>
      <c r="I133" s="62"/>
      <c r="J133" s="62"/>
      <c r="K133" s="62"/>
      <c r="L133" s="62"/>
    </row>
    <row r="134" spans="1:12" ht="45" x14ac:dyDescent="0.25">
      <c r="A134" s="129">
        <v>19</v>
      </c>
      <c r="B134" s="130" t="s">
        <v>326</v>
      </c>
      <c r="C134" s="131" t="s">
        <v>130</v>
      </c>
      <c r="D134" s="68"/>
      <c r="E134" s="71">
        <f>E137*0.055</f>
        <v>0.43559999999999999</v>
      </c>
      <c r="F134" s="71"/>
      <c r="G134" s="71"/>
      <c r="H134" s="71"/>
      <c r="I134" s="71"/>
      <c r="J134" s="71"/>
      <c r="K134" s="71"/>
      <c r="L134" s="71"/>
    </row>
    <row r="135" spans="1:12" ht="15.75" x14ac:dyDescent="0.25">
      <c r="A135" s="132"/>
      <c r="B135" s="133" t="s">
        <v>15</v>
      </c>
      <c r="C135" s="134" t="s">
        <v>16</v>
      </c>
      <c r="D135" s="135">
        <v>63.4</v>
      </c>
      <c r="E135" s="74">
        <f>D135*E134</f>
        <v>27.617039999999999</v>
      </c>
      <c r="F135" s="74"/>
      <c r="G135" s="74"/>
      <c r="H135" s="74"/>
      <c r="I135" s="74"/>
      <c r="J135" s="74"/>
      <c r="K135" s="74"/>
      <c r="L135" s="74"/>
    </row>
    <row r="136" spans="1:12" ht="15.75" x14ac:dyDescent="0.25">
      <c r="A136" s="132"/>
      <c r="B136" s="133" t="s">
        <v>17</v>
      </c>
      <c r="C136" s="134" t="s">
        <v>18</v>
      </c>
      <c r="D136" s="135">
        <v>0.17</v>
      </c>
      <c r="E136" s="74">
        <f>D136*E134</f>
        <v>7.4052000000000007E-2</v>
      </c>
      <c r="F136" s="74"/>
      <c r="G136" s="74"/>
      <c r="H136" s="74"/>
      <c r="I136" s="74"/>
      <c r="J136" s="74"/>
      <c r="K136" s="74"/>
      <c r="L136" s="74"/>
    </row>
    <row r="137" spans="1:12" ht="45" x14ac:dyDescent="0.25">
      <c r="A137" s="132"/>
      <c r="B137" s="133" t="s">
        <v>236</v>
      </c>
      <c r="C137" s="134" t="s">
        <v>152</v>
      </c>
      <c r="D137" s="135" t="s">
        <v>39</v>
      </c>
      <c r="E137" s="74">
        <v>7.92</v>
      </c>
      <c r="F137" s="74"/>
      <c r="G137" s="74"/>
      <c r="H137" s="74"/>
      <c r="I137" s="74"/>
      <c r="J137" s="74"/>
      <c r="K137" s="74"/>
      <c r="L137" s="74"/>
    </row>
    <row r="138" spans="1:12" ht="30" x14ac:dyDescent="0.25">
      <c r="A138" s="132"/>
      <c r="B138" s="133" t="s">
        <v>237</v>
      </c>
      <c r="C138" s="134" t="s">
        <v>20</v>
      </c>
      <c r="D138" s="135">
        <v>5</v>
      </c>
      <c r="E138" s="74">
        <f>D138*E134</f>
        <v>2.1779999999999999</v>
      </c>
      <c r="F138" s="74"/>
      <c r="G138" s="74"/>
      <c r="H138" s="74"/>
      <c r="I138" s="74"/>
      <c r="J138" s="74"/>
      <c r="K138" s="74"/>
      <c r="L138" s="74"/>
    </row>
    <row r="139" spans="1:12" ht="15.75" x14ac:dyDescent="0.25">
      <c r="A139" s="132"/>
      <c r="B139" s="133" t="s">
        <v>186</v>
      </c>
      <c r="C139" s="134" t="s">
        <v>20</v>
      </c>
      <c r="D139" s="135">
        <v>0.12</v>
      </c>
      <c r="E139" s="74">
        <f>D139*E134</f>
        <v>5.2271999999999999E-2</v>
      </c>
      <c r="F139" s="74"/>
      <c r="G139" s="74"/>
      <c r="H139" s="74"/>
      <c r="I139" s="74"/>
      <c r="J139" s="74"/>
      <c r="K139" s="74"/>
      <c r="L139" s="74"/>
    </row>
    <row r="140" spans="1:12" ht="15.75" x14ac:dyDescent="0.25">
      <c r="A140" s="132"/>
      <c r="B140" s="133" t="s">
        <v>22</v>
      </c>
      <c r="C140" s="134" t="s">
        <v>18</v>
      </c>
      <c r="D140" s="135">
        <v>2.78</v>
      </c>
      <c r="E140" s="74">
        <f>D140*E134</f>
        <v>1.2109679999999998</v>
      </c>
      <c r="F140" s="74"/>
      <c r="G140" s="74"/>
      <c r="H140" s="74"/>
      <c r="I140" s="74"/>
      <c r="J140" s="74"/>
      <c r="K140" s="74"/>
      <c r="L140" s="74"/>
    </row>
    <row r="141" spans="1:12" ht="33" x14ac:dyDescent="0.25">
      <c r="A141" s="136">
        <v>20</v>
      </c>
      <c r="B141" s="137" t="s">
        <v>242</v>
      </c>
      <c r="C141" s="88" t="s">
        <v>243</v>
      </c>
      <c r="D141" s="88"/>
      <c r="E141" s="90">
        <v>58</v>
      </c>
      <c r="F141" s="138"/>
      <c r="G141" s="138"/>
      <c r="H141" s="138"/>
      <c r="I141" s="138"/>
      <c r="J141" s="138"/>
      <c r="K141" s="138"/>
      <c r="L141" s="139"/>
    </row>
    <row r="142" spans="1:12" ht="16.5" x14ac:dyDescent="0.25">
      <c r="A142" s="140"/>
      <c r="B142" s="141" t="s">
        <v>244</v>
      </c>
      <c r="C142" s="91" t="s">
        <v>16</v>
      </c>
      <c r="D142" s="91">
        <v>0.53900000000000003</v>
      </c>
      <c r="E142" s="93">
        <f>D142*E141</f>
        <v>31.262</v>
      </c>
      <c r="F142" s="142"/>
      <c r="G142" s="142"/>
      <c r="H142" s="142"/>
      <c r="I142" s="142"/>
      <c r="J142" s="142"/>
      <c r="K142" s="142"/>
      <c r="L142" s="142"/>
    </row>
    <row r="143" spans="1:12" ht="16.5" x14ac:dyDescent="0.25">
      <c r="A143" s="140"/>
      <c r="B143" s="141" t="s">
        <v>160</v>
      </c>
      <c r="C143" s="91" t="s">
        <v>18</v>
      </c>
      <c r="D143" s="91">
        <v>1.8200000000000001E-2</v>
      </c>
      <c r="E143" s="93">
        <f>D143*E141</f>
        <v>1.0556000000000001</v>
      </c>
      <c r="F143" s="142"/>
      <c r="G143" s="142"/>
      <c r="H143" s="142"/>
      <c r="I143" s="142"/>
      <c r="J143" s="142"/>
      <c r="K143" s="142"/>
      <c r="L143" s="142"/>
    </row>
    <row r="144" spans="1:12" ht="17.25" x14ac:dyDescent="0.25">
      <c r="A144" s="140"/>
      <c r="B144" s="141" t="s">
        <v>245</v>
      </c>
      <c r="C144" s="91" t="s">
        <v>152</v>
      </c>
      <c r="D144" s="91">
        <v>1.02</v>
      </c>
      <c r="E144" s="93">
        <f>D144*E141</f>
        <v>59.160000000000004</v>
      </c>
      <c r="F144" s="142"/>
      <c r="G144" s="142"/>
      <c r="H144" s="142"/>
      <c r="I144" s="142"/>
      <c r="J144" s="142"/>
      <c r="K144" s="142"/>
      <c r="L144" s="142"/>
    </row>
    <row r="145" spans="1:12" ht="15.75" x14ac:dyDescent="0.25">
      <c r="A145" s="140"/>
      <c r="B145" s="143" t="s">
        <v>246</v>
      </c>
      <c r="C145" s="91" t="s">
        <v>20</v>
      </c>
      <c r="D145" s="91">
        <v>4.2000000000000003E-2</v>
      </c>
      <c r="E145" s="93">
        <f>D145*E141</f>
        <v>2.4359999999999999</v>
      </c>
      <c r="F145" s="142"/>
      <c r="G145" s="142"/>
      <c r="H145" s="142"/>
      <c r="I145" s="142"/>
      <c r="J145" s="142"/>
      <c r="K145" s="142"/>
      <c r="L145" s="142"/>
    </row>
    <row r="146" spans="1:12" ht="16.5" x14ac:dyDescent="0.25">
      <c r="A146" s="140"/>
      <c r="B146" s="141" t="s">
        <v>247</v>
      </c>
      <c r="C146" s="91" t="s">
        <v>18</v>
      </c>
      <c r="D146" s="91">
        <v>8.2000000000000003E-2</v>
      </c>
      <c r="E146" s="93">
        <f>D146*E141</f>
        <v>4.7560000000000002</v>
      </c>
      <c r="F146" s="142"/>
      <c r="G146" s="142"/>
      <c r="H146" s="142"/>
      <c r="I146" s="142"/>
      <c r="J146" s="142"/>
      <c r="K146" s="142"/>
      <c r="L146" s="142"/>
    </row>
    <row r="147" spans="1:12" ht="30" x14ac:dyDescent="0.25">
      <c r="A147" s="11">
        <v>21</v>
      </c>
      <c r="B147" s="12" t="s">
        <v>248</v>
      </c>
      <c r="C147" s="11" t="s">
        <v>14</v>
      </c>
      <c r="D147" s="11"/>
      <c r="E147" s="13">
        <v>15.6</v>
      </c>
      <c r="F147" s="13"/>
      <c r="G147" s="13"/>
      <c r="H147" s="13"/>
      <c r="I147" s="13"/>
      <c r="J147" s="13"/>
      <c r="K147" s="13"/>
      <c r="L147" s="13"/>
    </row>
    <row r="148" spans="1:12" x14ac:dyDescent="0.25">
      <c r="A148" s="7"/>
      <c r="B148" s="14" t="s">
        <v>15</v>
      </c>
      <c r="C148" s="7" t="s">
        <v>16</v>
      </c>
      <c r="D148" s="7">
        <v>0.439</v>
      </c>
      <c r="E148" s="9">
        <f>D148*E147</f>
        <v>6.8483999999999998</v>
      </c>
      <c r="F148" s="9"/>
      <c r="G148" s="9"/>
      <c r="H148" s="9"/>
      <c r="I148" s="9"/>
      <c r="J148" s="9"/>
      <c r="K148" s="9"/>
      <c r="L148" s="9"/>
    </row>
    <row r="149" spans="1:12" x14ac:dyDescent="0.25">
      <c r="A149" s="7"/>
      <c r="B149" s="14" t="s">
        <v>17</v>
      </c>
      <c r="C149" s="7" t="s">
        <v>18</v>
      </c>
      <c r="D149" s="7">
        <v>3.5000000000000003E-2</v>
      </c>
      <c r="E149" s="9">
        <f>D149*E147</f>
        <v>0.54600000000000004</v>
      </c>
      <c r="F149" s="9"/>
      <c r="G149" s="9"/>
      <c r="H149" s="9"/>
      <c r="I149" s="9"/>
      <c r="J149" s="9"/>
      <c r="K149" s="9"/>
      <c r="L149" s="9"/>
    </row>
    <row r="150" spans="1:12" ht="17.25" x14ac:dyDescent="0.25">
      <c r="A150" s="7"/>
      <c r="B150" s="14" t="s">
        <v>249</v>
      </c>
      <c r="C150" s="7" t="s">
        <v>36</v>
      </c>
      <c r="D150" s="7">
        <v>1.35</v>
      </c>
      <c r="E150" s="9">
        <f>D150*E147</f>
        <v>21.060000000000002</v>
      </c>
      <c r="F150" s="9"/>
      <c r="G150" s="9"/>
      <c r="H150" s="9"/>
      <c r="I150" s="9"/>
      <c r="J150" s="9"/>
      <c r="K150" s="9"/>
      <c r="L150" s="9"/>
    </row>
    <row r="151" spans="1:12" x14ac:dyDescent="0.25">
      <c r="A151" s="7"/>
      <c r="B151" s="14" t="s">
        <v>250</v>
      </c>
      <c r="C151" s="7" t="s">
        <v>27</v>
      </c>
      <c r="D151" s="7">
        <v>6</v>
      </c>
      <c r="E151" s="9">
        <f>D151*E147</f>
        <v>93.6</v>
      </c>
      <c r="F151" s="9"/>
      <c r="G151" s="9"/>
      <c r="H151" s="9"/>
      <c r="I151" s="9"/>
      <c r="J151" s="9"/>
      <c r="K151" s="9"/>
      <c r="L151" s="9"/>
    </row>
    <row r="152" spans="1:12" x14ac:dyDescent="0.25">
      <c r="A152" s="7"/>
      <c r="B152" s="14" t="s">
        <v>22</v>
      </c>
      <c r="C152" s="7" t="s">
        <v>18</v>
      </c>
      <c r="D152" s="7">
        <v>8.1600000000000006E-2</v>
      </c>
      <c r="E152" s="9">
        <f>D152*E147</f>
        <v>1.2729600000000001</v>
      </c>
      <c r="F152" s="9"/>
      <c r="G152" s="9"/>
      <c r="H152" s="9"/>
      <c r="I152" s="9"/>
      <c r="J152" s="9"/>
      <c r="K152" s="9"/>
      <c r="L152" s="9"/>
    </row>
    <row r="153" spans="1:12" ht="30" x14ac:dyDescent="0.25">
      <c r="A153" s="11">
        <v>22</v>
      </c>
      <c r="B153" s="12" t="s">
        <v>251</v>
      </c>
      <c r="C153" s="11" t="s">
        <v>126</v>
      </c>
      <c r="D153" s="11"/>
      <c r="E153" s="13">
        <v>33</v>
      </c>
      <c r="F153" s="13"/>
      <c r="G153" s="13"/>
      <c r="H153" s="13"/>
      <c r="I153" s="13"/>
      <c r="J153" s="13"/>
      <c r="K153" s="13"/>
      <c r="L153" s="13"/>
    </row>
    <row r="154" spans="1:12" x14ac:dyDescent="0.25">
      <c r="A154" s="7"/>
      <c r="B154" s="14" t="s">
        <v>15</v>
      </c>
      <c r="C154" s="7" t="s">
        <v>16</v>
      </c>
      <c r="D154" s="7">
        <v>2.63</v>
      </c>
      <c r="E154" s="9">
        <f>D154*E153</f>
        <v>86.789999999999992</v>
      </c>
      <c r="F154" s="9"/>
      <c r="G154" s="9"/>
      <c r="H154" s="9"/>
      <c r="I154" s="9"/>
      <c r="J154" s="9"/>
      <c r="K154" s="9"/>
      <c r="L154" s="9"/>
    </row>
    <row r="155" spans="1:12" ht="17.25" x14ac:dyDescent="0.25">
      <c r="A155" s="7"/>
      <c r="B155" s="14" t="s">
        <v>252</v>
      </c>
      <c r="C155" s="7" t="s">
        <v>34</v>
      </c>
      <c r="D155" s="7">
        <v>1.25</v>
      </c>
      <c r="E155" s="9">
        <f>D155*E153</f>
        <v>41.25</v>
      </c>
      <c r="F155" s="9"/>
      <c r="G155" s="9"/>
      <c r="H155" s="9"/>
      <c r="I155" s="9"/>
      <c r="J155" s="9"/>
      <c r="K155" s="9"/>
      <c r="L155" s="9"/>
    </row>
    <row r="156" spans="1:12" x14ac:dyDescent="0.25">
      <c r="A156" s="7"/>
      <c r="B156" s="14" t="s">
        <v>22</v>
      </c>
      <c r="C156" s="7" t="s">
        <v>18</v>
      </c>
      <c r="D156" s="7">
        <v>0.01</v>
      </c>
      <c r="E156" s="9">
        <f>D156*E153</f>
        <v>0.33</v>
      </c>
      <c r="F156" s="9"/>
      <c r="G156" s="9"/>
      <c r="H156" s="9"/>
      <c r="I156" s="9"/>
      <c r="J156" s="9"/>
      <c r="K156" s="9"/>
      <c r="L156" s="9"/>
    </row>
    <row r="157" spans="1:12" ht="60" x14ac:dyDescent="0.25">
      <c r="A157" s="11">
        <v>23</v>
      </c>
      <c r="B157" s="12" t="s">
        <v>225</v>
      </c>
      <c r="C157" s="11" t="s">
        <v>14</v>
      </c>
      <c r="D157" s="11"/>
      <c r="E157" s="13">
        <v>113</v>
      </c>
      <c r="F157" s="13"/>
      <c r="G157" s="13"/>
      <c r="H157" s="13"/>
      <c r="I157" s="13"/>
      <c r="J157" s="13"/>
      <c r="K157" s="13"/>
      <c r="L157" s="13"/>
    </row>
    <row r="158" spans="1:12" ht="30" x14ac:dyDescent="0.25">
      <c r="A158" s="7"/>
      <c r="B158" s="14" t="s">
        <v>226</v>
      </c>
      <c r="C158" s="7" t="s">
        <v>16</v>
      </c>
      <c r="D158" s="7">
        <f>0.143+(0.0007*45)</f>
        <v>0.17449999999999999</v>
      </c>
      <c r="E158" s="9">
        <f>D158*E157</f>
        <v>19.718499999999999</v>
      </c>
      <c r="F158" s="9"/>
      <c r="G158" s="9"/>
      <c r="H158" s="9"/>
      <c r="I158" s="9"/>
      <c r="J158" s="9"/>
      <c r="K158" s="9"/>
      <c r="L158" s="9"/>
    </row>
    <row r="159" spans="1:12" x14ac:dyDescent="0.25">
      <c r="A159" s="7"/>
      <c r="B159" s="14" t="s">
        <v>227</v>
      </c>
      <c r="C159" s="7" t="s">
        <v>18</v>
      </c>
      <c r="D159" s="7">
        <f>0.0074+(0.0005*45)</f>
        <v>2.9899999999999999E-2</v>
      </c>
      <c r="E159" s="9">
        <f>D159*E157</f>
        <v>3.3786999999999998</v>
      </c>
      <c r="F159" s="9"/>
      <c r="G159" s="9"/>
      <c r="H159" s="9"/>
      <c r="I159" s="9"/>
      <c r="J159" s="9"/>
      <c r="K159" s="9"/>
      <c r="L159" s="9"/>
    </row>
    <row r="160" spans="1:12" ht="45" x14ac:dyDescent="0.25">
      <c r="A160" s="7"/>
      <c r="B160" s="14" t="s">
        <v>228</v>
      </c>
      <c r="C160" s="7" t="s">
        <v>34</v>
      </c>
      <c r="D160" s="7">
        <f>0.0158+(0.00105*45)</f>
        <v>6.3049999999999995E-2</v>
      </c>
      <c r="E160" s="9">
        <f>D160*E157</f>
        <v>7.124649999999999</v>
      </c>
      <c r="F160" s="9"/>
      <c r="G160" s="9"/>
      <c r="H160" s="9"/>
      <c r="I160" s="9"/>
      <c r="J160" s="9"/>
      <c r="K160" s="9"/>
      <c r="L160" s="9"/>
    </row>
    <row r="161" spans="1:12" x14ac:dyDescent="0.25">
      <c r="A161" s="7"/>
      <c r="B161" s="14" t="s">
        <v>22</v>
      </c>
      <c r="C161" s="7" t="s">
        <v>18</v>
      </c>
      <c r="D161" s="7">
        <v>6.4000000000000001E-2</v>
      </c>
      <c r="E161" s="9">
        <f>D161*E157</f>
        <v>7.2320000000000002</v>
      </c>
      <c r="F161" s="9"/>
      <c r="G161" s="9"/>
      <c r="H161" s="9"/>
      <c r="I161" s="9"/>
      <c r="J161" s="9"/>
      <c r="K161" s="9"/>
      <c r="L161" s="9"/>
    </row>
    <row r="162" spans="1:12" ht="63" x14ac:dyDescent="0.25">
      <c r="A162" s="144">
        <v>24</v>
      </c>
      <c r="B162" s="145" t="s">
        <v>253</v>
      </c>
      <c r="C162" s="146" t="s">
        <v>254</v>
      </c>
      <c r="D162" s="147"/>
      <c r="E162" s="148">
        <v>165.65</v>
      </c>
      <c r="F162" s="148"/>
      <c r="G162" s="148"/>
      <c r="H162" s="148"/>
      <c r="I162" s="148"/>
      <c r="J162" s="148"/>
      <c r="K162" s="148"/>
      <c r="L162" s="148"/>
    </row>
    <row r="163" spans="1:12" ht="15.75" x14ac:dyDescent="0.25">
      <c r="A163" s="149"/>
      <c r="B163" s="151" t="s">
        <v>255</v>
      </c>
      <c r="C163" s="150" t="s">
        <v>256</v>
      </c>
      <c r="D163" s="117">
        <v>1</v>
      </c>
      <c r="E163" s="117">
        <f>D163*E162</f>
        <v>165.65</v>
      </c>
      <c r="F163" s="117"/>
      <c r="G163" s="117"/>
      <c r="H163" s="117"/>
      <c r="I163" s="117"/>
      <c r="J163" s="117"/>
      <c r="K163" s="117"/>
      <c r="L163" s="117"/>
    </row>
    <row r="164" spans="1:12" ht="15.75" x14ac:dyDescent="0.25">
      <c r="A164" s="149"/>
      <c r="B164" s="151" t="s">
        <v>17</v>
      </c>
      <c r="C164" s="150" t="s">
        <v>18</v>
      </c>
      <c r="D164" s="117">
        <v>0.22</v>
      </c>
      <c r="E164" s="117">
        <f>D164*E162</f>
        <v>36.443000000000005</v>
      </c>
      <c r="F164" s="117"/>
      <c r="G164" s="117"/>
      <c r="H164" s="117"/>
      <c r="I164" s="117"/>
      <c r="J164" s="117"/>
      <c r="K164" s="117"/>
      <c r="L164" s="117"/>
    </row>
    <row r="165" spans="1:12" ht="33.75" x14ac:dyDescent="0.25">
      <c r="A165" s="149"/>
      <c r="B165" s="151" t="s">
        <v>257</v>
      </c>
      <c r="C165" s="150" t="s">
        <v>256</v>
      </c>
      <c r="D165" s="117">
        <v>1.1499999999999999</v>
      </c>
      <c r="E165" s="117">
        <f>D165*E162</f>
        <v>190.4975</v>
      </c>
      <c r="F165" s="117"/>
      <c r="G165" s="117"/>
      <c r="H165" s="117"/>
      <c r="I165" s="117"/>
      <c r="J165" s="117"/>
      <c r="K165" s="117"/>
      <c r="L165" s="117"/>
    </row>
    <row r="166" spans="1:12" ht="33.75" x14ac:dyDescent="0.25">
      <c r="A166" s="149"/>
      <c r="B166" s="151" t="s">
        <v>258</v>
      </c>
      <c r="C166" s="150" t="s">
        <v>256</v>
      </c>
      <c r="D166" s="117">
        <v>1.1499999999999999</v>
      </c>
      <c r="E166" s="117">
        <f>D166*E162</f>
        <v>190.4975</v>
      </c>
      <c r="F166" s="117"/>
      <c r="G166" s="117"/>
      <c r="H166" s="117"/>
      <c r="I166" s="117"/>
      <c r="J166" s="117"/>
      <c r="K166" s="117"/>
      <c r="L166" s="117"/>
    </row>
    <row r="167" spans="1:12" ht="15.75" x14ac:dyDescent="0.25">
      <c r="A167" s="152"/>
      <c r="B167" s="151" t="s">
        <v>259</v>
      </c>
      <c r="C167" s="150" t="s">
        <v>20</v>
      </c>
      <c r="D167" s="117">
        <v>0.5</v>
      </c>
      <c r="E167" s="117">
        <f>D167*E162</f>
        <v>82.825000000000003</v>
      </c>
      <c r="F167" s="117"/>
      <c r="G167" s="117"/>
      <c r="H167" s="117"/>
      <c r="I167" s="117"/>
      <c r="J167" s="117"/>
      <c r="K167" s="117"/>
      <c r="L167" s="117"/>
    </row>
    <row r="168" spans="1:12" ht="15.75" x14ac:dyDescent="0.25">
      <c r="A168" s="149"/>
      <c r="B168" s="151" t="s">
        <v>260</v>
      </c>
      <c r="C168" s="153" t="s">
        <v>20</v>
      </c>
      <c r="D168" s="117">
        <v>0.25</v>
      </c>
      <c r="E168" s="117">
        <f>D168*E162</f>
        <v>41.412500000000001</v>
      </c>
      <c r="F168" s="117"/>
      <c r="G168" s="117"/>
      <c r="H168" s="117"/>
      <c r="I168" s="117"/>
      <c r="J168" s="117"/>
      <c r="K168" s="117"/>
      <c r="L168" s="117"/>
    </row>
    <row r="169" spans="1:12" ht="27" customHeight="1" thickBot="1" x14ac:dyDescent="0.3">
      <c r="A169" s="68">
        <v>25</v>
      </c>
      <c r="B169" s="179" t="s">
        <v>351</v>
      </c>
      <c r="C169" s="68" t="s">
        <v>94</v>
      </c>
      <c r="D169" s="68"/>
      <c r="E169" s="71">
        <v>1</v>
      </c>
      <c r="F169" s="71"/>
      <c r="G169" s="71"/>
      <c r="H169" s="71"/>
      <c r="I169" s="71"/>
      <c r="J169" s="71"/>
      <c r="K169" s="71"/>
      <c r="L169" s="71"/>
    </row>
    <row r="170" spans="1:12" x14ac:dyDescent="0.25">
      <c r="B170" s="28" t="s">
        <v>88</v>
      </c>
      <c r="C170" s="29"/>
      <c r="D170" s="29"/>
      <c r="E170" s="30"/>
      <c r="F170" s="30"/>
      <c r="G170" s="30"/>
      <c r="H170" s="30"/>
      <c r="I170" s="30"/>
      <c r="J170" s="30"/>
      <c r="K170" s="30"/>
      <c r="L170" s="31"/>
    </row>
    <row r="171" spans="1:12" x14ac:dyDescent="0.25">
      <c r="B171" s="32" t="s">
        <v>460</v>
      </c>
      <c r="C171" s="11"/>
      <c r="D171" s="33">
        <v>0.03</v>
      </c>
      <c r="E171" s="13"/>
      <c r="F171" s="13"/>
      <c r="G171" s="13"/>
      <c r="H171" s="13"/>
      <c r="I171" s="13"/>
      <c r="J171" s="13"/>
      <c r="K171" s="13"/>
      <c r="L171" s="34"/>
    </row>
    <row r="172" spans="1:12" x14ac:dyDescent="0.25">
      <c r="B172" s="32" t="s">
        <v>88</v>
      </c>
      <c r="C172" s="11"/>
      <c r="D172" s="11"/>
      <c r="E172" s="13"/>
      <c r="F172" s="13"/>
      <c r="G172" s="13"/>
      <c r="H172" s="13"/>
      <c r="I172" s="13"/>
      <c r="J172" s="13"/>
      <c r="K172" s="13"/>
      <c r="L172" s="34"/>
    </row>
    <row r="173" spans="1:12" x14ac:dyDescent="0.25">
      <c r="B173" s="32" t="s">
        <v>89</v>
      </c>
      <c r="C173" s="11"/>
      <c r="D173" s="33">
        <v>0.1</v>
      </c>
      <c r="E173" s="13"/>
      <c r="F173" s="13"/>
      <c r="G173" s="13"/>
      <c r="H173" s="13"/>
      <c r="I173" s="13"/>
      <c r="J173" s="13"/>
      <c r="K173" s="13"/>
      <c r="L173" s="34"/>
    </row>
    <row r="174" spans="1:12" x14ac:dyDescent="0.25">
      <c r="B174" s="32" t="s">
        <v>88</v>
      </c>
      <c r="C174" s="11"/>
      <c r="D174" s="11"/>
      <c r="E174" s="13"/>
      <c r="F174" s="13"/>
      <c r="G174" s="13"/>
      <c r="H174" s="13"/>
      <c r="I174" s="13"/>
      <c r="J174" s="13"/>
      <c r="K174" s="13"/>
      <c r="L174" s="34"/>
    </row>
    <row r="175" spans="1:12" x14ac:dyDescent="0.25">
      <c r="B175" s="32" t="s">
        <v>90</v>
      </c>
      <c r="C175" s="11"/>
      <c r="D175" s="33">
        <v>0.08</v>
      </c>
      <c r="E175" s="13"/>
      <c r="F175" s="13"/>
      <c r="G175" s="13"/>
      <c r="H175" s="13"/>
      <c r="I175" s="13"/>
      <c r="J175" s="13"/>
      <c r="K175" s="13"/>
      <c r="L175" s="34"/>
    </row>
    <row r="176" spans="1:12" ht="30.75" thickBot="1" x14ac:dyDescent="0.3">
      <c r="B176" s="35" t="s">
        <v>195</v>
      </c>
      <c r="C176" s="36"/>
      <c r="D176" s="36"/>
      <c r="E176" s="37"/>
      <c r="F176" s="37"/>
      <c r="G176" s="37"/>
      <c r="H176" s="37"/>
      <c r="I176" s="37"/>
      <c r="J176" s="37"/>
      <c r="K176" s="37"/>
      <c r="L176" s="38"/>
    </row>
    <row r="177" spans="1:12" ht="43.5" customHeight="1" x14ac:dyDescent="0.25">
      <c r="A177" s="7"/>
      <c r="B177" s="382" t="s">
        <v>263</v>
      </c>
      <c r="C177" s="382"/>
      <c r="D177" s="43"/>
      <c r="E177" s="154"/>
      <c r="F177" s="154"/>
      <c r="G177" s="154"/>
      <c r="H177" s="154"/>
      <c r="I177" s="154"/>
      <c r="J177" s="154"/>
      <c r="K177" s="154"/>
      <c r="L177" s="154"/>
    </row>
    <row r="178" spans="1:12" ht="30" x14ac:dyDescent="0.25">
      <c r="A178" s="17">
        <v>1</v>
      </c>
      <c r="B178" s="18" t="s">
        <v>264</v>
      </c>
      <c r="C178" s="17" t="s">
        <v>38</v>
      </c>
      <c r="D178" s="17"/>
      <c r="E178" s="19">
        <f>E181+E182+E183+E184</f>
        <v>395</v>
      </c>
      <c r="F178" s="19"/>
      <c r="G178" s="19"/>
      <c r="H178" s="19"/>
      <c r="I178" s="19"/>
      <c r="J178" s="19"/>
      <c r="K178" s="19"/>
      <c r="L178" s="19"/>
    </row>
    <row r="179" spans="1:12" x14ac:dyDescent="0.25">
      <c r="A179" s="20"/>
      <c r="B179" s="21" t="s">
        <v>15</v>
      </c>
      <c r="C179" s="20" t="s">
        <v>16</v>
      </c>
      <c r="D179" s="20">
        <v>0.11</v>
      </c>
      <c r="E179" s="22">
        <f>D179*E178</f>
        <v>43.45</v>
      </c>
      <c r="F179" s="22"/>
      <c r="G179" s="22"/>
      <c r="H179" s="22"/>
      <c r="I179" s="22"/>
      <c r="J179" s="22"/>
      <c r="K179" s="22"/>
      <c r="L179" s="22"/>
    </row>
    <row r="180" spans="1:12" x14ac:dyDescent="0.25">
      <c r="A180" s="20"/>
      <c r="B180" s="21" t="s">
        <v>17</v>
      </c>
      <c r="C180" s="20" t="s">
        <v>18</v>
      </c>
      <c r="D180" s="20">
        <v>3.7000000000000002E-3</v>
      </c>
      <c r="E180" s="22">
        <f>D180*E178</f>
        <v>1.4615</v>
      </c>
      <c r="F180" s="22"/>
      <c r="G180" s="22"/>
      <c r="H180" s="22"/>
      <c r="I180" s="22"/>
      <c r="J180" s="22"/>
      <c r="K180" s="22"/>
      <c r="L180" s="22"/>
    </row>
    <row r="181" spans="1:12" x14ac:dyDescent="0.25">
      <c r="A181" s="20"/>
      <c r="B181" s="21" t="s">
        <v>265</v>
      </c>
      <c r="C181" s="20" t="s">
        <v>38</v>
      </c>
      <c r="D181" s="155" t="s">
        <v>39</v>
      </c>
      <c r="E181" s="22">
        <v>200</v>
      </c>
      <c r="F181" s="22"/>
      <c r="G181" s="22"/>
      <c r="H181" s="22"/>
      <c r="I181" s="22"/>
      <c r="J181" s="22"/>
      <c r="K181" s="22"/>
      <c r="L181" s="22"/>
    </row>
    <row r="182" spans="1:12" x14ac:dyDescent="0.25">
      <c r="A182" s="20"/>
      <c r="B182" s="21" t="s">
        <v>266</v>
      </c>
      <c r="C182" s="20" t="s">
        <v>38</v>
      </c>
      <c r="D182" s="155" t="s">
        <v>39</v>
      </c>
      <c r="E182" s="22">
        <v>55</v>
      </c>
      <c r="F182" s="22"/>
      <c r="G182" s="22"/>
      <c r="H182" s="22"/>
      <c r="I182" s="22"/>
      <c r="J182" s="22"/>
      <c r="K182" s="22"/>
      <c r="L182" s="22"/>
    </row>
    <row r="183" spans="1:12" x14ac:dyDescent="0.25">
      <c r="A183" s="20"/>
      <c r="B183" s="21" t="s">
        <v>267</v>
      </c>
      <c r="C183" s="20" t="s">
        <v>38</v>
      </c>
      <c r="D183" s="155" t="s">
        <v>39</v>
      </c>
      <c r="E183" s="22">
        <v>70</v>
      </c>
      <c r="F183" s="22"/>
      <c r="G183" s="22"/>
      <c r="H183" s="22"/>
      <c r="I183" s="22"/>
      <c r="J183" s="22"/>
      <c r="K183" s="22"/>
      <c r="L183" s="22"/>
    </row>
    <row r="184" spans="1:12" x14ac:dyDescent="0.25">
      <c r="A184" s="20"/>
      <c r="B184" s="21" t="s">
        <v>333</v>
      </c>
      <c r="C184" s="20" t="s">
        <v>38</v>
      </c>
      <c r="D184" s="155" t="s">
        <v>39</v>
      </c>
      <c r="E184" s="22">
        <v>70</v>
      </c>
      <c r="F184" s="22"/>
      <c r="G184" s="22"/>
      <c r="H184" s="22"/>
      <c r="I184" s="22"/>
      <c r="J184" s="22"/>
      <c r="K184" s="22"/>
      <c r="L184" s="22"/>
    </row>
    <row r="185" spans="1:12" x14ac:dyDescent="0.25">
      <c r="A185" s="20"/>
      <c r="B185" s="21" t="s">
        <v>22</v>
      </c>
      <c r="C185" s="20" t="s">
        <v>18</v>
      </c>
      <c r="D185" s="20">
        <v>3.49E-2</v>
      </c>
      <c r="E185" s="22">
        <f>D185*E178</f>
        <v>13.785500000000001</v>
      </c>
      <c r="F185" s="22"/>
      <c r="G185" s="22"/>
      <c r="H185" s="22"/>
      <c r="I185" s="22"/>
      <c r="J185" s="22"/>
      <c r="K185" s="22"/>
      <c r="L185" s="22"/>
    </row>
    <row r="186" spans="1:12" ht="30" x14ac:dyDescent="0.25">
      <c r="A186" s="11">
        <v>2</v>
      </c>
      <c r="B186" s="12" t="s">
        <v>327</v>
      </c>
      <c r="C186" s="11" t="s">
        <v>328</v>
      </c>
      <c r="D186" s="11"/>
      <c r="E186" s="13">
        <v>1</v>
      </c>
      <c r="F186" s="13"/>
      <c r="G186" s="13"/>
      <c r="H186" s="13"/>
      <c r="I186" s="13"/>
      <c r="J186" s="13"/>
      <c r="K186" s="13"/>
      <c r="L186" s="13"/>
    </row>
    <row r="187" spans="1:12" x14ac:dyDescent="0.25">
      <c r="A187" s="7"/>
      <c r="B187" s="14" t="s">
        <v>15</v>
      </c>
      <c r="C187" s="7" t="s">
        <v>16</v>
      </c>
      <c r="D187" s="7">
        <v>2.61</v>
      </c>
      <c r="E187" s="9">
        <f>D187*E186</f>
        <v>2.61</v>
      </c>
      <c r="F187" s="9"/>
      <c r="G187" s="9"/>
      <c r="H187" s="9"/>
      <c r="I187" s="9"/>
      <c r="J187" s="9"/>
      <c r="K187" s="9"/>
      <c r="L187" s="9"/>
    </row>
    <row r="188" spans="1:12" x14ac:dyDescent="0.25">
      <c r="A188" s="7"/>
      <c r="B188" s="14" t="s">
        <v>17</v>
      </c>
      <c r="C188" s="7" t="s">
        <v>18</v>
      </c>
      <c r="D188" s="7">
        <v>0.16</v>
      </c>
      <c r="E188" s="9">
        <f>D188*E186</f>
        <v>0.16</v>
      </c>
      <c r="F188" s="9"/>
      <c r="G188" s="9"/>
      <c r="H188" s="9"/>
      <c r="I188" s="9"/>
      <c r="J188" s="9"/>
      <c r="K188" s="9"/>
      <c r="L188" s="9"/>
    </row>
    <row r="189" spans="1:12" ht="30" x14ac:dyDescent="0.25">
      <c r="A189" s="7"/>
      <c r="B189" s="14" t="s">
        <v>329</v>
      </c>
      <c r="C189" s="7" t="s">
        <v>94</v>
      </c>
      <c r="D189" s="7" t="s">
        <v>39</v>
      </c>
      <c r="E189" s="9">
        <v>1</v>
      </c>
      <c r="F189" s="9"/>
      <c r="G189" s="9"/>
      <c r="H189" s="9"/>
      <c r="I189" s="9"/>
      <c r="J189" s="9"/>
      <c r="K189" s="9"/>
      <c r="L189" s="9"/>
    </row>
    <row r="190" spans="1:12" x14ac:dyDescent="0.25">
      <c r="A190" s="7"/>
      <c r="B190" s="14" t="s">
        <v>330</v>
      </c>
      <c r="C190" s="7" t="s">
        <v>94</v>
      </c>
      <c r="D190" s="7" t="s">
        <v>39</v>
      </c>
      <c r="E190" s="9">
        <v>5</v>
      </c>
      <c r="F190" s="9"/>
      <c r="G190" s="9"/>
      <c r="H190" s="9"/>
      <c r="I190" s="9"/>
      <c r="J190" s="9"/>
      <c r="K190" s="9"/>
      <c r="L190" s="9"/>
    </row>
    <row r="191" spans="1:12" x14ac:dyDescent="0.25">
      <c r="A191" s="7"/>
      <c r="B191" s="14" t="s">
        <v>331</v>
      </c>
      <c r="C191" s="7" t="s">
        <v>94</v>
      </c>
      <c r="D191" s="7" t="s">
        <v>39</v>
      </c>
      <c r="E191" s="9">
        <v>1</v>
      </c>
      <c r="F191" s="9"/>
      <c r="G191" s="9"/>
      <c r="H191" s="9"/>
      <c r="I191" s="9"/>
      <c r="J191" s="9"/>
      <c r="K191" s="9"/>
      <c r="L191" s="9"/>
    </row>
    <row r="192" spans="1:12" x14ac:dyDescent="0.25">
      <c r="A192" s="7"/>
      <c r="B192" s="14" t="s">
        <v>22</v>
      </c>
      <c r="C192" s="7" t="s">
        <v>18</v>
      </c>
      <c r="D192" s="7">
        <v>3.63</v>
      </c>
      <c r="E192" s="9">
        <f>D192*E186</f>
        <v>3.63</v>
      </c>
      <c r="F192" s="9"/>
      <c r="G192" s="9"/>
      <c r="H192" s="9"/>
      <c r="I192" s="9"/>
      <c r="J192" s="9"/>
      <c r="K192" s="9"/>
      <c r="L192" s="9"/>
    </row>
    <row r="193" spans="1:12" x14ac:dyDescent="0.25">
      <c r="A193" s="17">
        <v>3</v>
      </c>
      <c r="B193" s="18" t="s">
        <v>270</v>
      </c>
      <c r="C193" s="17" t="s">
        <v>94</v>
      </c>
      <c r="D193" s="17"/>
      <c r="E193" s="19">
        <v>7</v>
      </c>
      <c r="F193" s="19"/>
      <c r="G193" s="19"/>
      <c r="H193" s="19"/>
      <c r="I193" s="19"/>
      <c r="J193" s="19"/>
      <c r="K193" s="19"/>
      <c r="L193" s="19"/>
    </row>
    <row r="194" spans="1:12" x14ac:dyDescent="0.25">
      <c r="A194" s="20"/>
      <c r="B194" s="21" t="s">
        <v>15</v>
      </c>
      <c r="C194" s="20" t="s">
        <v>16</v>
      </c>
      <c r="D194" s="20">
        <v>0.68</v>
      </c>
      <c r="E194" s="22">
        <f>D194*E193</f>
        <v>4.7600000000000007</v>
      </c>
      <c r="F194" s="22"/>
      <c r="G194" s="22"/>
      <c r="H194" s="22"/>
      <c r="I194" s="22"/>
      <c r="J194" s="22"/>
      <c r="K194" s="22"/>
      <c r="L194" s="22"/>
    </row>
    <row r="195" spans="1:12" x14ac:dyDescent="0.25">
      <c r="A195" s="20"/>
      <c r="B195" s="21" t="s">
        <v>17</v>
      </c>
      <c r="C195" s="20" t="s">
        <v>18</v>
      </c>
      <c r="D195" s="20">
        <v>1.0999999999999999E-2</v>
      </c>
      <c r="E195" s="22">
        <f>D195*E193</f>
        <v>7.6999999999999999E-2</v>
      </c>
      <c r="F195" s="22"/>
      <c r="G195" s="22"/>
      <c r="H195" s="22"/>
      <c r="I195" s="22"/>
      <c r="J195" s="22"/>
      <c r="K195" s="22"/>
      <c r="L195" s="22"/>
    </row>
    <row r="196" spans="1:12" x14ac:dyDescent="0.25">
      <c r="A196" s="20"/>
      <c r="B196" s="21" t="s">
        <v>332</v>
      </c>
      <c r="C196" s="20" t="s">
        <v>94</v>
      </c>
      <c r="D196" s="20" t="s">
        <v>39</v>
      </c>
      <c r="E196" s="22">
        <v>2</v>
      </c>
      <c r="F196" s="22"/>
      <c r="G196" s="22"/>
      <c r="H196" s="22"/>
      <c r="I196" s="22"/>
      <c r="J196" s="22"/>
      <c r="K196" s="22"/>
      <c r="L196" s="22"/>
    </row>
    <row r="197" spans="1:12" x14ac:dyDescent="0.25">
      <c r="A197" s="20"/>
      <c r="B197" s="21" t="s">
        <v>22</v>
      </c>
      <c r="C197" s="20" t="s">
        <v>18</v>
      </c>
      <c r="D197" s="20">
        <v>0.10299999999999999</v>
      </c>
      <c r="E197" s="22">
        <f>D197*E193</f>
        <v>0.72099999999999997</v>
      </c>
      <c r="F197" s="22"/>
      <c r="G197" s="22"/>
      <c r="H197" s="22"/>
      <c r="I197" s="22"/>
      <c r="J197" s="22"/>
      <c r="K197" s="22"/>
      <c r="L197" s="22"/>
    </row>
    <row r="198" spans="1:12" ht="45" x14ac:dyDescent="0.25">
      <c r="A198" s="11">
        <v>4</v>
      </c>
      <c r="B198" s="12" t="s">
        <v>95</v>
      </c>
      <c r="C198" s="11" t="s">
        <v>94</v>
      </c>
      <c r="D198" s="11"/>
      <c r="E198" s="16">
        <v>27</v>
      </c>
      <c r="F198" s="13"/>
      <c r="G198" s="13"/>
      <c r="H198" s="13"/>
      <c r="I198" s="13"/>
      <c r="J198" s="13"/>
      <c r="K198" s="13"/>
      <c r="L198" s="13"/>
    </row>
    <row r="199" spans="1:12" x14ac:dyDescent="0.25">
      <c r="A199" s="7"/>
      <c r="B199" s="14" t="s">
        <v>15</v>
      </c>
      <c r="C199" s="7" t="s">
        <v>16</v>
      </c>
      <c r="D199" s="7">
        <v>2.04</v>
      </c>
      <c r="E199" s="39">
        <f>D199*E198</f>
        <v>55.08</v>
      </c>
      <c r="F199" s="9"/>
      <c r="G199" s="9"/>
      <c r="H199" s="9"/>
      <c r="I199" s="9"/>
      <c r="J199" s="9"/>
      <c r="K199" s="9"/>
      <c r="L199" s="9"/>
    </row>
    <row r="200" spans="1:12" x14ac:dyDescent="0.25">
      <c r="A200" s="7"/>
      <c r="B200" s="14" t="s">
        <v>17</v>
      </c>
      <c r="C200" s="7" t="s">
        <v>18</v>
      </c>
      <c r="D200" s="7">
        <v>2.1999999999999999E-2</v>
      </c>
      <c r="E200" s="39">
        <f>D200*E198</f>
        <v>0.59399999999999997</v>
      </c>
      <c r="F200" s="9"/>
      <c r="G200" s="9"/>
      <c r="H200" s="9"/>
      <c r="I200" s="9"/>
      <c r="J200" s="9"/>
      <c r="K200" s="9"/>
      <c r="L200" s="9"/>
    </row>
    <row r="201" spans="1:12" ht="30" x14ac:dyDescent="0.25">
      <c r="A201" s="7"/>
      <c r="B201" s="14" t="s">
        <v>96</v>
      </c>
      <c r="C201" s="7" t="s">
        <v>94</v>
      </c>
      <c r="D201" s="40">
        <v>1</v>
      </c>
      <c r="E201" s="39">
        <f>D201*E198</f>
        <v>27</v>
      </c>
      <c r="F201" s="9"/>
      <c r="G201" s="9"/>
      <c r="H201" s="9"/>
      <c r="I201" s="9"/>
      <c r="J201" s="9"/>
      <c r="K201" s="9"/>
      <c r="L201" s="9"/>
    </row>
    <row r="202" spans="1:12" x14ac:dyDescent="0.25">
      <c r="A202" s="7"/>
      <c r="B202" s="14" t="s">
        <v>22</v>
      </c>
      <c r="C202" s="7" t="s">
        <v>18</v>
      </c>
      <c r="D202" s="7">
        <v>0.308</v>
      </c>
      <c r="E202" s="39">
        <f>D202*E198</f>
        <v>8.3160000000000007</v>
      </c>
      <c r="F202" s="9"/>
      <c r="G202" s="9"/>
      <c r="H202" s="9"/>
      <c r="I202" s="9"/>
      <c r="J202" s="9"/>
      <c r="K202" s="9"/>
      <c r="L202" s="9"/>
    </row>
    <row r="203" spans="1:12" ht="45" x14ac:dyDescent="0.25">
      <c r="A203" s="17">
        <v>5</v>
      </c>
      <c r="B203" s="18" t="s">
        <v>268</v>
      </c>
      <c r="C203" s="17" t="s">
        <v>94</v>
      </c>
      <c r="D203" s="17"/>
      <c r="E203" s="19">
        <v>20</v>
      </c>
      <c r="F203" s="19"/>
      <c r="G203" s="19"/>
      <c r="H203" s="19"/>
      <c r="I203" s="19"/>
      <c r="J203" s="19"/>
      <c r="K203" s="19"/>
      <c r="L203" s="19"/>
    </row>
    <row r="204" spans="1:12" x14ac:dyDescent="0.25">
      <c r="A204" s="20"/>
      <c r="B204" s="21" t="s">
        <v>15</v>
      </c>
      <c r="C204" s="20" t="s">
        <v>16</v>
      </c>
      <c r="D204" s="20">
        <v>0.34</v>
      </c>
      <c r="E204" s="22">
        <f>D204*E203</f>
        <v>6.8000000000000007</v>
      </c>
      <c r="F204" s="22"/>
      <c r="G204" s="22"/>
      <c r="H204" s="22"/>
      <c r="I204" s="22"/>
      <c r="J204" s="22"/>
      <c r="K204" s="22"/>
      <c r="L204" s="22"/>
    </row>
    <row r="205" spans="1:12" x14ac:dyDescent="0.25">
      <c r="A205" s="20"/>
      <c r="B205" s="21" t="s">
        <v>17</v>
      </c>
      <c r="C205" s="20" t="s">
        <v>18</v>
      </c>
      <c r="D205" s="20">
        <v>1.2999999999999999E-2</v>
      </c>
      <c r="E205" s="22">
        <f>D205*E203</f>
        <v>0.26</v>
      </c>
      <c r="F205" s="22"/>
      <c r="G205" s="22"/>
      <c r="H205" s="22"/>
      <c r="I205" s="22"/>
      <c r="J205" s="22"/>
      <c r="K205" s="22"/>
      <c r="L205" s="22"/>
    </row>
    <row r="206" spans="1:12" ht="30" x14ac:dyDescent="0.25">
      <c r="A206" s="20"/>
      <c r="B206" s="21" t="s">
        <v>269</v>
      </c>
      <c r="C206" s="20" t="s">
        <v>94</v>
      </c>
      <c r="D206" s="20">
        <v>1</v>
      </c>
      <c r="E206" s="22">
        <f>D206*E203</f>
        <v>20</v>
      </c>
      <c r="F206" s="22"/>
      <c r="G206" s="22"/>
      <c r="H206" s="22"/>
      <c r="I206" s="22"/>
      <c r="J206" s="22"/>
      <c r="K206" s="22"/>
      <c r="L206" s="22"/>
    </row>
    <row r="207" spans="1:12" ht="15.75" thickBot="1" x14ac:dyDescent="0.3">
      <c r="A207" s="20"/>
      <c r="B207" s="21" t="s">
        <v>22</v>
      </c>
      <c r="C207" s="20" t="s">
        <v>18</v>
      </c>
      <c r="D207" s="20">
        <v>9.4E-2</v>
      </c>
      <c r="E207" s="22">
        <f>D207*E203</f>
        <v>1.88</v>
      </c>
      <c r="F207" s="22"/>
      <c r="G207" s="22"/>
      <c r="H207" s="22"/>
      <c r="I207" s="22"/>
      <c r="J207" s="22"/>
      <c r="K207" s="22"/>
      <c r="L207" s="22"/>
    </row>
    <row r="208" spans="1:12" x14ac:dyDescent="0.25">
      <c r="B208" s="28" t="s">
        <v>88</v>
      </c>
      <c r="C208" s="29"/>
      <c r="D208" s="29"/>
      <c r="E208" s="30"/>
      <c r="F208" s="30"/>
      <c r="G208" s="30"/>
      <c r="H208" s="30"/>
      <c r="I208" s="30"/>
      <c r="J208" s="30"/>
      <c r="K208" s="30"/>
      <c r="L208" s="31"/>
    </row>
    <row r="209" spans="1:12" x14ac:dyDescent="0.25">
      <c r="B209" s="32" t="s">
        <v>460</v>
      </c>
      <c r="C209" s="11"/>
      <c r="D209" s="33">
        <v>0.03</v>
      </c>
      <c r="E209" s="13"/>
      <c r="F209" s="13"/>
      <c r="G209" s="13"/>
      <c r="H209" s="13"/>
      <c r="I209" s="13"/>
      <c r="J209" s="13"/>
      <c r="K209" s="13"/>
      <c r="L209" s="34"/>
    </row>
    <row r="210" spans="1:12" x14ac:dyDescent="0.25">
      <c r="B210" s="32" t="s">
        <v>88</v>
      </c>
      <c r="C210" s="11"/>
      <c r="D210" s="11"/>
      <c r="E210" s="13"/>
      <c r="F210" s="13"/>
      <c r="G210" s="13"/>
      <c r="H210" s="13"/>
      <c r="I210" s="13"/>
      <c r="J210" s="13"/>
      <c r="K210" s="13"/>
      <c r="L210" s="34"/>
    </row>
    <row r="211" spans="1:12" ht="45" x14ac:dyDescent="0.25">
      <c r="B211" s="32" t="s">
        <v>102</v>
      </c>
      <c r="C211" s="11"/>
      <c r="D211" s="33">
        <v>0.75</v>
      </c>
      <c r="E211" s="13"/>
      <c r="F211" s="13"/>
      <c r="G211" s="13"/>
      <c r="H211" s="13"/>
      <c r="I211" s="13"/>
      <c r="J211" s="13"/>
      <c r="K211" s="13"/>
      <c r="L211" s="34"/>
    </row>
    <row r="212" spans="1:12" x14ac:dyDescent="0.25">
      <c r="B212" s="32" t="s">
        <v>88</v>
      </c>
      <c r="C212" s="11"/>
      <c r="D212" s="11"/>
      <c r="E212" s="13"/>
      <c r="F212" s="13"/>
      <c r="G212" s="13"/>
      <c r="H212" s="13"/>
      <c r="I212" s="13"/>
      <c r="J212" s="13"/>
      <c r="K212" s="13"/>
      <c r="L212" s="34"/>
    </row>
    <row r="213" spans="1:12" x14ac:dyDescent="0.25">
      <c r="B213" s="32" t="s">
        <v>103</v>
      </c>
      <c r="C213" s="11"/>
      <c r="D213" s="33">
        <v>0.08</v>
      </c>
      <c r="E213" s="13"/>
      <c r="F213" s="13"/>
      <c r="G213" s="13"/>
      <c r="H213" s="13"/>
      <c r="I213" s="13"/>
      <c r="J213" s="13"/>
      <c r="K213" s="13"/>
      <c r="L213" s="34"/>
    </row>
    <row r="214" spans="1:12" ht="30.75" thickBot="1" x14ac:dyDescent="0.3">
      <c r="B214" s="35" t="s">
        <v>104</v>
      </c>
      <c r="C214" s="36"/>
      <c r="D214" s="36"/>
      <c r="E214" s="37"/>
      <c r="F214" s="37"/>
      <c r="G214" s="37"/>
      <c r="H214" s="37"/>
      <c r="I214" s="37"/>
      <c r="J214" s="37"/>
      <c r="K214" s="37"/>
      <c r="L214" s="38"/>
    </row>
    <row r="215" spans="1:12" ht="35.25" customHeight="1" x14ac:dyDescent="0.3">
      <c r="A215" s="7"/>
      <c r="B215" s="370" t="s">
        <v>105</v>
      </c>
      <c r="C215" s="371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30" x14ac:dyDescent="0.25">
      <c r="A216" s="11">
        <v>1</v>
      </c>
      <c r="B216" s="12" t="s">
        <v>334</v>
      </c>
      <c r="C216" s="11" t="s">
        <v>38</v>
      </c>
      <c r="D216" s="11"/>
      <c r="E216" s="13">
        <v>30</v>
      </c>
      <c r="F216" s="13"/>
      <c r="G216" s="13"/>
      <c r="H216" s="13"/>
      <c r="I216" s="13"/>
      <c r="J216" s="13"/>
      <c r="K216" s="13"/>
      <c r="L216" s="13"/>
    </row>
    <row r="217" spans="1:12" x14ac:dyDescent="0.25">
      <c r="A217" s="7"/>
      <c r="B217" s="14" t="s">
        <v>15</v>
      </c>
      <c r="C217" s="7" t="s">
        <v>16</v>
      </c>
      <c r="D217" s="7">
        <v>0.58299999999999996</v>
      </c>
      <c r="E217" s="9">
        <f>D217*E216</f>
        <v>17.489999999999998</v>
      </c>
      <c r="F217" s="9"/>
      <c r="G217" s="9"/>
      <c r="H217" s="9"/>
      <c r="I217" s="9"/>
      <c r="J217" s="9"/>
      <c r="K217" s="9"/>
      <c r="L217" s="9"/>
    </row>
    <row r="218" spans="1:12" x14ac:dyDescent="0.25">
      <c r="A218" s="7"/>
      <c r="B218" s="14" t="s">
        <v>17</v>
      </c>
      <c r="C218" s="7" t="s">
        <v>18</v>
      </c>
      <c r="D218" s="7">
        <v>4.5999999999999999E-3</v>
      </c>
      <c r="E218" s="9">
        <f>D218*E216</f>
        <v>0.13800000000000001</v>
      </c>
      <c r="F218" s="9"/>
      <c r="G218" s="9"/>
      <c r="H218" s="9"/>
      <c r="I218" s="9"/>
      <c r="J218" s="9"/>
      <c r="K218" s="9"/>
      <c r="L218" s="9"/>
    </row>
    <row r="219" spans="1:12" x14ac:dyDescent="0.25">
      <c r="A219" s="7"/>
      <c r="B219" s="14" t="s">
        <v>165</v>
      </c>
      <c r="C219" s="7" t="s">
        <v>38</v>
      </c>
      <c r="D219" s="7">
        <v>0.998</v>
      </c>
      <c r="E219" s="9">
        <f>D219*E216</f>
        <v>29.94</v>
      </c>
      <c r="F219" s="9"/>
      <c r="G219" s="9"/>
      <c r="H219" s="9"/>
      <c r="I219" s="9"/>
      <c r="J219" s="9"/>
      <c r="K219" s="9"/>
      <c r="L219" s="9"/>
    </row>
    <row r="220" spans="1:12" x14ac:dyDescent="0.25">
      <c r="A220" s="7"/>
      <c r="B220" s="14" t="s">
        <v>22</v>
      </c>
      <c r="C220" s="7" t="s">
        <v>18</v>
      </c>
      <c r="D220" s="116">
        <v>0.20799999999999999</v>
      </c>
      <c r="E220" s="9">
        <f>D220*E216</f>
        <v>6.2399999999999993</v>
      </c>
      <c r="F220" s="9"/>
      <c r="G220" s="9"/>
      <c r="H220" s="9"/>
      <c r="I220" s="9"/>
      <c r="J220" s="9"/>
      <c r="K220" s="9"/>
      <c r="L220" s="9"/>
    </row>
    <row r="221" spans="1:12" ht="30" x14ac:dyDescent="0.25">
      <c r="A221" s="11">
        <v>1</v>
      </c>
      <c r="B221" s="12" t="s">
        <v>335</v>
      </c>
      <c r="C221" s="11" t="s">
        <v>38</v>
      </c>
      <c r="D221" s="11"/>
      <c r="E221" s="13">
        <v>116</v>
      </c>
      <c r="F221" s="13"/>
      <c r="G221" s="13"/>
      <c r="H221" s="13"/>
      <c r="I221" s="13"/>
      <c r="J221" s="13"/>
      <c r="K221" s="13"/>
      <c r="L221" s="13"/>
    </row>
    <row r="222" spans="1:12" x14ac:dyDescent="0.25">
      <c r="A222" s="7"/>
      <c r="B222" s="14" t="s">
        <v>15</v>
      </c>
      <c r="C222" s="7" t="s">
        <v>16</v>
      </c>
      <c r="D222" s="7">
        <v>1.05</v>
      </c>
      <c r="E222" s="9">
        <f>D222*E221</f>
        <v>121.80000000000001</v>
      </c>
      <c r="F222" s="9"/>
      <c r="G222" s="9"/>
      <c r="H222" s="9"/>
      <c r="I222" s="9"/>
      <c r="J222" s="9"/>
      <c r="K222" s="9"/>
      <c r="L222" s="9"/>
    </row>
    <row r="223" spans="1:12" x14ac:dyDescent="0.25">
      <c r="A223" s="7"/>
      <c r="B223" s="14" t="s">
        <v>17</v>
      </c>
      <c r="C223" s="7" t="s">
        <v>18</v>
      </c>
      <c r="D223" s="7">
        <v>2.93E-2</v>
      </c>
      <c r="E223" s="9">
        <f>D223*E221</f>
        <v>3.3988</v>
      </c>
      <c r="F223" s="9"/>
      <c r="G223" s="9"/>
      <c r="H223" s="9"/>
      <c r="I223" s="9"/>
      <c r="J223" s="9"/>
      <c r="K223" s="9"/>
      <c r="L223" s="9"/>
    </row>
    <row r="224" spans="1:12" ht="30" x14ac:dyDescent="0.25">
      <c r="A224" s="7"/>
      <c r="B224" s="14" t="s">
        <v>336</v>
      </c>
      <c r="C224" s="7" t="s">
        <v>38</v>
      </c>
      <c r="D224" s="7">
        <v>0.93799999999999994</v>
      </c>
      <c r="E224" s="9">
        <f>D224*E221</f>
        <v>108.80799999999999</v>
      </c>
      <c r="F224" s="9"/>
      <c r="G224" s="9"/>
      <c r="H224" s="9"/>
      <c r="I224" s="9"/>
      <c r="J224" s="9"/>
      <c r="K224" s="9"/>
      <c r="L224" s="9"/>
    </row>
    <row r="225" spans="1:12" x14ac:dyDescent="0.25">
      <c r="A225" s="7"/>
      <c r="B225" s="14" t="s">
        <v>22</v>
      </c>
      <c r="C225" s="7" t="s">
        <v>18</v>
      </c>
      <c r="D225" s="7">
        <v>6.8199999999999997E-2</v>
      </c>
      <c r="E225" s="9">
        <f>D225*E221</f>
        <v>7.9112</v>
      </c>
      <c r="F225" s="9"/>
      <c r="G225" s="9"/>
      <c r="H225" s="9"/>
      <c r="I225" s="9"/>
      <c r="J225" s="9"/>
      <c r="K225" s="9"/>
      <c r="L225" s="9"/>
    </row>
    <row r="226" spans="1:12" ht="30" x14ac:dyDescent="0.25">
      <c r="A226" s="11">
        <v>2</v>
      </c>
      <c r="B226" s="12" t="s">
        <v>337</v>
      </c>
      <c r="C226" s="11" t="s">
        <v>38</v>
      </c>
      <c r="D226" s="11"/>
      <c r="E226" s="13">
        <v>15</v>
      </c>
      <c r="F226" s="13"/>
      <c r="G226" s="13"/>
      <c r="H226" s="13"/>
      <c r="I226" s="13"/>
      <c r="J226" s="13"/>
      <c r="K226" s="13"/>
      <c r="L226" s="13"/>
    </row>
    <row r="227" spans="1:12" x14ac:dyDescent="0.25">
      <c r="A227" s="7"/>
      <c r="B227" s="14" t="s">
        <v>15</v>
      </c>
      <c r="C227" s="7" t="s">
        <v>16</v>
      </c>
      <c r="D227" s="7">
        <v>1.29</v>
      </c>
      <c r="E227" s="9">
        <f>D227*E226</f>
        <v>19.350000000000001</v>
      </c>
      <c r="F227" s="9"/>
      <c r="G227" s="9"/>
      <c r="H227" s="9"/>
      <c r="I227" s="9"/>
      <c r="J227" s="9"/>
      <c r="K227" s="9"/>
      <c r="L227" s="9"/>
    </row>
    <row r="228" spans="1:12" x14ac:dyDescent="0.25">
      <c r="A228" s="7"/>
      <c r="B228" s="14" t="s">
        <v>17</v>
      </c>
      <c r="C228" s="7" t="s">
        <v>18</v>
      </c>
      <c r="D228" s="7">
        <v>4.3799999999999999E-2</v>
      </c>
      <c r="E228" s="9">
        <f>D228*E226</f>
        <v>0.65700000000000003</v>
      </c>
      <c r="F228" s="9"/>
      <c r="G228" s="9"/>
      <c r="H228" s="9"/>
      <c r="I228" s="9"/>
      <c r="J228" s="9"/>
      <c r="K228" s="9"/>
      <c r="L228" s="9"/>
    </row>
    <row r="229" spans="1:12" ht="30" x14ac:dyDescent="0.25">
      <c r="A229" s="7"/>
      <c r="B229" s="14" t="s">
        <v>338</v>
      </c>
      <c r="C229" s="7" t="s">
        <v>38</v>
      </c>
      <c r="D229" s="7">
        <v>0.92900000000000005</v>
      </c>
      <c r="E229" s="9">
        <f>D229*E226</f>
        <v>13.935</v>
      </c>
      <c r="F229" s="9"/>
      <c r="G229" s="9"/>
      <c r="H229" s="9"/>
      <c r="I229" s="9"/>
      <c r="J229" s="9"/>
      <c r="K229" s="9"/>
      <c r="L229" s="9"/>
    </row>
    <row r="230" spans="1:12" x14ac:dyDescent="0.25">
      <c r="A230" s="7"/>
      <c r="B230" s="14" t="s">
        <v>22</v>
      </c>
      <c r="C230" s="7" t="s">
        <v>18</v>
      </c>
      <c r="D230" s="7">
        <v>7.9399999999999998E-2</v>
      </c>
      <c r="E230" s="9">
        <f>D230*E226</f>
        <v>1.1910000000000001</v>
      </c>
      <c r="F230" s="9"/>
      <c r="G230" s="9"/>
      <c r="H230" s="9"/>
      <c r="I230" s="9"/>
      <c r="J230" s="9"/>
      <c r="K230" s="9"/>
      <c r="L230" s="9"/>
    </row>
    <row r="231" spans="1:12" ht="60" x14ac:dyDescent="0.25">
      <c r="A231" s="156">
        <v>3</v>
      </c>
      <c r="B231" s="12" t="s">
        <v>339</v>
      </c>
      <c r="C231" s="156" t="s">
        <v>94</v>
      </c>
      <c r="D231" s="156"/>
      <c r="E231" s="157">
        <v>2</v>
      </c>
      <c r="F231" s="157"/>
      <c r="G231" s="157"/>
      <c r="H231" s="157"/>
      <c r="I231" s="157"/>
      <c r="J231" s="157"/>
      <c r="K231" s="157"/>
      <c r="L231" s="157"/>
    </row>
    <row r="232" spans="1:12" x14ac:dyDescent="0.25">
      <c r="A232" s="158"/>
      <c r="B232" s="159" t="s">
        <v>15</v>
      </c>
      <c r="C232" s="158" t="s">
        <v>16</v>
      </c>
      <c r="D232" s="158">
        <v>1.02</v>
      </c>
      <c r="E232" s="160">
        <f>D232*E231</f>
        <v>2.04</v>
      </c>
      <c r="F232" s="160"/>
      <c r="G232" s="160"/>
      <c r="H232" s="160"/>
      <c r="I232" s="160"/>
      <c r="J232" s="160"/>
      <c r="K232" s="160"/>
      <c r="L232" s="160"/>
    </row>
    <row r="233" spans="1:12" x14ac:dyDescent="0.25">
      <c r="A233" s="158"/>
      <c r="B233" s="159" t="s">
        <v>17</v>
      </c>
      <c r="C233" s="158" t="s">
        <v>18</v>
      </c>
      <c r="D233" s="158">
        <v>0.04</v>
      </c>
      <c r="E233" s="160">
        <f>D233*E231</f>
        <v>0.08</v>
      </c>
      <c r="F233" s="160"/>
      <c r="G233" s="160"/>
      <c r="H233" s="160"/>
      <c r="I233" s="160"/>
      <c r="J233" s="160"/>
      <c r="K233" s="160"/>
      <c r="L233" s="160"/>
    </row>
    <row r="234" spans="1:12" x14ac:dyDescent="0.25">
      <c r="A234" s="158"/>
      <c r="B234" s="14" t="s">
        <v>278</v>
      </c>
      <c r="C234" s="7" t="s">
        <v>94</v>
      </c>
      <c r="D234" s="7">
        <v>2</v>
      </c>
      <c r="E234" s="9">
        <f>D234*E231</f>
        <v>4</v>
      </c>
      <c r="F234" s="9"/>
      <c r="G234" s="9"/>
      <c r="H234" s="9"/>
      <c r="I234" s="9"/>
      <c r="J234" s="9"/>
      <c r="K234" s="9"/>
      <c r="L234" s="9"/>
    </row>
    <row r="235" spans="1:12" x14ac:dyDescent="0.25">
      <c r="A235" s="158"/>
      <c r="B235" s="159" t="s">
        <v>281</v>
      </c>
      <c r="C235" s="158" t="s">
        <v>107</v>
      </c>
      <c r="D235" s="158">
        <v>1</v>
      </c>
      <c r="E235" s="160">
        <f>D235*E231</f>
        <v>2</v>
      </c>
      <c r="F235" s="160"/>
      <c r="G235" s="160"/>
      <c r="H235" s="160"/>
      <c r="I235" s="160"/>
      <c r="J235" s="160"/>
      <c r="K235" s="160"/>
      <c r="L235" s="160"/>
    </row>
    <row r="236" spans="1:12" x14ac:dyDescent="0.25">
      <c r="A236" s="158"/>
      <c r="B236" s="159" t="s">
        <v>22</v>
      </c>
      <c r="C236" s="158" t="s">
        <v>18</v>
      </c>
      <c r="D236" s="158">
        <v>0.42</v>
      </c>
      <c r="E236" s="160">
        <f>D236*E231</f>
        <v>0.84</v>
      </c>
      <c r="F236" s="160"/>
      <c r="G236" s="160"/>
      <c r="H236" s="160"/>
      <c r="I236" s="160"/>
      <c r="J236" s="160"/>
      <c r="K236" s="160"/>
      <c r="L236" s="160"/>
    </row>
    <row r="237" spans="1:12" ht="30" x14ac:dyDescent="0.25">
      <c r="A237" s="161">
        <v>5</v>
      </c>
      <c r="B237" s="162" t="s">
        <v>282</v>
      </c>
      <c r="C237" s="161" t="s">
        <v>94</v>
      </c>
      <c r="D237" s="161"/>
      <c r="E237" s="163">
        <f>E240</f>
        <v>2</v>
      </c>
      <c r="F237" s="163"/>
      <c r="G237" s="163"/>
      <c r="H237" s="163"/>
      <c r="I237" s="163"/>
      <c r="J237" s="163"/>
      <c r="K237" s="163"/>
      <c r="L237" s="163"/>
    </row>
    <row r="238" spans="1:12" x14ac:dyDescent="0.25">
      <c r="A238" s="164"/>
      <c r="B238" s="159" t="s">
        <v>15</v>
      </c>
      <c r="C238" s="164" t="s">
        <v>16</v>
      </c>
      <c r="D238" s="164">
        <v>0.34</v>
      </c>
      <c r="E238" s="165">
        <f>D238*E237</f>
        <v>0.68</v>
      </c>
      <c r="F238" s="165"/>
      <c r="G238" s="165"/>
      <c r="H238" s="165"/>
      <c r="I238" s="165"/>
      <c r="J238" s="165"/>
      <c r="K238" s="165"/>
      <c r="L238" s="165"/>
    </row>
    <row r="239" spans="1:12" x14ac:dyDescent="0.25">
      <c r="A239" s="164"/>
      <c r="B239" s="159" t="s">
        <v>17</v>
      </c>
      <c r="C239" s="164" t="s">
        <v>18</v>
      </c>
      <c r="D239" s="164">
        <v>0.01</v>
      </c>
      <c r="E239" s="165">
        <f>D239*E237</f>
        <v>0.02</v>
      </c>
      <c r="F239" s="165"/>
      <c r="G239" s="165"/>
      <c r="H239" s="165"/>
      <c r="I239" s="165"/>
      <c r="J239" s="165"/>
      <c r="K239" s="165"/>
      <c r="L239" s="165"/>
    </row>
    <row r="240" spans="1:12" x14ac:dyDescent="0.25">
      <c r="A240" s="164"/>
      <c r="B240" s="159" t="s">
        <v>283</v>
      </c>
      <c r="C240" s="164" t="s">
        <v>284</v>
      </c>
      <c r="D240" s="166" t="s">
        <v>39</v>
      </c>
      <c r="E240" s="165">
        <v>2</v>
      </c>
      <c r="F240" s="165"/>
      <c r="G240" s="165"/>
      <c r="H240" s="165"/>
      <c r="I240" s="165"/>
      <c r="J240" s="165"/>
      <c r="K240" s="165"/>
      <c r="L240" s="165"/>
    </row>
    <row r="241" spans="1:12" x14ac:dyDescent="0.25">
      <c r="A241" s="164"/>
      <c r="B241" s="167" t="s">
        <v>22</v>
      </c>
      <c r="C241" s="168" t="s">
        <v>18</v>
      </c>
      <c r="D241" s="168">
        <v>0.02</v>
      </c>
      <c r="E241" s="169">
        <f>D241*E237</f>
        <v>0.04</v>
      </c>
      <c r="F241" s="169"/>
      <c r="G241" s="169"/>
      <c r="H241" s="169"/>
      <c r="I241" s="169"/>
      <c r="J241" s="169"/>
      <c r="K241" s="169"/>
      <c r="L241" s="169"/>
    </row>
    <row r="242" spans="1:12" ht="30" x14ac:dyDescent="0.25">
      <c r="A242" s="11">
        <v>6</v>
      </c>
      <c r="B242" s="12" t="s">
        <v>340</v>
      </c>
      <c r="C242" s="11" t="s">
        <v>107</v>
      </c>
      <c r="D242" s="11"/>
      <c r="E242" s="13">
        <v>1</v>
      </c>
      <c r="F242" s="13"/>
      <c r="G242" s="13"/>
      <c r="H242" s="13"/>
      <c r="I242" s="13"/>
      <c r="J242" s="13"/>
      <c r="K242" s="13"/>
      <c r="L242" s="13"/>
    </row>
    <row r="243" spans="1:12" x14ac:dyDescent="0.25">
      <c r="A243" s="7"/>
      <c r="B243" s="14" t="s">
        <v>15</v>
      </c>
      <c r="C243" s="7" t="s">
        <v>16</v>
      </c>
      <c r="D243" s="7">
        <v>88.6</v>
      </c>
      <c r="E243" s="9">
        <f>D243*E242</f>
        <v>88.6</v>
      </c>
      <c r="F243" s="9"/>
      <c r="G243" s="9"/>
      <c r="H243" s="9"/>
      <c r="I243" s="9"/>
      <c r="J243" s="9"/>
      <c r="K243" s="9"/>
      <c r="L243" s="9"/>
    </row>
    <row r="244" spans="1:12" x14ac:dyDescent="0.25">
      <c r="A244" s="7"/>
      <c r="B244" s="14" t="s">
        <v>17</v>
      </c>
      <c r="C244" s="7" t="s">
        <v>18</v>
      </c>
      <c r="D244" s="7">
        <v>14</v>
      </c>
      <c r="E244" s="9">
        <f>D244*E242</f>
        <v>14</v>
      </c>
      <c r="F244" s="9"/>
      <c r="G244" s="9"/>
      <c r="H244" s="9"/>
      <c r="I244" s="9"/>
      <c r="J244" s="9"/>
      <c r="K244" s="9"/>
      <c r="L244" s="9"/>
    </row>
    <row r="245" spans="1:12" x14ac:dyDescent="0.25">
      <c r="A245" s="7"/>
      <c r="B245" s="14" t="s">
        <v>341</v>
      </c>
      <c r="C245" s="7" t="s">
        <v>107</v>
      </c>
      <c r="D245" s="7">
        <v>1</v>
      </c>
      <c r="E245" s="9">
        <f>D245*E242</f>
        <v>1</v>
      </c>
      <c r="F245" s="9"/>
      <c r="G245" s="9"/>
      <c r="H245" s="9"/>
      <c r="I245" s="9"/>
      <c r="J245" s="9"/>
      <c r="K245" s="9"/>
      <c r="L245" s="9"/>
    </row>
    <row r="246" spans="1:12" x14ac:dyDescent="0.25">
      <c r="A246" s="7"/>
      <c r="B246" s="60" t="s">
        <v>22</v>
      </c>
      <c r="C246" s="61" t="s">
        <v>18</v>
      </c>
      <c r="D246" s="61">
        <v>7.92</v>
      </c>
      <c r="E246" s="62">
        <f>D246*E242</f>
        <v>7.92</v>
      </c>
      <c r="F246" s="62"/>
      <c r="G246" s="62"/>
      <c r="H246" s="62"/>
      <c r="I246" s="62"/>
      <c r="J246" s="62"/>
      <c r="K246" s="62"/>
      <c r="L246" s="62"/>
    </row>
    <row r="247" spans="1:12" ht="30" x14ac:dyDescent="0.25">
      <c r="A247" s="11">
        <v>7</v>
      </c>
      <c r="B247" s="12" t="s">
        <v>28</v>
      </c>
      <c r="C247" s="11" t="s">
        <v>27</v>
      </c>
      <c r="D247" s="11"/>
      <c r="E247" s="13">
        <f>E249+E250</f>
        <v>6</v>
      </c>
      <c r="F247" s="13"/>
      <c r="G247" s="13"/>
      <c r="H247" s="13"/>
      <c r="I247" s="13"/>
      <c r="J247" s="13"/>
      <c r="K247" s="13"/>
      <c r="L247" s="13"/>
    </row>
    <row r="248" spans="1:12" x14ac:dyDescent="0.25">
      <c r="A248" s="7"/>
      <c r="B248" s="14" t="s">
        <v>15</v>
      </c>
      <c r="C248" s="7" t="s">
        <v>27</v>
      </c>
      <c r="D248" s="7">
        <v>1</v>
      </c>
      <c r="E248" s="9">
        <f>D248*E247</f>
        <v>6</v>
      </c>
      <c r="F248" s="9"/>
      <c r="G248" s="9"/>
      <c r="H248" s="9"/>
      <c r="I248" s="9"/>
      <c r="J248" s="9"/>
      <c r="K248" s="9"/>
      <c r="L248" s="9"/>
    </row>
    <row r="249" spans="1:12" x14ac:dyDescent="0.25">
      <c r="A249" s="7"/>
      <c r="B249" s="14" t="s">
        <v>342</v>
      </c>
      <c r="C249" s="7" t="s">
        <v>27</v>
      </c>
      <c r="D249" s="7" t="s">
        <v>39</v>
      </c>
      <c r="E249" s="9">
        <v>2</v>
      </c>
      <c r="F249" s="9"/>
      <c r="G249" s="9"/>
      <c r="H249" s="9"/>
      <c r="I249" s="9"/>
      <c r="J249" s="9"/>
      <c r="K249" s="9"/>
      <c r="L249" s="9"/>
    </row>
    <row r="250" spans="1:12" x14ac:dyDescent="0.25">
      <c r="A250" s="7"/>
      <c r="B250" s="14" t="s">
        <v>71</v>
      </c>
      <c r="C250" s="7" t="s">
        <v>27</v>
      </c>
      <c r="D250" s="7" t="s">
        <v>39</v>
      </c>
      <c r="E250" s="9">
        <v>4</v>
      </c>
      <c r="F250" s="9"/>
      <c r="G250" s="9"/>
      <c r="H250" s="9"/>
      <c r="I250" s="9"/>
      <c r="J250" s="9"/>
      <c r="K250" s="9"/>
      <c r="L250" s="9"/>
    </row>
    <row r="251" spans="1:12" x14ac:dyDescent="0.25">
      <c r="A251" s="7"/>
      <c r="B251" s="14" t="s">
        <v>31</v>
      </c>
      <c r="C251" s="7" t="s">
        <v>27</v>
      </c>
      <c r="D251" s="7">
        <v>2</v>
      </c>
      <c r="E251" s="9">
        <f>D251*E247</f>
        <v>12</v>
      </c>
      <c r="F251" s="9"/>
      <c r="G251" s="9"/>
      <c r="H251" s="9"/>
      <c r="I251" s="9"/>
      <c r="J251" s="9"/>
      <c r="K251" s="9"/>
      <c r="L251" s="9"/>
    </row>
    <row r="252" spans="1:12" ht="30" x14ac:dyDescent="0.25">
      <c r="A252" s="11">
        <v>1</v>
      </c>
      <c r="B252" s="12" t="s">
        <v>335</v>
      </c>
      <c r="C252" s="11" t="s">
        <v>38</v>
      </c>
      <c r="D252" s="11"/>
      <c r="E252" s="13">
        <f>E255+E256</f>
        <v>127.5</v>
      </c>
      <c r="F252" s="13"/>
      <c r="G252" s="13"/>
      <c r="H252" s="13"/>
      <c r="I252" s="13"/>
      <c r="J252" s="13"/>
      <c r="K252" s="13"/>
      <c r="L252" s="13"/>
    </row>
    <row r="253" spans="1:12" x14ac:dyDescent="0.25">
      <c r="A253" s="7"/>
      <c r="B253" s="14" t="s">
        <v>15</v>
      </c>
      <c r="C253" s="7" t="s">
        <v>16</v>
      </c>
      <c r="D253" s="7">
        <v>1.05</v>
      </c>
      <c r="E253" s="9">
        <f>D253*E252</f>
        <v>133.875</v>
      </c>
      <c r="F253" s="9"/>
      <c r="G253" s="9"/>
      <c r="H253" s="9"/>
      <c r="I253" s="9"/>
      <c r="J253" s="9"/>
      <c r="K253" s="9"/>
      <c r="L253" s="9"/>
    </row>
    <row r="254" spans="1:12" x14ac:dyDescent="0.25">
      <c r="A254" s="7"/>
      <c r="B254" s="14" t="s">
        <v>17</v>
      </c>
      <c r="C254" s="7" t="s">
        <v>18</v>
      </c>
      <c r="D254" s="7">
        <v>2.93E-2</v>
      </c>
      <c r="E254" s="9">
        <f>D254*E252</f>
        <v>3.7357499999999999</v>
      </c>
      <c r="F254" s="9"/>
      <c r="G254" s="9"/>
      <c r="H254" s="9"/>
      <c r="I254" s="9"/>
      <c r="J254" s="9"/>
      <c r="K254" s="9"/>
      <c r="L254" s="9"/>
    </row>
    <row r="255" spans="1:12" x14ac:dyDescent="0.25">
      <c r="A255" s="7"/>
      <c r="B255" s="14" t="s">
        <v>343</v>
      </c>
      <c r="C255" s="7" t="s">
        <v>38</v>
      </c>
      <c r="D255" s="7" t="s">
        <v>39</v>
      </c>
      <c r="E255" s="9">
        <v>120</v>
      </c>
      <c r="F255" s="9"/>
      <c r="G255" s="9"/>
      <c r="H255" s="9"/>
      <c r="I255" s="9"/>
      <c r="J255" s="9"/>
      <c r="K255" s="9"/>
      <c r="L255" s="9"/>
    </row>
    <row r="256" spans="1:12" x14ac:dyDescent="0.25">
      <c r="A256" s="7"/>
      <c r="B256" s="14" t="s">
        <v>344</v>
      </c>
      <c r="C256" s="7" t="s">
        <v>38</v>
      </c>
      <c r="D256" s="7" t="s">
        <v>39</v>
      </c>
      <c r="E256" s="9">
        <v>7.5</v>
      </c>
      <c r="F256" s="9"/>
      <c r="G256" s="9"/>
      <c r="H256" s="9"/>
      <c r="I256" s="9"/>
      <c r="J256" s="9"/>
      <c r="K256" s="9"/>
      <c r="L256" s="9"/>
    </row>
    <row r="257" spans="1:12" x14ac:dyDescent="0.25">
      <c r="A257" s="7"/>
      <c r="B257" s="14" t="s">
        <v>22</v>
      </c>
      <c r="C257" s="7" t="s">
        <v>18</v>
      </c>
      <c r="D257" s="7">
        <v>6.8199999999999997E-2</v>
      </c>
      <c r="E257" s="9">
        <f>D257*E252</f>
        <v>8.6954999999999991</v>
      </c>
      <c r="F257" s="9"/>
      <c r="G257" s="9"/>
      <c r="H257" s="9"/>
      <c r="I257" s="9"/>
      <c r="J257" s="9"/>
      <c r="K257" s="9"/>
      <c r="L257" s="9"/>
    </row>
    <row r="258" spans="1:12" x14ac:dyDescent="0.25">
      <c r="A258" s="11">
        <v>8</v>
      </c>
      <c r="B258" s="12" t="s">
        <v>345</v>
      </c>
      <c r="C258" s="11" t="s">
        <v>94</v>
      </c>
      <c r="D258" s="11"/>
      <c r="E258" s="13">
        <v>1</v>
      </c>
      <c r="F258" s="13"/>
      <c r="G258" s="13"/>
      <c r="H258" s="13"/>
      <c r="I258" s="13"/>
      <c r="J258" s="13"/>
      <c r="K258" s="13"/>
      <c r="L258" s="13"/>
    </row>
    <row r="259" spans="1:12" x14ac:dyDescent="0.25">
      <c r="A259" s="7"/>
      <c r="B259" s="14" t="s">
        <v>15</v>
      </c>
      <c r="C259" s="7" t="s">
        <v>16</v>
      </c>
      <c r="D259" s="180">
        <v>1.51</v>
      </c>
      <c r="E259" s="9">
        <f>D259*E258</f>
        <v>1.51</v>
      </c>
      <c r="F259" s="9"/>
      <c r="G259" s="9"/>
      <c r="H259" s="9"/>
      <c r="I259" s="9"/>
      <c r="J259" s="9"/>
      <c r="K259" s="9"/>
      <c r="L259" s="9"/>
    </row>
    <row r="260" spans="1:12" x14ac:dyDescent="0.25">
      <c r="A260" s="7"/>
      <c r="B260" s="14" t="s">
        <v>17</v>
      </c>
      <c r="C260" s="7" t="s">
        <v>18</v>
      </c>
      <c r="D260" s="180">
        <v>0.13</v>
      </c>
      <c r="E260" s="9">
        <f>D260*E258</f>
        <v>0.13</v>
      </c>
      <c r="F260" s="9"/>
      <c r="G260" s="9"/>
      <c r="H260" s="9"/>
      <c r="I260" s="9"/>
      <c r="J260" s="9"/>
      <c r="K260" s="9"/>
      <c r="L260" s="9"/>
    </row>
    <row r="261" spans="1:12" x14ac:dyDescent="0.25">
      <c r="A261" s="7"/>
      <c r="B261" s="14" t="s">
        <v>346</v>
      </c>
      <c r="C261" s="7" t="s">
        <v>94</v>
      </c>
      <c r="D261" s="181">
        <v>1</v>
      </c>
      <c r="E261" s="9">
        <f>D261*E258</f>
        <v>1</v>
      </c>
      <c r="F261" s="9"/>
      <c r="G261" s="9"/>
      <c r="H261" s="9"/>
      <c r="I261" s="9"/>
      <c r="J261" s="9"/>
      <c r="K261" s="9"/>
      <c r="L261" s="9"/>
    </row>
    <row r="262" spans="1:12" ht="15.75" thickBot="1" x14ac:dyDescent="0.3">
      <c r="A262" s="7"/>
      <c r="B262" s="14" t="s">
        <v>22</v>
      </c>
      <c r="C262" s="7" t="s">
        <v>18</v>
      </c>
      <c r="D262" s="182">
        <v>7.0000000000000007E-2</v>
      </c>
      <c r="E262" s="9">
        <f>D262*E258</f>
        <v>7.0000000000000007E-2</v>
      </c>
      <c r="F262" s="9"/>
      <c r="G262" s="9"/>
      <c r="H262" s="9"/>
      <c r="I262" s="9"/>
      <c r="J262" s="9"/>
      <c r="K262" s="9"/>
      <c r="L262" s="9"/>
    </row>
    <row r="263" spans="1:12" x14ac:dyDescent="0.25">
      <c r="B263" s="28" t="s">
        <v>88</v>
      </c>
      <c r="C263" s="29"/>
      <c r="D263" s="29"/>
      <c r="E263" s="30"/>
      <c r="F263" s="30"/>
      <c r="G263" s="30"/>
      <c r="H263" s="30"/>
      <c r="I263" s="30"/>
      <c r="J263" s="30"/>
      <c r="K263" s="30"/>
      <c r="L263" s="31"/>
    </row>
    <row r="264" spans="1:12" x14ac:dyDescent="0.25">
      <c r="B264" s="32" t="s">
        <v>460</v>
      </c>
      <c r="C264" s="11"/>
      <c r="D264" s="33">
        <v>0.03</v>
      </c>
      <c r="E264" s="13"/>
      <c r="F264" s="13"/>
      <c r="G264" s="13"/>
      <c r="H264" s="13"/>
      <c r="I264" s="13"/>
      <c r="J264" s="13"/>
      <c r="K264" s="13"/>
      <c r="L264" s="34"/>
    </row>
    <row r="265" spans="1:12" x14ac:dyDescent="0.25">
      <c r="B265" s="32" t="s">
        <v>88</v>
      </c>
      <c r="C265" s="11"/>
      <c r="D265" s="11"/>
      <c r="E265" s="13"/>
      <c r="F265" s="13"/>
      <c r="G265" s="13"/>
      <c r="H265" s="13"/>
      <c r="I265" s="13"/>
      <c r="J265" s="13"/>
      <c r="K265" s="13"/>
      <c r="L265" s="34"/>
    </row>
    <row r="266" spans="1:12" x14ac:dyDescent="0.25">
      <c r="B266" s="32" t="s">
        <v>438</v>
      </c>
      <c r="C266" s="11"/>
      <c r="D266" s="33">
        <v>0.12</v>
      </c>
      <c r="E266" s="13"/>
      <c r="F266" s="13"/>
      <c r="G266" s="13"/>
      <c r="H266" s="13"/>
      <c r="I266" s="13"/>
      <c r="J266" s="13"/>
      <c r="K266" s="13"/>
      <c r="L266" s="34"/>
    </row>
    <row r="267" spans="1:12" x14ac:dyDescent="0.25">
      <c r="B267" s="32" t="s">
        <v>88</v>
      </c>
      <c r="C267" s="11"/>
      <c r="D267" s="11"/>
      <c r="E267" s="13"/>
      <c r="F267" s="13"/>
      <c r="G267" s="13"/>
      <c r="H267" s="13"/>
      <c r="I267" s="13"/>
      <c r="J267" s="13"/>
      <c r="K267" s="13"/>
      <c r="L267" s="34"/>
    </row>
    <row r="268" spans="1:12" x14ac:dyDescent="0.25">
      <c r="B268" s="32" t="s">
        <v>103</v>
      </c>
      <c r="C268" s="11"/>
      <c r="D268" s="33">
        <v>0.08</v>
      </c>
      <c r="E268" s="13"/>
      <c r="F268" s="13"/>
      <c r="G268" s="13"/>
      <c r="H268" s="13"/>
      <c r="I268" s="13"/>
      <c r="J268" s="13"/>
      <c r="K268" s="13"/>
      <c r="L268" s="34"/>
    </row>
    <row r="269" spans="1:12" ht="30.75" thickBot="1" x14ac:dyDescent="0.3">
      <c r="B269" s="35" t="s">
        <v>112</v>
      </c>
      <c r="C269" s="36"/>
      <c r="D269" s="36"/>
      <c r="E269" s="37"/>
      <c r="F269" s="37"/>
      <c r="G269" s="37"/>
      <c r="H269" s="37"/>
      <c r="I269" s="37"/>
      <c r="J269" s="37"/>
      <c r="K269" s="37"/>
      <c r="L269" s="38"/>
    </row>
    <row r="270" spans="1:12" ht="18.75" x14ac:dyDescent="0.3">
      <c r="A270" s="7"/>
      <c r="B270" s="370" t="s">
        <v>113</v>
      </c>
      <c r="C270" s="371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1:12" ht="60" x14ac:dyDescent="0.25">
      <c r="A271" s="11">
        <v>1</v>
      </c>
      <c r="B271" s="12" t="s">
        <v>115</v>
      </c>
      <c r="C271" s="11" t="s">
        <v>107</v>
      </c>
      <c r="D271" s="11"/>
      <c r="E271" s="13">
        <v>4</v>
      </c>
      <c r="F271" s="13"/>
      <c r="G271" s="13"/>
      <c r="H271" s="13"/>
      <c r="I271" s="13"/>
      <c r="J271" s="13"/>
      <c r="K271" s="13"/>
      <c r="L271" s="13"/>
    </row>
    <row r="272" spans="1:12" x14ac:dyDescent="0.25">
      <c r="A272" s="7"/>
      <c r="B272" s="14" t="s">
        <v>15</v>
      </c>
      <c r="C272" s="7" t="s">
        <v>107</v>
      </c>
      <c r="D272" s="7">
        <v>1</v>
      </c>
      <c r="E272" s="9">
        <f>D272*E271</f>
        <v>4</v>
      </c>
      <c r="F272" s="9"/>
      <c r="G272" s="9"/>
      <c r="H272" s="9"/>
      <c r="I272" s="9"/>
      <c r="J272" s="9"/>
      <c r="K272" s="9"/>
      <c r="L272" s="9"/>
    </row>
    <row r="273" spans="1:12" ht="30" x14ac:dyDescent="0.25">
      <c r="A273" s="7"/>
      <c r="B273" s="14" t="s">
        <v>116</v>
      </c>
      <c r="C273" s="7" t="s">
        <v>107</v>
      </c>
      <c r="D273" s="7">
        <v>1</v>
      </c>
      <c r="E273" s="9">
        <f>D273*E271</f>
        <v>4</v>
      </c>
      <c r="F273" s="9"/>
      <c r="G273" s="9"/>
      <c r="H273" s="9"/>
      <c r="I273" s="9"/>
      <c r="J273" s="9"/>
      <c r="K273" s="9"/>
      <c r="L273" s="9"/>
    </row>
    <row r="274" spans="1:12" ht="60" x14ac:dyDescent="0.25">
      <c r="A274" s="11">
        <v>2</v>
      </c>
      <c r="B274" s="12" t="s">
        <v>197</v>
      </c>
      <c r="C274" s="11" t="s">
        <v>107</v>
      </c>
      <c r="D274" s="11"/>
      <c r="E274" s="13">
        <v>1</v>
      </c>
      <c r="F274" s="13"/>
      <c r="G274" s="13"/>
      <c r="H274" s="13"/>
      <c r="I274" s="13"/>
      <c r="J274" s="13"/>
      <c r="K274" s="13"/>
      <c r="L274" s="13"/>
    </row>
    <row r="275" spans="1:12" x14ac:dyDescent="0.25">
      <c r="A275" s="7"/>
      <c r="B275" s="14" t="s">
        <v>15</v>
      </c>
      <c r="C275" s="7" t="s">
        <v>107</v>
      </c>
      <c r="D275" s="7">
        <v>1</v>
      </c>
      <c r="E275" s="9">
        <f>D275*E274</f>
        <v>1</v>
      </c>
      <c r="F275" s="9"/>
      <c r="G275" s="9"/>
      <c r="H275" s="9"/>
      <c r="I275" s="9"/>
      <c r="J275" s="9"/>
      <c r="K275" s="9"/>
      <c r="L275" s="9"/>
    </row>
    <row r="276" spans="1:12" ht="30" x14ac:dyDescent="0.25">
      <c r="A276" s="7"/>
      <c r="B276" s="14" t="s">
        <v>198</v>
      </c>
      <c r="C276" s="7" t="s">
        <v>107</v>
      </c>
      <c r="D276" s="7">
        <v>1</v>
      </c>
      <c r="E276" s="9">
        <f>D276*E274</f>
        <v>1</v>
      </c>
      <c r="F276" s="9"/>
      <c r="G276" s="9"/>
      <c r="H276" s="9"/>
      <c r="I276" s="9"/>
      <c r="J276" s="9"/>
      <c r="K276" s="9"/>
      <c r="L276" s="9"/>
    </row>
    <row r="277" spans="1:12" ht="60" x14ac:dyDescent="0.25">
      <c r="A277" s="11">
        <v>2</v>
      </c>
      <c r="B277" s="12" t="s">
        <v>347</v>
      </c>
      <c r="C277" s="11" t="s">
        <v>107</v>
      </c>
      <c r="D277" s="11"/>
      <c r="E277" s="13">
        <v>3</v>
      </c>
      <c r="F277" s="13"/>
      <c r="G277" s="13"/>
      <c r="H277" s="13"/>
      <c r="I277" s="13"/>
      <c r="J277" s="13"/>
      <c r="K277" s="13"/>
      <c r="L277" s="13"/>
    </row>
    <row r="278" spans="1:12" x14ac:dyDescent="0.25">
      <c r="A278" s="7"/>
      <c r="B278" s="14" t="s">
        <v>15</v>
      </c>
      <c r="C278" s="7" t="s">
        <v>107</v>
      </c>
      <c r="D278" s="7">
        <v>1</v>
      </c>
      <c r="E278" s="9">
        <f>D278*E277</f>
        <v>3</v>
      </c>
      <c r="F278" s="9"/>
      <c r="G278" s="9"/>
      <c r="H278" s="9"/>
      <c r="I278" s="9"/>
      <c r="J278" s="9"/>
      <c r="K278" s="9"/>
      <c r="L278" s="9"/>
    </row>
    <row r="279" spans="1:12" ht="30" x14ac:dyDescent="0.25">
      <c r="A279" s="7"/>
      <c r="B279" s="14" t="s">
        <v>348</v>
      </c>
      <c r="C279" s="7" t="s">
        <v>107</v>
      </c>
      <c r="D279" s="7">
        <v>1</v>
      </c>
      <c r="E279" s="9">
        <f>D279*E277</f>
        <v>3</v>
      </c>
      <c r="F279" s="9"/>
      <c r="G279" s="9"/>
      <c r="H279" s="9"/>
      <c r="I279" s="9"/>
      <c r="J279" s="9"/>
      <c r="K279" s="9"/>
      <c r="L279" s="9"/>
    </row>
    <row r="280" spans="1:12" ht="47.25" x14ac:dyDescent="0.25">
      <c r="A280" s="11">
        <v>4</v>
      </c>
      <c r="B280" s="12" t="s">
        <v>272</v>
      </c>
      <c r="C280" s="11" t="s">
        <v>94</v>
      </c>
      <c r="D280" s="11"/>
      <c r="E280" s="16">
        <v>2</v>
      </c>
      <c r="F280" s="13"/>
      <c r="G280" s="13"/>
      <c r="H280" s="13"/>
      <c r="I280" s="13"/>
      <c r="J280" s="13"/>
      <c r="K280" s="13"/>
      <c r="L280" s="13"/>
    </row>
    <row r="281" spans="1:12" x14ac:dyDescent="0.25">
      <c r="A281" s="7"/>
      <c r="B281" s="14" t="s">
        <v>15</v>
      </c>
      <c r="C281" s="7" t="s">
        <v>16</v>
      </c>
      <c r="D281" s="7">
        <v>2.04</v>
      </c>
      <c r="E281" s="9">
        <f>D281*E280</f>
        <v>4.08</v>
      </c>
      <c r="F281" s="9"/>
      <c r="G281" s="9"/>
      <c r="H281" s="9"/>
      <c r="I281" s="9"/>
      <c r="J281" s="9"/>
      <c r="K281" s="9"/>
      <c r="L281" s="9"/>
    </row>
    <row r="282" spans="1:12" x14ac:dyDescent="0.25">
      <c r="A282" s="7"/>
      <c r="B282" s="14" t="s">
        <v>17</v>
      </c>
      <c r="C282" s="7" t="s">
        <v>18</v>
      </c>
      <c r="D282" s="7">
        <v>2.1999999999999999E-2</v>
      </c>
      <c r="E282" s="9">
        <f>D282*E280</f>
        <v>4.3999999999999997E-2</v>
      </c>
      <c r="F282" s="9"/>
      <c r="G282" s="9"/>
      <c r="H282" s="9"/>
      <c r="I282" s="9"/>
      <c r="J282" s="9"/>
      <c r="K282" s="9"/>
      <c r="L282" s="9"/>
    </row>
    <row r="283" spans="1:12" ht="32.25" x14ac:dyDescent="0.25">
      <c r="A283" s="7"/>
      <c r="B283" s="121" t="s">
        <v>273</v>
      </c>
      <c r="C283" s="7" t="s">
        <v>94</v>
      </c>
      <c r="D283" s="7">
        <v>1</v>
      </c>
      <c r="E283" s="9">
        <f>D283*E280</f>
        <v>2</v>
      </c>
      <c r="F283" s="9"/>
      <c r="G283" s="9"/>
      <c r="H283" s="9"/>
      <c r="I283" s="9"/>
      <c r="J283" s="9"/>
      <c r="K283" s="9"/>
      <c r="L283" s="9"/>
    </row>
    <row r="284" spans="1:12" x14ac:dyDescent="0.25">
      <c r="A284" s="7"/>
      <c r="B284" s="60" t="s">
        <v>22</v>
      </c>
      <c r="C284" s="61" t="s">
        <v>18</v>
      </c>
      <c r="D284" s="61">
        <v>0.308</v>
      </c>
      <c r="E284" s="62">
        <f>D284*E280</f>
        <v>0.61599999999999999</v>
      </c>
      <c r="F284" s="62"/>
      <c r="G284" s="62"/>
      <c r="H284" s="62"/>
      <c r="I284" s="62"/>
      <c r="J284" s="62"/>
      <c r="K284" s="62"/>
      <c r="L284" s="62"/>
    </row>
    <row r="285" spans="1:12" x14ac:dyDescent="0.25">
      <c r="A285" s="17">
        <v>3</v>
      </c>
      <c r="B285" s="18" t="s">
        <v>270</v>
      </c>
      <c r="C285" s="17" t="s">
        <v>94</v>
      </c>
      <c r="D285" s="17"/>
      <c r="E285" s="19">
        <v>8</v>
      </c>
      <c r="F285" s="19"/>
      <c r="G285" s="19"/>
      <c r="H285" s="19"/>
      <c r="I285" s="19"/>
      <c r="J285" s="19"/>
      <c r="K285" s="19"/>
      <c r="L285" s="19"/>
    </row>
    <row r="286" spans="1:12" x14ac:dyDescent="0.25">
      <c r="A286" s="20"/>
      <c r="B286" s="21" t="s">
        <v>15</v>
      </c>
      <c r="C286" s="20" t="s">
        <v>16</v>
      </c>
      <c r="D286" s="20">
        <v>0.68</v>
      </c>
      <c r="E286" s="22">
        <f>D286*E285</f>
        <v>5.44</v>
      </c>
      <c r="F286" s="22"/>
      <c r="G286" s="22"/>
      <c r="H286" s="22"/>
      <c r="I286" s="22"/>
      <c r="J286" s="22"/>
      <c r="K286" s="22"/>
      <c r="L286" s="22"/>
    </row>
    <row r="287" spans="1:12" x14ac:dyDescent="0.25">
      <c r="A287" s="20"/>
      <c r="B287" s="21" t="s">
        <v>17</v>
      </c>
      <c r="C287" s="20" t="s">
        <v>18</v>
      </c>
      <c r="D287" s="20">
        <v>1.0999999999999999E-2</v>
      </c>
      <c r="E287" s="22">
        <f>D287*E285</f>
        <v>8.7999999999999995E-2</v>
      </c>
      <c r="F287" s="22"/>
      <c r="G287" s="22"/>
      <c r="H287" s="22"/>
      <c r="I287" s="22"/>
      <c r="J287" s="22"/>
      <c r="K287" s="22"/>
      <c r="L287" s="22"/>
    </row>
    <row r="288" spans="1:12" x14ac:dyDescent="0.25">
      <c r="A288" s="20"/>
      <c r="B288" s="21" t="s">
        <v>332</v>
      </c>
      <c r="C288" s="20" t="s">
        <v>94</v>
      </c>
      <c r="D288" s="20" t="s">
        <v>39</v>
      </c>
      <c r="E288" s="22">
        <v>2</v>
      </c>
      <c r="F288" s="22"/>
      <c r="G288" s="22"/>
      <c r="H288" s="22"/>
      <c r="I288" s="22"/>
      <c r="J288" s="22"/>
      <c r="K288" s="22"/>
      <c r="L288" s="22"/>
    </row>
    <row r="289" spans="1:12" ht="15.75" thickBot="1" x14ac:dyDescent="0.3">
      <c r="A289" s="20"/>
      <c r="B289" s="21" t="s">
        <v>22</v>
      </c>
      <c r="C289" s="20" t="s">
        <v>18</v>
      </c>
      <c r="D289" s="20">
        <v>0.10299999999999999</v>
      </c>
      <c r="E289" s="22">
        <f>D289*E285</f>
        <v>0.82399999999999995</v>
      </c>
      <c r="F289" s="22"/>
      <c r="G289" s="22"/>
      <c r="H289" s="22"/>
      <c r="I289" s="22"/>
      <c r="J289" s="22"/>
      <c r="K289" s="22"/>
      <c r="L289" s="22"/>
    </row>
    <row r="290" spans="1:12" x14ac:dyDescent="0.25">
      <c r="B290" s="58" t="s">
        <v>88</v>
      </c>
      <c r="C290" s="44"/>
      <c r="D290" s="45"/>
      <c r="E290" s="45"/>
      <c r="F290" s="45"/>
      <c r="G290" s="46"/>
      <c r="H290" s="46"/>
      <c r="I290" s="46"/>
      <c r="J290" s="46"/>
      <c r="K290" s="46"/>
      <c r="L290" s="47"/>
    </row>
    <row r="291" spans="1:12" x14ac:dyDescent="0.25">
      <c r="B291" s="59" t="s">
        <v>121</v>
      </c>
      <c r="C291" s="48"/>
      <c r="D291" s="49"/>
      <c r="E291" s="49"/>
      <c r="F291" s="49"/>
      <c r="G291" s="50"/>
      <c r="H291" s="50"/>
      <c r="I291" s="50"/>
      <c r="J291" s="50"/>
      <c r="K291" s="50"/>
      <c r="L291" s="51"/>
    </row>
    <row r="292" spans="1:12" x14ac:dyDescent="0.25">
      <c r="B292" s="32" t="s">
        <v>460</v>
      </c>
      <c r="C292" s="11"/>
      <c r="D292" s="33">
        <v>0.03</v>
      </c>
      <c r="E292" s="13"/>
      <c r="F292" s="13"/>
      <c r="G292" s="13"/>
      <c r="H292" s="13"/>
      <c r="I292" s="13"/>
      <c r="J292" s="13"/>
      <c r="K292" s="13"/>
      <c r="L292" s="34"/>
    </row>
    <row r="293" spans="1:12" x14ac:dyDescent="0.25">
      <c r="B293" s="32" t="s">
        <v>88</v>
      </c>
      <c r="C293" s="11"/>
      <c r="D293" s="11"/>
      <c r="E293" s="13"/>
      <c r="F293" s="13"/>
      <c r="G293" s="13"/>
      <c r="H293" s="13"/>
      <c r="I293" s="13"/>
      <c r="J293" s="13"/>
      <c r="K293" s="13"/>
      <c r="L293" s="34"/>
    </row>
    <row r="294" spans="1:12" ht="30" x14ac:dyDescent="0.25">
      <c r="B294" s="59" t="s">
        <v>122</v>
      </c>
      <c r="C294" s="52"/>
      <c r="D294" s="49"/>
      <c r="E294" s="49"/>
      <c r="F294" s="49"/>
      <c r="G294" s="50"/>
      <c r="H294" s="50"/>
      <c r="I294" s="50"/>
      <c r="J294" s="50"/>
      <c r="K294" s="50"/>
      <c r="L294" s="51"/>
    </row>
    <row r="295" spans="1:12" x14ac:dyDescent="0.25">
      <c r="B295" s="59" t="s">
        <v>88</v>
      </c>
      <c r="C295" s="53"/>
      <c r="D295" s="49"/>
      <c r="E295" s="49"/>
      <c r="F295" s="49"/>
      <c r="G295" s="50"/>
      <c r="H295" s="50"/>
      <c r="I295" s="50"/>
      <c r="J295" s="50"/>
      <c r="K295" s="50"/>
      <c r="L295" s="51"/>
    </row>
    <row r="296" spans="1:12" ht="30" x14ac:dyDescent="0.25">
      <c r="B296" s="59" t="s">
        <v>123</v>
      </c>
      <c r="C296" s="52"/>
      <c r="D296" s="49"/>
      <c r="E296" s="49"/>
      <c r="F296" s="49"/>
      <c r="G296" s="50"/>
      <c r="H296" s="50"/>
      <c r="I296" s="50"/>
      <c r="J296" s="50"/>
      <c r="K296" s="50"/>
      <c r="L296" s="51"/>
    </row>
    <row r="297" spans="1:12" ht="30.75" thickBot="1" x14ac:dyDescent="0.3">
      <c r="B297" s="35" t="s">
        <v>124</v>
      </c>
      <c r="C297" s="54"/>
      <c r="D297" s="55"/>
      <c r="E297" s="55"/>
      <c r="F297" s="55"/>
      <c r="G297" s="56"/>
      <c r="H297" s="56"/>
      <c r="I297" s="56"/>
      <c r="J297" s="56"/>
      <c r="K297" s="56"/>
      <c r="L297" s="57"/>
    </row>
    <row r="298" spans="1:12" ht="15.75" thickBot="1" x14ac:dyDescent="0.3">
      <c r="B298" s="63" t="s">
        <v>422</v>
      </c>
      <c r="C298" s="64"/>
      <c r="D298" s="64"/>
      <c r="E298" s="64"/>
      <c r="F298" s="66"/>
      <c r="G298" s="66"/>
      <c r="H298" s="66"/>
      <c r="I298" s="66"/>
      <c r="J298" s="66"/>
      <c r="K298" s="66"/>
      <c r="L298" s="65"/>
    </row>
  </sheetData>
  <mergeCells count="13">
    <mergeCell ref="A1:L1"/>
    <mergeCell ref="A2:L2"/>
    <mergeCell ref="A3:A4"/>
    <mergeCell ref="B3:B4"/>
    <mergeCell ref="C3:C4"/>
    <mergeCell ref="D3:E3"/>
    <mergeCell ref="B270:C270"/>
    <mergeCell ref="F3:G3"/>
    <mergeCell ref="H3:I3"/>
    <mergeCell ref="J3:K3"/>
    <mergeCell ref="L3:L4"/>
    <mergeCell ref="B177:C177"/>
    <mergeCell ref="B215:C215"/>
  </mergeCells>
  <pageMargins left="0.7" right="0.7" top="0.75" bottom="0.75" header="0.3" footer="0.3"/>
  <pageSetup scale="82" orientation="landscape" verticalDpi="0" r:id="rId1"/>
  <rowBreaks count="2" manualBreakCount="2">
    <brk id="176" max="12" man="1"/>
    <brk id="20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58" workbookViewId="0">
      <selection activeCell="B70" sqref="B70"/>
    </sheetView>
  </sheetViews>
  <sheetFormatPr defaultRowHeight="15" x14ac:dyDescent="0.25"/>
  <cols>
    <col min="1" max="1" width="4.5703125" customWidth="1"/>
    <col min="2" max="2" width="36.85546875" customWidth="1"/>
    <col min="4" max="4" width="0" hidden="1" customWidth="1"/>
  </cols>
  <sheetData>
    <row r="1" spans="1:12" ht="33.75" customHeight="1" x14ac:dyDescent="0.25">
      <c r="A1" s="378" t="s">
        <v>436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8.75" x14ac:dyDescent="0.3">
      <c r="A2" s="379" t="s">
        <v>448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29.25" customHeight="1" x14ac:dyDescent="0.25">
      <c r="A3" s="374" t="s">
        <v>0</v>
      </c>
      <c r="B3" s="374" t="s">
        <v>1</v>
      </c>
      <c r="C3" s="380" t="s">
        <v>2</v>
      </c>
      <c r="D3" s="372" t="s">
        <v>3</v>
      </c>
      <c r="E3" s="373"/>
      <c r="F3" s="372" t="s">
        <v>4</v>
      </c>
      <c r="G3" s="373"/>
      <c r="H3" s="372" t="s">
        <v>5</v>
      </c>
      <c r="I3" s="373"/>
      <c r="J3" s="372" t="s">
        <v>6</v>
      </c>
      <c r="K3" s="373"/>
      <c r="L3" s="374" t="s">
        <v>7</v>
      </c>
    </row>
    <row r="4" spans="1:12" ht="60" customHeight="1" x14ac:dyDescent="0.25">
      <c r="A4" s="375"/>
      <c r="B4" s="375"/>
      <c r="C4" s="381"/>
      <c r="D4" s="3" t="s">
        <v>8</v>
      </c>
      <c r="E4" s="4" t="s">
        <v>7</v>
      </c>
      <c r="F4" s="3" t="s">
        <v>8</v>
      </c>
      <c r="G4" s="4" t="s">
        <v>7</v>
      </c>
      <c r="H4" s="3" t="s">
        <v>8</v>
      </c>
      <c r="I4" s="4" t="s">
        <v>7</v>
      </c>
      <c r="J4" s="3" t="s">
        <v>8</v>
      </c>
      <c r="K4" s="4" t="s">
        <v>7</v>
      </c>
      <c r="L4" s="375"/>
    </row>
    <row r="5" spans="1:12" x14ac:dyDescent="0.25">
      <c r="A5" s="5" t="s">
        <v>9</v>
      </c>
      <c r="B5" s="5" t="s">
        <v>449</v>
      </c>
      <c r="C5" s="6" t="s">
        <v>450</v>
      </c>
      <c r="D5" s="5">
        <v>5</v>
      </c>
      <c r="E5" s="5" t="s">
        <v>451</v>
      </c>
      <c r="F5" s="5" t="s">
        <v>452</v>
      </c>
      <c r="G5" s="5" t="s">
        <v>453</v>
      </c>
      <c r="H5" s="5" t="s">
        <v>454</v>
      </c>
      <c r="I5" s="5" t="s">
        <v>455</v>
      </c>
      <c r="J5" s="5" t="s">
        <v>456</v>
      </c>
      <c r="K5" s="5" t="s">
        <v>457</v>
      </c>
      <c r="L5" s="5" t="s">
        <v>458</v>
      </c>
    </row>
    <row r="6" spans="1:12" ht="26.25" x14ac:dyDescent="0.25">
      <c r="A6" s="191">
        <v>1</v>
      </c>
      <c r="B6" s="192" t="s">
        <v>394</v>
      </c>
      <c r="C6" s="193" t="s">
        <v>389</v>
      </c>
      <c r="D6" s="193"/>
      <c r="E6" s="194">
        <v>8200</v>
      </c>
      <c r="F6" s="194"/>
      <c r="G6" s="194"/>
      <c r="H6" s="194"/>
      <c r="I6" s="194"/>
      <c r="J6" s="194"/>
      <c r="K6" s="195"/>
      <c r="L6" s="196"/>
    </row>
    <row r="7" spans="1:12" x14ac:dyDescent="0.25">
      <c r="A7" s="197" t="s">
        <v>390</v>
      </c>
      <c r="B7" s="198" t="s">
        <v>391</v>
      </c>
      <c r="C7" s="199" t="s">
        <v>392</v>
      </c>
      <c r="D7" s="200">
        <v>0.28000000000000003</v>
      </c>
      <c r="E7" s="201">
        <f>E6*D7</f>
        <v>2296</v>
      </c>
      <c r="F7" s="201"/>
      <c r="G7" s="202"/>
      <c r="H7" s="203"/>
      <c r="I7" s="203"/>
      <c r="J7" s="203"/>
      <c r="K7" s="203"/>
      <c r="L7" s="201"/>
    </row>
    <row r="8" spans="1:12" x14ac:dyDescent="0.25">
      <c r="A8" s="197"/>
      <c r="B8" s="204" t="s">
        <v>160</v>
      </c>
      <c r="C8" s="205" t="s">
        <v>161</v>
      </c>
      <c r="D8" s="206">
        <f>4.9/100</f>
        <v>4.9000000000000002E-2</v>
      </c>
      <c r="E8" s="207">
        <f>E6*D8</f>
        <v>401.8</v>
      </c>
      <c r="F8" s="205"/>
      <c r="G8" s="207"/>
      <c r="H8" s="207"/>
      <c r="I8" s="205"/>
      <c r="J8" s="207"/>
      <c r="K8" s="207"/>
      <c r="L8" s="207"/>
    </row>
    <row r="9" spans="1:12" ht="26.25" x14ac:dyDescent="0.25">
      <c r="A9" s="197"/>
      <c r="B9" s="208" t="s">
        <v>395</v>
      </c>
      <c r="C9" s="200" t="s">
        <v>393</v>
      </c>
      <c r="D9" s="209">
        <v>1</v>
      </c>
      <c r="E9" s="209">
        <f>E6</f>
        <v>8200</v>
      </c>
      <c r="F9" s="210"/>
      <c r="G9" s="210"/>
      <c r="H9" s="209"/>
      <c r="I9" s="211"/>
      <c r="J9" s="209"/>
      <c r="K9" s="209"/>
      <c r="L9" s="209"/>
    </row>
    <row r="10" spans="1:12" x14ac:dyDescent="0.25">
      <c r="A10" s="191">
        <v>2</v>
      </c>
      <c r="B10" s="212" t="s">
        <v>398</v>
      </c>
      <c r="C10" s="213" t="s">
        <v>396</v>
      </c>
      <c r="D10" s="213"/>
      <c r="E10" s="194">
        <v>1</v>
      </c>
      <c r="F10" s="194"/>
      <c r="G10" s="194"/>
      <c r="H10" s="194"/>
      <c r="I10" s="194"/>
      <c r="J10" s="194"/>
      <c r="K10" s="195"/>
      <c r="L10" s="196"/>
    </row>
    <row r="11" spans="1:12" x14ac:dyDescent="0.25">
      <c r="A11" s="197"/>
      <c r="B11" s="214" t="s">
        <v>391</v>
      </c>
      <c r="C11" s="215" t="s">
        <v>397</v>
      </c>
      <c r="D11" s="216">
        <v>10</v>
      </c>
      <c r="E11" s="216">
        <f>E10*D11</f>
        <v>10</v>
      </c>
      <c r="F11" s="216"/>
      <c r="G11" s="217"/>
      <c r="H11" s="215"/>
      <c r="I11" s="215"/>
      <c r="J11" s="215"/>
      <c r="K11" s="215"/>
      <c r="L11" s="216"/>
    </row>
    <row r="12" spans="1:12" x14ac:dyDescent="0.25">
      <c r="A12" s="197"/>
      <c r="B12" s="214" t="s">
        <v>160</v>
      </c>
      <c r="C12" s="215" t="s">
        <v>161</v>
      </c>
      <c r="D12" s="216">
        <v>1.78</v>
      </c>
      <c r="E12" s="216">
        <f>E10*D12</f>
        <v>1.78</v>
      </c>
      <c r="F12" s="215"/>
      <c r="G12" s="216"/>
      <c r="H12" s="216"/>
      <c r="I12" s="215"/>
      <c r="J12" s="216"/>
      <c r="K12" s="216"/>
      <c r="L12" s="216"/>
    </row>
    <row r="13" spans="1:12" x14ac:dyDescent="0.25">
      <c r="A13" s="197"/>
      <c r="B13" s="218" t="s">
        <v>399</v>
      </c>
      <c r="C13" s="219" t="s">
        <v>349</v>
      </c>
      <c r="D13" s="220">
        <v>1</v>
      </c>
      <c r="E13" s="221">
        <f>E10*D13</f>
        <v>1</v>
      </c>
      <c r="F13" s="219"/>
      <c r="G13" s="221"/>
      <c r="H13" s="221"/>
      <c r="I13" s="221"/>
      <c r="J13" s="222"/>
      <c r="K13" s="222"/>
      <c r="L13" s="221"/>
    </row>
    <row r="14" spans="1:12" x14ac:dyDescent="0.25">
      <c r="A14" s="191">
        <v>3</v>
      </c>
      <c r="B14" s="212" t="s">
        <v>400</v>
      </c>
      <c r="C14" s="213" t="s">
        <v>396</v>
      </c>
      <c r="D14" s="213"/>
      <c r="E14" s="194">
        <v>1</v>
      </c>
      <c r="F14" s="194"/>
      <c r="G14" s="194"/>
      <c r="H14" s="194"/>
      <c r="I14" s="194"/>
      <c r="J14" s="194"/>
      <c r="K14" s="195"/>
      <c r="L14" s="196"/>
    </row>
    <row r="15" spans="1:12" x14ac:dyDescent="0.25">
      <c r="A15" s="197"/>
      <c r="B15" s="214" t="s">
        <v>391</v>
      </c>
      <c r="C15" s="215" t="s">
        <v>397</v>
      </c>
      <c r="D15" s="216">
        <v>10</v>
      </c>
      <c r="E15" s="216">
        <f>E14*D15</f>
        <v>10</v>
      </c>
      <c r="F15" s="216"/>
      <c r="G15" s="217"/>
      <c r="H15" s="215"/>
      <c r="I15" s="215"/>
      <c r="J15" s="215"/>
      <c r="K15" s="215"/>
      <c r="L15" s="216"/>
    </row>
    <row r="16" spans="1:12" x14ac:dyDescent="0.25">
      <c r="A16" s="197"/>
      <c r="B16" s="214" t="s">
        <v>160</v>
      </c>
      <c r="C16" s="215" t="s">
        <v>161</v>
      </c>
      <c r="D16" s="216">
        <v>1.78</v>
      </c>
      <c r="E16" s="216">
        <f>E14*D16</f>
        <v>1.78</v>
      </c>
      <c r="F16" s="215"/>
      <c r="G16" s="216"/>
      <c r="H16" s="216"/>
      <c r="I16" s="215"/>
      <c r="J16" s="216"/>
      <c r="K16" s="216"/>
      <c r="L16" s="216"/>
    </row>
    <row r="17" spans="1:12" x14ac:dyDescent="0.25">
      <c r="A17" s="197"/>
      <c r="B17" s="218" t="s">
        <v>401</v>
      </c>
      <c r="C17" s="219" t="s">
        <v>349</v>
      </c>
      <c r="D17" s="220">
        <v>1</v>
      </c>
      <c r="E17" s="221">
        <f>E14*D17</f>
        <v>1</v>
      </c>
      <c r="F17" s="219"/>
      <c r="G17" s="221"/>
      <c r="H17" s="221"/>
      <c r="I17" s="221"/>
      <c r="J17" s="222"/>
      <c r="K17" s="222"/>
      <c r="L17" s="221"/>
    </row>
    <row r="18" spans="1:12" ht="31.5" x14ac:dyDescent="0.25">
      <c r="A18" s="223">
        <v>4</v>
      </c>
      <c r="B18" s="239" t="s">
        <v>402</v>
      </c>
      <c r="C18" s="223" t="s">
        <v>349</v>
      </c>
      <c r="D18" s="224"/>
      <c r="E18" s="225">
        <v>1</v>
      </c>
      <c r="F18" s="226"/>
      <c r="G18" s="227"/>
      <c r="H18" s="228"/>
      <c r="I18" s="228"/>
      <c r="J18" s="228"/>
      <c r="K18" s="228"/>
      <c r="L18" s="225"/>
    </row>
    <row r="19" spans="1:12" ht="15.75" x14ac:dyDescent="0.3">
      <c r="A19" s="229"/>
      <c r="B19" s="240" t="s">
        <v>391</v>
      </c>
      <c r="C19" s="229" t="s">
        <v>397</v>
      </c>
      <c r="D19" s="230">
        <v>5</v>
      </c>
      <c r="E19" s="230">
        <f>E18*D19</f>
        <v>5</v>
      </c>
      <c r="F19" s="231"/>
      <c r="G19" s="230"/>
      <c r="H19" s="229"/>
      <c r="I19" s="229"/>
      <c r="J19" s="229"/>
      <c r="K19" s="229"/>
      <c r="L19" s="230"/>
    </row>
    <row r="20" spans="1:12" ht="15.75" x14ac:dyDescent="0.3">
      <c r="A20" s="229"/>
      <c r="B20" s="240" t="s">
        <v>160</v>
      </c>
      <c r="C20" s="229" t="s">
        <v>161</v>
      </c>
      <c r="D20" s="230">
        <v>0.23</v>
      </c>
      <c r="E20" s="230">
        <f>E18*D20</f>
        <v>0.23</v>
      </c>
      <c r="F20" s="229"/>
      <c r="G20" s="230"/>
      <c r="H20" s="230"/>
      <c r="I20" s="229"/>
      <c r="J20" s="230"/>
      <c r="K20" s="230"/>
      <c r="L20" s="230"/>
    </row>
    <row r="21" spans="1:12" ht="31.5" x14ac:dyDescent="0.25">
      <c r="A21" s="232"/>
      <c r="B21" s="241" t="s">
        <v>403</v>
      </c>
      <c r="C21" s="233" t="s">
        <v>349</v>
      </c>
      <c r="D21" s="234">
        <v>1</v>
      </c>
      <c r="E21" s="235">
        <v>3</v>
      </c>
      <c r="F21" s="233"/>
      <c r="G21" s="236"/>
      <c r="H21" s="237"/>
      <c r="I21" s="237"/>
      <c r="J21" s="238"/>
      <c r="K21" s="238"/>
      <c r="L21" s="235"/>
    </row>
    <row r="22" spans="1:12" ht="31.5" x14ac:dyDescent="0.25">
      <c r="A22" s="223">
        <v>5</v>
      </c>
      <c r="B22" s="239" t="s">
        <v>404</v>
      </c>
      <c r="C22" s="223" t="s">
        <v>349</v>
      </c>
      <c r="D22" s="224"/>
      <c r="E22" s="225">
        <v>1</v>
      </c>
      <c r="F22" s="226"/>
      <c r="G22" s="227"/>
      <c r="H22" s="228"/>
      <c r="I22" s="228"/>
      <c r="J22" s="228"/>
      <c r="K22" s="228"/>
      <c r="L22" s="225"/>
    </row>
    <row r="23" spans="1:12" ht="15.75" x14ac:dyDescent="0.3">
      <c r="A23" s="229"/>
      <c r="B23" s="240" t="s">
        <v>391</v>
      </c>
      <c r="C23" s="229" t="s">
        <v>397</v>
      </c>
      <c r="D23" s="230">
        <v>5</v>
      </c>
      <c r="E23" s="230">
        <f>E22*D23</f>
        <v>5</v>
      </c>
      <c r="F23" s="231"/>
      <c r="G23" s="230"/>
      <c r="H23" s="229"/>
      <c r="I23" s="229"/>
      <c r="J23" s="229"/>
      <c r="K23" s="229"/>
      <c r="L23" s="230"/>
    </row>
    <row r="24" spans="1:12" ht="15.75" x14ac:dyDescent="0.3">
      <c r="A24" s="229"/>
      <c r="B24" s="240" t="s">
        <v>160</v>
      </c>
      <c r="C24" s="229" t="s">
        <v>161</v>
      </c>
      <c r="D24" s="230">
        <v>0.23</v>
      </c>
      <c r="E24" s="230">
        <f>E22*D24</f>
        <v>0.23</v>
      </c>
      <c r="F24" s="229"/>
      <c r="G24" s="230"/>
      <c r="H24" s="230"/>
      <c r="I24" s="229"/>
      <c r="J24" s="230"/>
      <c r="K24" s="230"/>
      <c r="L24" s="230"/>
    </row>
    <row r="25" spans="1:12" ht="31.5" x14ac:dyDescent="0.25">
      <c r="A25" s="232"/>
      <c r="B25" s="241" t="s">
        <v>403</v>
      </c>
      <c r="C25" s="233" t="s">
        <v>349</v>
      </c>
      <c r="D25" s="234">
        <v>1</v>
      </c>
      <c r="E25" s="235">
        <v>3</v>
      </c>
      <c r="F25" s="233"/>
      <c r="G25" s="236"/>
      <c r="H25" s="237"/>
      <c r="I25" s="237"/>
      <c r="J25" s="238"/>
      <c r="K25" s="238"/>
      <c r="L25" s="235"/>
    </row>
    <row r="26" spans="1:12" s="175" customFormat="1" ht="31.5" x14ac:dyDescent="0.25">
      <c r="A26" s="242">
        <v>6</v>
      </c>
      <c r="B26" s="249" t="s">
        <v>405</v>
      </c>
      <c r="C26" s="242" t="s">
        <v>349</v>
      </c>
      <c r="D26" s="243"/>
      <c r="E26" s="244">
        <v>2</v>
      </c>
      <c r="F26" s="244"/>
      <c r="G26" s="252"/>
      <c r="H26" s="242"/>
      <c r="I26" s="242"/>
      <c r="J26" s="242"/>
      <c r="K26" s="242"/>
      <c r="L26" s="244"/>
    </row>
    <row r="27" spans="1:12" ht="15.75" x14ac:dyDescent="0.3">
      <c r="A27" s="245"/>
      <c r="B27" s="250" t="s">
        <v>391</v>
      </c>
      <c r="C27" s="245" t="s">
        <v>397</v>
      </c>
      <c r="D27" s="231">
        <v>9</v>
      </c>
      <c r="E27" s="231">
        <f>E26*D27</f>
        <v>18</v>
      </c>
      <c r="F27" s="231"/>
      <c r="G27" s="246"/>
      <c r="H27" s="245"/>
      <c r="I27" s="245"/>
      <c r="J27" s="245"/>
      <c r="K27" s="245"/>
      <c r="L27" s="231"/>
    </row>
    <row r="28" spans="1:12" ht="15.75" x14ac:dyDescent="0.3">
      <c r="A28" s="245"/>
      <c r="B28" s="250" t="s">
        <v>160</v>
      </c>
      <c r="C28" s="245" t="s">
        <v>161</v>
      </c>
      <c r="D28" s="231">
        <v>1.48</v>
      </c>
      <c r="E28" s="231">
        <f>E26*D28</f>
        <v>2.96</v>
      </c>
      <c r="F28" s="245"/>
      <c r="G28" s="231"/>
      <c r="H28" s="231"/>
      <c r="I28" s="245"/>
      <c r="J28" s="231"/>
      <c r="K28" s="231"/>
      <c r="L28" s="231"/>
    </row>
    <row r="29" spans="1:12" ht="31.5" x14ac:dyDescent="0.25">
      <c r="A29" s="232"/>
      <c r="B29" s="251" t="s">
        <v>406</v>
      </c>
      <c r="C29" s="233" t="s">
        <v>349</v>
      </c>
      <c r="D29" s="248">
        <v>1</v>
      </c>
      <c r="E29" s="235">
        <f>E26*D29</f>
        <v>2</v>
      </c>
      <c r="F29" s="233"/>
      <c r="G29" s="235"/>
      <c r="H29" s="235"/>
      <c r="I29" s="237"/>
      <c r="J29" s="238"/>
      <c r="K29" s="238"/>
      <c r="L29" s="235"/>
    </row>
    <row r="30" spans="1:12" ht="47.25" x14ac:dyDescent="0.25">
      <c r="A30" s="223">
        <v>7</v>
      </c>
      <c r="B30" s="268" t="s">
        <v>407</v>
      </c>
      <c r="C30" s="223" t="s">
        <v>349</v>
      </c>
      <c r="D30" s="224"/>
      <c r="E30" s="225">
        <v>5</v>
      </c>
      <c r="F30" s="226"/>
      <c r="G30" s="227"/>
      <c r="H30" s="228"/>
      <c r="I30" s="228"/>
      <c r="J30" s="228"/>
      <c r="K30" s="228"/>
      <c r="L30" s="225"/>
    </row>
    <row r="31" spans="1:12" ht="15.75" x14ac:dyDescent="0.3">
      <c r="A31" s="229"/>
      <c r="B31" s="240" t="s">
        <v>391</v>
      </c>
      <c r="C31" s="229" t="s">
        <v>397</v>
      </c>
      <c r="D31" s="230">
        <v>5</v>
      </c>
      <c r="E31" s="230">
        <f>E30*D31</f>
        <v>25</v>
      </c>
      <c r="F31" s="231"/>
      <c r="G31" s="230"/>
      <c r="H31" s="229"/>
      <c r="I31" s="229"/>
      <c r="J31" s="229"/>
      <c r="K31" s="229"/>
      <c r="L31" s="230"/>
    </row>
    <row r="32" spans="1:12" ht="15.75" x14ac:dyDescent="0.3">
      <c r="A32" s="229"/>
      <c r="B32" s="240" t="s">
        <v>160</v>
      </c>
      <c r="C32" s="229" t="s">
        <v>161</v>
      </c>
      <c r="D32" s="230">
        <v>0.23</v>
      </c>
      <c r="E32" s="230">
        <f>E30*D32</f>
        <v>1.1500000000000001</v>
      </c>
      <c r="F32" s="229"/>
      <c r="G32" s="230"/>
      <c r="H32" s="230"/>
      <c r="I32" s="229"/>
      <c r="J32" s="230"/>
      <c r="K32" s="230"/>
      <c r="L32" s="230"/>
    </row>
    <row r="33" spans="1:12" ht="47.25" x14ac:dyDescent="0.25">
      <c r="A33" s="232"/>
      <c r="B33" s="269" t="s">
        <v>408</v>
      </c>
      <c r="C33" s="233" t="s">
        <v>349</v>
      </c>
      <c r="D33" s="234">
        <v>1</v>
      </c>
      <c r="E33" s="235">
        <v>3</v>
      </c>
      <c r="F33" s="233"/>
      <c r="G33" s="236"/>
      <c r="H33" s="237"/>
      <c r="I33" s="237"/>
      <c r="J33" s="238"/>
      <c r="K33" s="238"/>
      <c r="L33" s="235"/>
    </row>
    <row r="34" spans="1:12" s="175" customFormat="1" ht="42.75" x14ac:dyDescent="0.25">
      <c r="A34" s="331">
        <v>8</v>
      </c>
      <c r="B34" s="270" t="s">
        <v>409</v>
      </c>
      <c r="C34" s="332" t="s">
        <v>349</v>
      </c>
      <c r="D34" s="333"/>
      <c r="E34" s="334">
        <v>116</v>
      </c>
      <c r="F34" s="332"/>
      <c r="G34" s="335"/>
      <c r="H34" s="336"/>
      <c r="I34" s="336"/>
      <c r="J34" s="337"/>
      <c r="K34" s="337"/>
      <c r="L34" s="334"/>
    </row>
    <row r="35" spans="1:12" s="175" customFormat="1" ht="42.75" x14ac:dyDescent="0.25">
      <c r="A35" s="331">
        <v>9</v>
      </c>
      <c r="B35" s="270" t="s">
        <v>410</v>
      </c>
      <c r="C35" s="332" t="s">
        <v>27</v>
      </c>
      <c r="D35" s="338"/>
      <c r="E35" s="334">
        <v>50</v>
      </c>
      <c r="F35" s="332"/>
      <c r="G35" s="335"/>
      <c r="H35" s="334"/>
      <c r="I35" s="336"/>
      <c r="J35" s="337"/>
      <c r="K35" s="337"/>
      <c r="L35" s="334"/>
    </row>
    <row r="36" spans="1:12" ht="28.5" x14ac:dyDescent="0.25">
      <c r="A36" s="223">
        <v>10</v>
      </c>
      <c r="B36" s="270" t="s">
        <v>411</v>
      </c>
      <c r="C36" s="223" t="s">
        <v>349</v>
      </c>
      <c r="D36" s="224"/>
      <c r="E36" s="225">
        <v>5</v>
      </c>
      <c r="F36" s="226"/>
      <c r="G36" s="227"/>
      <c r="H36" s="228"/>
      <c r="I36" s="228"/>
      <c r="J36" s="228"/>
      <c r="K36" s="228"/>
      <c r="L36" s="225"/>
    </row>
    <row r="37" spans="1:12" ht="15.75" x14ac:dyDescent="0.3">
      <c r="A37" s="229"/>
      <c r="B37" s="240" t="s">
        <v>391</v>
      </c>
      <c r="C37" s="229" t="s">
        <v>27</v>
      </c>
      <c r="D37" s="230">
        <v>1</v>
      </c>
      <c r="E37" s="230">
        <f>E36*D37</f>
        <v>5</v>
      </c>
      <c r="F37" s="231"/>
      <c r="G37" s="230"/>
      <c r="H37" s="229"/>
      <c r="I37" s="229"/>
      <c r="J37" s="229"/>
      <c r="K37" s="229"/>
      <c r="L37" s="230"/>
    </row>
    <row r="38" spans="1:12" ht="28.5" x14ac:dyDescent="0.25">
      <c r="A38" s="232"/>
      <c r="B38" s="271" t="s">
        <v>411</v>
      </c>
      <c r="C38" s="233" t="s">
        <v>349</v>
      </c>
      <c r="D38" s="234"/>
      <c r="E38" s="235">
        <v>5</v>
      </c>
      <c r="F38" s="233"/>
      <c r="G38" s="236"/>
      <c r="H38" s="237"/>
      <c r="I38" s="237"/>
      <c r="J38" s="238"/>
      <c r="K38" s="238"/>
      <c r="L38" s="235"/>
    </row>
    <row r="39" spans="1:12" ht="31.5" x14ac:dyDescent="0.25">
      <c r="A39" s="253">
        <v>11</v>
      </c>
      <c r="B39" s="265" t="s">
        <v>412</v>
      </c>
      <c r="C39" s="253" t="s">
        <v>349</v>
      </c>
      <c r="D39" s="254"/>
      <c r="E39" s="255">
        <f>E41+E42+E43</f>
        <v>122</v>
      </c>
      <c r="F39" s="256"/>
      <c r="G39" s="256"/>
      <c r="H39" s="257"/>
      <c r="I39" s="256"/>
      <c r="J39" s="258"/>
      <c r="K39" s="258"/>
      <c r="L39" s="273"/>
    </row>
    <row r="40" spans="1:12" ht="15.75" x14ac:dyDescent="0.3">
      <c r="A40" s="259"/>
      <c r="B40" s="266" t="s">
        <v>391</v>
      </c>
      <c r="C40" s="256" t="s">
        <v>397</v>
      </c>
      <c r="D40" s="260">
        <v>1</v>
      </c>
      <c r="E40" s="261">
        <f>E39*D40</f>
        <v>122</v>
      </c>
      <c r="F40" s="231"/>
      <c r="G40" s="260"/>
      <c r="H40" s="259"/>
      <c r="I40" s="259"/>
      <c r="J40" s="259"/>
      <c r="K40" s="259"/>
      <c r="L40" s="260"/>
    </row>
    <row r="41" spans="1:12" ht="47.25" x14ac:dyDescent="0.25">
      <c r="A41" s="247"/>
      <c r="B41" s="267" t="s">
        <v>413</v>
      </c>
      <c r="C41" s="256" t="s">
        <v>349</v>
      </c>
      <c r="D41" s="262" t="s">
        <v>39</v>
      </c>
      <c r="E41" s="263">
        <v>30</v>
      </c>
      <c r="F41" s="256"/>
      <c r="G41" s="264"/>
      <c r="H41" s="257"/>
      <c r="I41" s="257"/>
      <c r="J41" s="258"/>
      <c r="K41" s="258"/>
      <c r="L41" s="257"/>
    </row>
    <row r="42" spans="1:12" ht="47.25" x14ac:dyDescent="0.25">
      <c r="A42" s="247"/>
      <c r="B42" s="267" t="s">
        <v>414</v>
      </c>
      <c r="C42" s="256" t="s">
        <v>349</v>
      </c>
      <c r="D42" s="262" t="s">
        <v>39</v>
      </c>
      <c r="E42" s="263">
        <v>80</v>
      </c>
      <c r="F42" s="256"/>
      <c r="G42" s="264"/>
      <c r="H42" s="257"/>
      <c r="I42" s="257"/>
      <c r="J42" s="258"/>
      <c r="K42" s="258"/>
      <c r="L42" s="257"/>
    </row>
    <row r="43" spans="1:12" ht="57" x14ac:dyDescent="0.25">
      <c r="A43" s="247"/>
      <c r="B43" s="272" t="s">
        <v>415</v>
      </c>
      <c r="C43" s="256" t="s">
        <v>349</v>
      </c>
      <c r="D43" s="262" t="s">
        <v>39</v>
      </c>
      <c r="E43" s="263">
        <v>12</v>
      </c>
      <c r="F43" s="256"/>
      <c r="G43" s="264"/>
      <c r="H43" s="257"/>
      <c r="I43" s="257"/>
      <c r="J43" s="258"/>
      <c r="K43" s="258"/>
      <c r="L43" s="257"/>
    </row>
    <row r="44" spans="1:12" ht="47.25" x14ac:dyDescent="0.25">
      <c r="A44" s="274">
        <v>12</v>
      </c>
      <c r="B44" s="307" t="s">
        <v>416</v>
      </c>
      <c r="C44" s="274" t="s">
        <v>393</v>
      </c>
      <c r="D44" s="275"/>
      <c r="E44" s="276">
        <v>60</v>
      </c>
      <c r="F44" s="277"/>
      <c r="G44" s="278"/>
      <c r="H44" s="279"/>
      <c r="I44" s="280"/>
      <c r="J44" s="281"/>
      <c r="K44" s="282"/>
      <c r="L44" s="313"/>
    </row>
    <row r="45" spans="1:12" ht="15.75" x14ac:dyDescent="0.3">
      <c r="A45" s="283"/>
      <c r="B45" s="308" t="s">
        <v>391</v>
      </c>
      <c r="C45" s="283" t="s">
        <v>397</v>
      </c>
      <c r="D45" s="284">
        <v>0.15</v>
      </c>
      <c r="E45" s="285">
        <f>E44*D45</f>
        <v>9</v>
      </c>
      <c r="F45" s="286"/>
      <c r="G45" s="284"/>
      <c r="H45" s="283"/>
      <c r="I45" s="283"/>
      <c r="J45" s="283"/>
      <c r="K45" s="284"/>
      <c r="L45" s="284"/>
    </row>
    <row r="46" spans="1:12" ht="15.75" x14ac:dyDescent="0.3">
      <c r="A46" s="283"/>
      <c r="B46" s="308" t="s">
        <v>160</v>
      </c>
      <c r="C46" s="283" t="s">
        <v>161</v>
      </c>
      <c r="D46" s="287">
        <f>0.17/100</f>
        <v>1.7000000000000001E-3</v>
      </c>
      <c r="E46" s="284">
        <f>E44*D46</f>
        <v>0.10200000000000001</v>
      </c>
      <c r="F46" s="283"/>
      <c r="G46" s="284"/>
      <c r="H46" s="284"/>
      <c r="I46" s="283"/>
      <c r="J46" s="284"/>
      <c r="K46" s="284"/>
      <c r="L46" s="284"/>
    </row>
    <row r="47" spans="1:12" ht="47.25" x14ac:dyDescent="0.3">
      <c r="A47" s="277"/>
      <c r="B47" s="309" t="s">
        <v>416</v>
      </c>
      <c r="C47" s="277" t="s">
        <v>393</v>
      </c>
      <c r="D47" s="288"/>
      <c r="E47" s="289">
        <v>60</v>
      </c>
      <c r="F47" s="290"/>
      <c r="G47" s="291"/>
      <c r="H47" s="291"/>
      <c r="I47" s="291"/>
      <c r="J47" s="283"/>
      <c r="K47" s="292"/>
      <c r="L47" s="291"/>
    </row>
    <row r="48" spans="1:12" ht="47.25" x14ac:dyDescent="0.3">
      <c r="A48" s="293">
        <v>13</v>
      </c>
      <c r="B48" s="310" t="s">
        <v>417</v>
      </c>
      <c r="C48" s="293" t="s">
        <v>393</v>
      </c>
      <c r="D48" s="294"/>
      <c r="E48" s="295">
        <v>50</v>
      </c>
      <c r="F48" s="296"/>
      <c r="G48" s="296"/>
      <c r="H48" s="297"/>
      <c r="I48" s="296"/>
      <c r="J48" s="298"/>
      <c r="K48" s="298"/>
      <c r="L48" s="314"/>
    </row>
    <row r="49" spans="1:12" ht="15.75" x14ac:dyDescent="0.3">
      <c r="A49" s="296"/>
      <c r="B49" s="311" t="s">
        <v>391</v>
      </c>
      <c r="C49" s="296" t="s">
        <v>397</v>
      </c>
      <c r="D49" s="297">
        <v>0.3</v>
      </c>
      <c r="E49" s="297">
        <f>E48*D49</f>
        <v>15</v>
      </c>
      <c r="F49" s="297"/>
      <c r="G49" s="297"/>
      <c r="H49" s="296"/>
      <c r="I49" s="296"/>
      <c r="J49" s="296"/>
      <c r="K49" s="296"/>
      <c r="L49" s="297"/>
    </row>
    <row r="50" spans="1:12" ht="15.75" x14ac:dyDescent="0.3">
      <c r="A50" s="296"/>
      <c r="B50" s="311" t="s">
        <v>160</v>
      </c>
      <c r="C50" s="296" t="s">
        <v>161</v>
      </c>
      <c r="D50" s="299">
        <v>0.04</v>
      </c>
      <c r="E50" s="297">
        <f>E48*D50</f>
        <v>2</v>
      </c>
      <c r="F50" s="296"/>
      <c r="G50" s="297"/>
      <c r="H50" s="297"/>
      <c r="I50" s="296"/>
      <c r="J50" s="297"/>
      <c r="K50" s="297"/>
      <c r="L50" s="297"/>
    </row>
    <row r="51" spans="1:12" ht="47.25" x14ac:dyDescent="0.25">
      <c r="A51" s="300"/>
      <c r="B51" s="312" t="str">
        <f>B48</f>
        <v>ჭერზე დასაკიდი მეტალის კაბელ არხი ძირითადი მარშრუტებისთვის 60X200-0.75</v>
      </c>
      <c r="C51" s="301" t="s">
        <v>392</v>
      </c>
      <c r="D51" s="302"/>
      <c r="E51" s="303">
        <f>E48</f>
        <v>50</v>
      </c>
      <c r="F51" s="301"/>
      <c r="G51" s="304"/>
      <c r="H51" s="305"/>
      <c r="I51" s="305"/>
      <c r="J51" s="306"/>
      <c r="K51" s="306"/>
      <c r="L51" s="305"/>
    </row>
    <row r="52" spans="1:12" ht="28.5" x14ac:dyDescent="0.25">
      <c r="A52" s="223">
        <v>14</v>
      </c>
      <c r="B52" s="270" t="s">
        <v>418</v>
      </c>
      <c r="C52" s="293" t="s">
        <v>393</v>
      </c>
      <c r="D52" s="224"/>
      <c r="E52" s="225">
        <v>150</v>
      </c>
      <c r="F52" s="226"/>
      <c r="G52" s="227"/>
      <c r="H52" s="228"/>
      <c r="I52" s="228"/>
      <c r="J52" s="228"/>
      <c r="K52" s="228"/>
      <c r="L52" s="225"/>
    </row>
    <row r="53" spans="1:12" ht="15.75" x14ac:dyDescent="0.3">
      <c r="A53" s="229"/>
      <c r="B53" s="240" t="s">
        <v>391</v>
      </c>
      <c r="C53" s="315" t="s">
        <v>393</v>
      </c>
      <c r="D53" s="230">
        <v>1</v>
      </c>
      <c r="E53" s="230">
        <f>E52*D53</f>
        <v>150</v>
      </c>
      <c r="F53" s="231"/>
      <c r="G53" s="230"/>
      <c r="H53" s="229"/>
      <c r="I53" s="229"/>
      <c r="J53" s="229"/>
      <c r="K53" s="229"/>
      <c r="L53" s="230"/>
    </row>
    <row r="54" spans="1:12" ht="28.5" x14ac:dyDescent="0.25">
      <c r="A54" s="232"/>
      <c r="B54" s="271" t="s">
        <v>418</v>
      </c>
      <c r="C54" s="315" t="s">
        <v>393</v>
      </c>
      <c r="D54" s="234"/>
      <c r="E54" s="235">
        <v>150</v>
      </c>
      <c r="F54" s="233"/>
      <c r="G54" s="236"/>
      <c r="H54" s="237"/>
      <c r="I54" s="237"/>
      <c r="J54" s="238"/>
      <c r="K54" s="238"/>
      <c r="L54" s="235"/>
    </row>
    <row r="55" spans="1:12" ht="28.5" x14ac:dyDescent="0.25">
      <c r="A55" s="223">
        <v>15</v>
      </c>
      <c r="B55" s="270" t="s">
        <v>437</v>
      </c>
      <c r="C55" s="293" t="s">
        <v>27</v>
      </c>
      <c r="D55" s="224"/>
      <c r="E55" s="225">
        <v>36</v>
      </c>
      <c r="F55" s="226"/>
      <c r="G55" s="227"/>
      <c r="H55" s="228"/>
      <c r="I55" s="228"/>
      <c r="J55" s="228"/>
      <c r="K55" s="228"/>
      <c r="L55" s="225"/>
    </row>
    <row r="56" spans="1:12" ht="15.75" x14ac:dyDescent="0.3">
      <c r="A56" s="229"/>
      <c r="B56" s="240" t="s">
        <v>391</v>
      </c>
      <c r="C56" s="315" t="s">
        <v>27</v>
      </c>
      <c r="D56" s="230">
        <v>1</v>
      </c>
      <c r="E56" s="230">
        <f>E55*D56</f>
        <v>36</v>
      </c>
      <c r="F56" s="231"/>
      <c r="G56" s="230"/>
      <c r="H56" s="229"/>
      <c r="I56" s="229"/>
      <c r="J56" s="229"/>
      <c r="K56" s="229"/>
      <c r="L56" s="230"/>
    </row>
    <row r="57" spans="1:12" ht="42.75" x14ac:dyDescent="0.25">
      <c r="A57" s="223">
        <v>16</v>
      </c>
      <c r="B57" s="270" t="s">
        <v>419</v>
      </c>
      <c r="C57" s="293" t="s">
        <v>27</v>
      </c>
      <c r="D57" s="224"/>
      <c r="E57" s="225">
        <v>6</v>
      </c>
      <c r="F57" s="226"/>
      <c r="G57" s="227"/>
      <c r="H57" s="228"/>
      <c r="I57" s="228"/>
      <c r="J57" s="228"/>
      <c r="K57" s="228"/>
      <c r="L57" s="225"/>
    </row>
    <row r="58" spans="1:12" ht="15.75" x14ac:dyDescent="0.3">
      <c r="A58" s="229"/>
      <c r="B58" s="240" t="s">
        <v>391</v>
      </c>
      <c r="C58" s="315" t="s">
        <v>27</v>
      </c>
      <c r="D58" s="230">
        <v>1</v>
      </c>
      <c r="E58" s="230">
        <f>E57*D58</f>
        <v>6</v>
      </c>
      <c r="F58" s="231"/>
      <c r="G58" s="230"/>
      <c r="H58" s="229"/>
      <c r="I58" s="229"/>
      <c r="J58" s="229"/>
      <c r="K58" s="229"/>
      <c r="L58" s="230"/>
    </row>
    <row r="59" spans="1:12" ht="28.5" x14ac:dyDescent="0.25">
      <c r="A59" s="232"/>
      <c r="B59" s="271" t="s">
        <v>419</v>
      </c>
      <c r="C59" s="315" t="s">
        <v>27</v>
      </c>
      <c r="D59" s="234"/>
      <c r="E59" s="235">
        <v>6</v>
      </c>
      <c r="F59" s="233"/>
      <c r="G59" s="236"/>
      <c r="H59" s="237"/>
      <c r="I59" s="237"/>
      <c r="J59" s="238"/>
      <c r="K59" s="238"/>
      <c r="L59" s="235"/>
    </row>
    <row r="60" spans="1:12" ht="47.25" x14ac:dyDescent="0.3">
      <c r="A60" s="293">
        <v>17</v>
      </c>
      <c r="B60" s="310" t="s">
        <v>420</v>
      </c>
      <c r="C60" s="293" t="s">
        <v>393</v>
      </c>
      <c r="D60" s="294"/>
      <c r="E60" s="295">
        <v>2</v>
      </c>
      <c r="F60" s="296"/>
      <c r="G60" s="296"/>
      <c r="H60" s="297"/>
      <c r="I60" s="296"/>
      <c r="J60" s="298"/>
      <c r="K60" s="298"/>
      <c r="L60" s="314"/>
    </row>
    <row r="61" spans="1:12" ht="15.75" x14ac:dyDescent="0.3">
      <c r="A61" s="296"/>
      <c r="B61" s="311" t="s">
        <v>391</v>
      </c>
      <c r="C61" s="296" t="s">
        <v>397</v>
      </c>
      <c r="D61" s="297">
        <v>0.3</v>
      </c>
      <c r="E61" s="297">
        <f>E60*D61</f>
        <v>0.6</v>
      </c>
      <c r="F61" s="297"/>
      <c r="G61" s="297"/>
      <c r="H61" s="296"/>
      <c r="I61" s="296"/>
      <c r="J61" s="296"/>
      <c r="K61" s="296"/>
      <c r="L61" s="297"/>
    </row>
    <row r="62" spans="1:12" ht="15.75" x14ac:dyDescent="0.3">
      <c r="A62" s="296"/>
      <c r="B62" s="311" t="s">
        <v>160</v>
      </c>
      <c r="C62" s="296" t="s">
        <v>161</v>
      </c>
      <c r="D62" s="299">
        <v>0.04</v>
      </c>
      <c r="E62" s="297">
        <f>E60*D62</f>
        <v>0.08</v>
      </c>
      <c r="F62" s="296"/>
      <c r="G62" s="297"/>
      <c r="H62" s="297"/>
      <c r="I62" s="296"/>
      <c r="J62" s="297"/>
      <c r="K62" s="297"/>
      <c r="L62" s="297"/>
    </row>
    <row r="63" spans="1:12" ht="47.25" x14ac:dyDescent="0.25">
      <c r="A63" s="300"/>
      <c r="B63" s="312" t="s">
        <v>420</v>
      </c>
      <c r="C63" s="301" t="s">
        <v>392</v>
      </c>
      <c r="D63" s="302"/>
      <c r="E63" s="303">
        <v>2</v>
      </c>
      <c r="F63" s="301"/>
      <c r="G63" s="304"/>
      <c r="H63" s="305"/>
      <c r="I63" s="305"/>
      <c r="J63" s="306"/>
      <c r="K63" s="306"/>
      <c r="L63" s="305"/>
    </row>
    <row r="64" spans="1:12" ht="16.5" x14ac:dyDescent="0.25">
      <c r="A64" s="274">
        <v>18</v>
      </c>
      <c r="B64" s="307" t="s">
        <v>421</v>
      </c>
      <c r="C64" s="274" t="s">
        <v>393</v>
      </c>
      <c r="D64" s="275"/>
      <c r="E64" s="276">
        <v>150</v>
      </c>
      <c r="F64" s="277"/>
      <c r="G64" s="278"/>
      <c r="H64" s="279"/>
      <c r="I64" s="280"/>
      <c r="J64" s="281"/>
      <c r="K64" s="282"/>
      <c r="L64" s="313"/>
    </row>
    <row r="65" spans="1:12" ht="15.75" x14ac:dyDescent="0.3">
      <c r="A65" s="283"/>
      <c r="B65" s="308" t="s">
        <v>391</v>
      </c>
      <c r="C65" s="283" t="s">
        <v>397</v>
      </c>
      <c r="D65" s="284">
        <v>0.15</v>
      </c>
      <c r="E65" s="285">
        <f>E64*D65</f>
        <v>22.5</v>
      </c>
      <c r="F65" s="286"/>
      <c r="G65" s="284"/>
      <c r="H65" s="283"/>
      <c r="I65" s="283"/>
      <c r="J65" s="283"/>
      <c r="K65" s="284"/>
      <c r="L65" s="284"/>
    </row>
    <row r="66" spans="1:12" ht="15.75" x14ac:dyDescent="0.3">
      <c r="A66" s="283"/>
      <c r="B66" s="308" t="s">
        <v>160</v>
      </c>
      <c r="C66" s="283" t="s">
        <v>161</v>
      </c>
      <c r="D66" s="287">
        <f>0.17/100</f>
        <v>1.7000000000000001E-3</v>
      </c>
      <c r="E66" s="284">
        <f>E64*D66</f>
        <v>0.255</v>
      </c>
      <c r="F66" s="283"/>
      <c r="G66" s="284"/>
      <c r="H66" s="284"/>
      <c r="I66" s="283"/>
      <c r="J66" s="284"/>
      <c r="K66" s="284"/>
      <c r="L66" s="284"/>
    </row>
    <row r="67" spans="1:12" ht="16.5" thickBot="1" x14ac:dyDescent="0.35">
      <c r="A67" s="277"/>
      <c r="B67" s="309" t="s">
        <v>421</v>
      </c>
      <c r="C67" s="277" t="s">
        <v>393</v>
      </c>
      <c r="D67" s="288"/>
      <c r="E67" s="289">
        <v>150</v>
      </c>
      <c r="F67" s="290"/>
      <c r="G67" s="291"/>
      <c r="H67" s="291"/>
      <c r="I67" s="291"/>
      <c r="J67" s="283"/>
      <c r="K67" s="292"/>
      <c r="L67" s="291"/>
    </row>
    <row r="68" spans="1:12" x14ac:dyDescent="0.25">
      <c r="B68" s="58" t="s">
        <v>88</v>
      </c>
      <c r="C68" s="44"/>
      <c r="D68" s="45"/>
      <c r="E68" s="45"/>
      <c r="F68" s="45"/>
      <c r="G68" s="46"/>
      <c r="H68" s="46"/>
      <c r="I68" s="46"/>
      <c r="J68" s="46"/>
      <c r="K68" s="46"/>
      <c r="L68" s="47"/>
    </row>
    <row r="69" spans="1:12" x14ac:dyDescent="0.25">
      <c r="B69" s="59" t="s">
        <v>121</v>
      </c>
      <c r="C69" s="48"/>
      <c r="D69" s="49"/>
      <c r="E69" s="49"/>
      <c r="F69" s="49"/>
      <c r="G69" s="50"/>
      <c r="H69" s="50"/>
      <c r="I69" s="50"/>
      <c r="J69" s="50"/>
      <c r="K69" s="50"/>
      <c r="L69" s="51"/>
    </row>
    <row r="70" spans="1:12" x14ac:dyDescent="0.25">
      <c r="B70" s="32" t="s">
        <v>460</v>
      </c>
      <c r="C70" s="11"/>
      <c r="D70" s="33">
        <v>0.03</v>
      </c>
      <c r="E70" s="13"/>
      <c r="F70" s="13"/>
      <c r="G70" s="13"/>
      <c r="H70" s="13"/>
      <c r="I70" s="13"/>
      <c r="J70" s="13"/>
      <c r="K70" s="13"/>
      <c r="L70" s="34"/>
    </row>
    <row r="71" spans="1:12" x14ac:dyDescent="0.25">
      <c r="B71" s="32" t="s">
        <v>88</v>
      </c>
      <c r="C71" s="11"/>
      <c r="D71" s="11"/>
      <c r="E71" s="13"/>
      <c r="F71" s="13"/>
      <c r="G71" s="13"/>
      <c r="H71" s="13"/>
      <c r="I71" s="13"/>
      <c r="J71" s="13"/>
      <c r="K71" s="13"/>
      <c r="L71" s="34"/>
    </row>
    <row r="72" spans="1:12" ht="30" x14ac:dyDescent="0.25">
      <c r="B72" s="59" t="s">
        <v>122</v>
      </c>
      <c r="C72" s="52"/>
      <c r="D72" s="49"/>
      <c r="E72" s="49"/>
      <c r="F72" s="49"/>
      <c r="G72" s="50"/>
      <c r="H72" s="50"/>
      <c r="I72" s="50"/>
      <c r="J72" s="50"/>
      <c r="K72" s="50"/>
      <c r="L72" s="51"/>
    </row>
    <row r="73" spans="1:12" x14ac:dyDescent="0.25">
      <c r="B73" s="59" t="s">
        <v>88</v>
      </c>
      <c r="C73" s="53"/>
      <c r="D73" s="49"/>
      <c r="E73" s="49"/>
      <c r="F73" s="49"/>
      <c r="G73" s="50"/>
      <c r="H73" s="50"/>
      <c r="I73" s="50"/>
      <c r="J73" s="50"/>
      <c r="K73" s="50"/>
      <c r="L73" s="51"/>
    </row>
    <row r="74" spans="1:12" ht="30" x14ac:dyDescent="0.25">
      <c r="B74" s="59" t="s">
        <v>123</v>
      </c>
      <c r="C74" s="52"/>
      <c r="D74" s="49"/>
      <c r="E74" s="49"/>
      <c r="F74" s="49"/>
      <c r="G74" s="50"/>
      <c r="H74" s="50"/>
      <c r="I74" s="50"/>
      <c r="J74" s="50"/>
      <c r="K74" s="50"/>
      <c r="L74" s="51"/>
    </row>
    <row r="75" spans="1:12" ht="30.75" thickBot="1" x14ac:dyDescent="0.3">
      <c r="B75" s="35" t="s">
        <v>441</v>
      </c>
      <c r="C75" s="54"/>
      <c r="D75" s="55"/>
      <c r="E75" s="55"/>
      <c r="F75" s="55"/>
      <c r="G75" s="56"/>
      <c r="H75" s="56"/>
      <c r="I75" s="56"/>
      <c r="J75" s="56"/>
      <c r="K75" s="56"/>
      <c r="L75" s="57"/>
    </row>
  </sheetData>
  <mergeCells count="10">
    <mergeCell ref="F3:G3"/>
    <mergeCell ref="H3:I3"/>
    <mergeCell ref="J3:K3"/>
    <mergeCell ref="L3:L4"/>
    <mergeCell ref="A1:L1"/>
    <mergeCell ref="A2:L2"/>
    <mergeCell ref="A3:A4"/>
    <mergeCell ref="B3:B4"/>
    <mergeCell ref="C3:C4"/>
    <mergeCell ref="D3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კრებსითი</vt:lpstr>
      <vt:lpstr>ადმინისტრაციული</vt:lpstr>
      <vt:lpstr>გარე ტერიტორია</vt:lpstr>
      <vt:lpstr>გარე საპირფარეშო</vt:lpstr>
      <vt:lpstr>დამხმარე ბალისტიკის შენობა</vt:lpstr>
      <vt:lpstr>სუსტი დენები</vt:lpstr>
      <vt:lpstr>ადმინისტრაციული!Print_Area</vt:lpstr>
      <vt:lpstr>'გარე საპირფარეშო'!Print_Area</vt:lpstr>
      <vt:lpstr>'დამხმარე ბალისტიკის შენობა'!Print_Area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2022-08-31T11:19:08Z</dcterms:modified>
</cp:coreProperties>
</file>