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კრებსითი" sheetId="1" r:id="rId1"/>
    <sheet name="1-1" sheetId="2" r:id="rId2"/>
    <sheet name="1-2" sheetId="3" r:id="rId3"/>
    <sheet name="1-3" sheetId="4" r:id="rId4"/>
  </sheets>
  <definedNames/>
  <calcPr fullCalcOnLoad="1"/>
</workbook>
</file>

<file path=xl/sharedStrings.xml><?xml version="1.0" encoding="utf-8"?>
<sst xmlns="http://schemas.openxmlformats.org/spreadsheetml/2006/main" count="702" uniqueCount="288">
  <si>
    <t>ლარი</t>
  </si>
  <si>
    <t>ჯამი</t>
  </si>
  <si>
    <t xml:space="preserve"> </t>
  </si>
  <si>
    <t>№</t>
  </si>
  <si>
    <t>კაც/სთ</t>
  </si>
  <si>
    <t>სხვა მასალა</t>
  </si>
  <si>
    <t>მ</t>
  </si>
  <si>
    <t>მ3</t>
  </si>
  <si>
    <t>ხარჯთაღრიცხვის ნომერი</t>
  </si>
  <si>
    <t>სამუშაოს და ხარჯების დასახელება</t>
  </si>
  <si>
    <t xml:space="preserve"> სახარჯთაღრიცხვო ღირებულება</t>
  </si>
  <si>
    <t>საერთო სახარჯთაღრიცხვო ღირებულება</t>
  </si>
  <si>
    <t>სამშენებლო სამუშაოები</t>
  </si>
  <si>
    <t>სამონტაჟო სამუშაოები</t>
  </si>
  <si>
    <t>დანადგარები, ავეჯი,  ინვენტარი</t>
  </si>
  <si>
    <t>სხვადასხვა ხარჯები</t>
  </si>
  <si>
    <t>ო.ხ. №1</t>
  </si>
  <si>
    <t xml:space="preserve">რეზერვი გაუთვალისწინებელ სამუშაოებზე    </t>
  </si>
  <si>
    <t xml:space="preserve">დღგ  </t>
  </si>
  <si>
    <t xml:space="preserve">თავი I   </t>
  </si>
  <si>
    <t xml:space="preserve"> ჯამი</t>
  </si>
  <si>
    <t>ხელფასი</t>
  </si>
  <si>
    <t>მ2</t>
  </si>
  <si>
    <t>კგ</t>
  </si>
  <si>
    <t>საბაზრო</t>
  </si>
  <si>
    <t>ცალი</t>
  </si>
  <si>
    <t>ც</t>
  </si>
  <si>
    <t>100 მ2</t>
  </si>
  <si>
    <t>სხვა მანქანა</t>
  </si>
  <si>
    <t>მანქ/სთ</t>
  </si>
  <si>
    <t>მასალების ტრანსპორტი</t>
  </si>
  <si>
    <t>ზედნადები ხარჯები</t>
  </si>
  <si>
    <t>მოგება</t>
  </si>
  <si>
    <t xml:space="preserve">              ჯამი                 </t>
  </si>
  <si>
    <t xml:space="preserve">                                                                   </t>
  </si>
  <si>
    <t xml:space="preserve">სოფ. ტირძნისში მინი სტადიონის მოწყობის   საპროექტო-სახარჟთაღრიცხვო დოკუმენტაცია  </t>
  </si>
  <si>
    <t>samSeneblo samuSaoebi</t>
  </si>
  <si>
    <t>ლოკალური  xarjTaRricxva 1-2</t>
  </si>
  <si>
    <t xml:space="preserve">    სახარჯთაღრიცხვო ღირებულება  </t>
  </si>
  <si>
    <t>lari</t>
  </si>
  <si>
    <t xml:space="preserve">    მათ შორის ხელფასი</t>
  </si>
  <si>
    <t>#</t>
  </si>
  <si>
    <t>საფუძველი</t>
  </si>
  <si>
    <t>ს ა მ უ შ ა ო ს დასახელება</t>
  </si>
  <si>
    <t>განზომილება</t>
  </si>
  <si>
    <t>ნორმ. რესურსი ერთ.</t>
  </si>
  <si>
    <t>რაოდენობა</t>
  </si>
  <si>
    <t>მასალა</t>
  </si>
  <si>
    <t>სამშენებლო მექანიზმები</t>
  </si>
  <si>
    <t>safuZveli</t>
  </si>
  <si>
    <t>s a m u S a o s dasaxeleba</t>
  </si>
  <si>
    <t>ganzomileba</t>
  </si>
  <si>
    <t>ერთ. ფასი</t>
  </si>
  <si>
    <t>jami</t>
  </si>
  <si>
    <t>დაშლითი სამუშაოები</t>
  </si>
  <si>
    <t>arsebuli ლითონის ღობისა და ფეხბურთის კარების  demontaJi (დასაწყოება დამკვეთთან შეთანხმებით)</t>
  </si>
  <si>
    <t>m2</t>
  </si>
  <si>
    <t>შრომის დანახარჯები</t>
  </si>
  <si>
    <t>კ/სთ</t>
  </si>
  <si>
    <t>1,22,16</t>
  </si>
  <si>
    <t>arsebuli ბეტონის საფარის, ზეძირკვლისა და საძირკვლების demontaJi  ექსკავატორით 0,5 მ3 ჩამჩით ავტოთვითმცლელებზე დატვირთვით</t>
  </si>
  <si>
    <t>m3</t>
  </si>
  <si>
    <t>ექსკავატორი (0.5 მ3 ჩამჩის ტევადობა) პნევმოთვლიან სვლაზე</t>
  </si>
  <si>
    <t xml:space="preserve">arsebuli ბეტონის სანიაღვრე არხის ჯებირსამაგრი ბეტონის ბლოკების demontaJi  </t>
  </si>
  <si>
    <t>13,1,6</t>
  </si>
  <si>
    <t>დაშლილი ბეტონის საფარის გატანა ნაყარში 6 კმ</t>
  </si>
  <si>
    <t>ტნ</t>
  </si>
  <si>
    <t>შრომითი დანახარჯები</t>
  </si>
  <si>
    <t>ექსკავატორი</t>
  </si>
  <si>
    <t>მან/სთ</t>
  </si>
  <si>
    <t xml:space="preserve">10 სმ-ი საფუძვლის ფენის მოწყობა   ბალასტით  დატკეპნვით  </t>
  </si>
  <si>
    <t xml:space="preserve"> ბალასტი</t>
  </si>
  <si>
    <t>სხვა მანქანები</t>
  </si>
  <si>
    <t>ბეტონის ტუმბო</t>
  </si>
  <si>
    <t>3,1,354</t>
  </si>
  <si>
    <t>ბეტონი ბ20</t>
  </si>
  <si>
    <t xml:space="preserve">ხამუტების არმატურა ა-3 დ-8 მმ </t>
  </si>
  <si>
    <t>პროექტ.</t>
  </si>
  <si>
    <t xml:space="preserve">გრძივი არმატურა ა-3 დ-12 მმ </t>
  </si>
  <si>
    <t>შესაკრავი მავთული</t>
  </si>
  <si>
    <t>ფარი ყალიბის</t>
  </si>
  <si>
    <t>ხე-მასალა</t>
  </si>
  <si>
    <t>100მ2</t>
  </si>
  <si>
    <t>2,3,63</t>
  </si>
  <si>
    <t>1,4,56</t>
  </si>
  <si>
    <t>ლითონის კუთხოვანები 45*45*3 მმ</t>
  </si>
  <si>
    <t>სრფ</t>
  </si>
  <si>
    <t>კატანკა დ-8 მმ</t>
  </si>
  <si>
    <t>საჭრელი ქვები</t>
  </si>
  <si>
    <t>1,9,21</t>
  </si>
  <si>
    <t>ელექტროდი</t>
  </si>
  <si>
    <t>1,8,77</t>
  </si>
  <si>
    <t xml:space="preserve">PVC ბადე მწვანე 45*45*4 მმ </t>
  </si>
  <si>
    <t xml:space="preserve"> პროექტ.</t>
  </si>
  <si>
    <t>ანჯამები</t>
  </si>
  <si>
    <t>საკეტი</t>
  </si>
  <si>
    <t>2,1,49</t>
  </si>
  <si>
    <t>პროექ.</t>
  </si>
  <si>
    <t>15.164.8</t>
  </si>
  <si>
    <t xml:space="preserve">  ლითონის კონსტრუქციების დამუშავება და შეღებვა ანტიკოროზიული საღებავით</t>
  </si>
  <si>
    <t>შრომის დანახარჯი</t>
  </si>
  <si>
    <t>ანტიკოროზიული საღებავი</t>
  </si>
  <si>
    <t>27-8-2,</t>
  </si>
  <si>
    <t>teritoriis  mosworeba-planireba avtogreiderebiT arsebuli gruntis gadaadgilebiT tkepvniT  სისქით 15 სმ</t>
  </si>
  <si>
    <r>
      <t>m</t>
    </r>
    <r>
      <rPr>
        <b/>
        <vertAlign val="superscript"/>
        <sz val="9"/>
        <rFont val="AcadNusx"/>
        <family val="0"/>
      </rPr>
      <t>2</t>
    </r>
  </si>
  <si>
    <t>SromiTi resursebi</t>
  </si>
  <si>
    <t>k/sT</t>
  </si>
  <si>
    <t>12,175</t>
  </si>
  <si>
    <t>avtogreideri saSualo tipis 79 kvt.</t>
  </si>
  <si>
    <t>m/sT</t>
  </si>
  <si>
    <t>12,190</t>
  </si>
  <si>
    <t>satkepni sagz. TviTmavali gluvi 5 tn.</t>
  </si>
  <si>
    <t>12,191</t>
  </si>
  <si>
    <t>satkepni sagz. TviTmavali gluvi 10 tn.</t>
  </si>
  <si>
    <t>12,6</t>
  </si>
  <si>
    <t>traqtori muxluxa svlaze 79 kvt.</t>
  </si>
  <si>
    <t>12,201</t>
  </si>
  <si>
    <t>mosarwyav-mosarecxi manqana 6000l.</t>
  </si>
  <si>
    <t>3.243</t>
  </si>
  <si>
    <t>wyali</t>
  </si>
  <si>
    <t>sxva manqana</t>
  </si>
  <si>
    <t>27-7-2</t>
  </si>
  <si>
    <t xml:space="preserve">ბეტონის საფარისათვის საფუძვლის მოწყობა ქვიშა-ხრეშოვანი ნარევით სისქით 10 სმ დატკეპვნით </t>
  </si>
  <si>
    <r>
      <t>100მ</t>
    </r>
    <r>
      <rPr>
        <b/>
        <vertAlign val="superscript"/>
        <sz val="9"/>
        <rFont val="Sylfaen"/>
        <family val="1"/>
      </rPr>
      <t>3</t>
    </r>
  </si>
  <si>
    <t>შრომითი რესურსები</t>
  </si>
  <si>
    <t>ავტოგრეიდერი საშუალო ტიპის 79 კვტ.</t>
  </si>
  <si>
    <t>მ/სთ</t>
  </si>
  <si>
    <t>12,194</t>
  </si>
  <si>
    <t>სატკეპნი საგზ. თვითმავალი გლუვი 18ტნ.</t>
  </si>
  <si>
    <t>12201</t>
  </si>
  <si>
    <t>მოსარწყავი-მოსარეცხი მანქანა 6000 ლ.</t>
  </si>
  <si>
    <t>3,1,249</t>
  </si>
  <si>
    <t>ქვიშა-ხრეშოვანი ნარევი საგზაო სამუშაოებისათვის</t>
  </si>
  <si>
    <r>
      <t>მ</t>
    </r>
    <r>
      <rPr>
        <vertAlign val="superscript"/>
        <sz val="9"/>
        <rFont val="Sylfaen"/>
        <family val="1"/>
      </rPr>
      <t>3</t>
    </r>
  </si>
  <si>
    <t>წყალი</t>
  </si>
  <si>
    <t>11,1,11</t>
  </si>
  <si>
    <t>სხვა მასალები</t>
  </si>
  <si>
    <t>16,6,2</t>
  </si>
  <si>
    <t>დრენაჟის დ-100 mm პლასმასის მილების მოწყობა</t>
  </si>
  <si>
    <t>gr.m</t>
  </si>
  <si>
    <t xml:space="preserve"> SromiTi danaxarji</t>
  </si>
  <si>
    <t>kac/sT</t>
  </si>
  <si>
    <t xml:space="preserve"> manqanebi</t>
  </si>
  <si>
    <t>2,5,387,92</t>
  </si>
  <si>
    <r>
      <t xml:space="preserve">sakanalizacio plastmasis mili </t>
    </r>
    <r>
      <rPr>
        <sz val="10"/>
        <rFont val="Calibri"/>
        <family val="2"/>
      </rPr>
      <t xml:space="preserve">ф100*3,2 </t>
    </r>
    <r>
      <rPr>
        <sz val="10"/>
        <rFont val="AcadNusx"/>
        <family val="0"/>
      </rPr>
      <t>mm</t>
    </r>
  </si>
  <si>
    <t>fasonuri nawilebi</t>
  </si>
  <si>
    <t>cali</t>
  </si>
  <si>
    <t xml:space="preserve"> sxvadasxva masala</t>
  </si>
  <si>
    <t xml:space="preserve">მწვანე საფარის მოწყობა სისქით 25 მმ  </t>
  </si>
  <si>
    <t>მანქანები</t>
  </si>
  <si>
    <t>კვარცის ქვიშა</t>
  </si>
  <si>
    <t>ფეხბურთის კარების მოწყობა</t>
  </si>
  <si>
    <t xml:space="preserve">ბეტონი ბ-20 </t>
  </si>
  <si>
    <t>2,1,35</t>
  </si>
  <si>
    <t xml:space="preserve">ლითონის მილიd-89*3 მმ  </t>
  </si>
  <si>
    <t>2,1,21</t>
  </si>
  <si>
    <t>ლითონის მილი d-51*3 მმ</t>
  </si>
  <si>
    <t>საჭრელი ქვა</t>
  </si>
  <si>
    <t>კარების ბადე ძაფით არანაკლებ 4 მმ კაპრონნარევი</t>
  </si>
  <si>
    <t>კალათბურთის ფარის მოწყობა</t>
  </si>
  <si>
    <t>2,1,40</t>
  </si>
  <si>
    <t xml:space="preserve">ლითონის მილიd-102*4 მმ  </t>
  </si>
  <si>
    <t>ლითონის კუთხოვანა 50*50*3 მმ</t>
  </si>
  <si>
    <t>კალათბურთის ფარი კომპლექტში</t>
  </si>
  <si>
    <t>კომპ.</t>
  </si>
  <si>
    <t>პასტა ანტიკოროზიული</t>
  </si>
  <si>
    <t>Sromis danaxarjebi</t>
  </si>
  <si>
    <t>markirebis manqana</t>
  </si>
  <si>
    <t>3,2,39</t>
  </si>
  <si>
    <t>მოსახაზი სპრეი საღებავი</t>
  </si>
  <si>
    <t>კგ.</t>
  </si>
  <si>
    <t>gare ganaTebis mowyoba</t>
  </si>
  <si>
    <t>1</t>
  </si>
  <si>
    <t>8.149.1</t>
  </si>
  <si>
    <t>კაბელის გატარება მილში</t>
  </si>
  <si>
    <t>2</t>
  </si>
  <si>
    <t>33.251.6</t>
  </si>
  <si>
    <t>ელ. გამანაწილებელი ფარი</t>
  </si>
  <si>
    <t>7,12,74</t>
  </si>
  <si>
    <t>სამფაზა ავტომატური ამომრთველი 32 ამპ.</t>
  </si>
  <si>
    <t>7,12,63</t>
  </si>
  <si>
    <t>ერთფაზა ავტომატური ამომრთველი 16 ამპ.</t>
  </si>
  <si>
    <t>7,3,82</t>
  </si>
  <si>
    <t>სპილენძის სადენი 3X2.5mm</t>
  </si>
  <si>
    <t>7,12,230</t>
  </si>
  <si>
    <t>გარე განათების 90 ვტ PDდიოდურიPპროჟექტორები</t>
  </si>
  <si>
    <t>ფოტო რელე</t>
  </si>
  <si>
    <t>1,1,14</t>
  </si>
  <si>
    <t>ანკერის არმატურა ა-3 დ-18 მმ</t>
  </si>
  <si>
    <t>7,12,20</t>
  </si>
  <si>
    <t>დამიწების ელექტროდი</t>
  </si>
  <si>
    <t xml:space="preserve">  jami</t>
  </si>
  <si>
    <t>სატრანსპორტო ხარჯი  მასალებიდან</t>
  </si>
  <si>
    <t>ზედნადები ხარჯები შრომითებიდან</t>
  </si>
  <si>
    <t>გეგმიური დაგროვება- 8%</t>
  </si>
  <si>
    <t>სახარჯთაღრიცხვო ღირებულება</t>
  </si>
  <si>
    <t>გაფას.     №</t>
  </si>
  <si>
    <t>სამუშაოს დასახელება</t>
  </si>
  <si>
    <t>განზომ. ერთეული</t>
  </si>
  <si>
    <t>მანქანა მექანიზმები და ტრანსპორტი</t>
  </si>
  <si>
    <t>ნორმატივით ერთეულზე</t>
  </si>
  <si>
    <t>სულ</t>
  </si>
  <si>
    <t>ერთ.
ფასი</t>
  </si>
  <si>
    <t>1,81,3</t>
  </si>
  <si>
    <t>შრომითი დანახარჯი</t>
  </si>
  <si>
    <t xml:space="preserve">10 სმ-ი საფუძვლის ფენის მოწყობა ღორღით    </t>
  </si>
  <si>
    <t>არმატურა ა-3  დ-14 მმ</t>
  </si>
  <si>
    <t>ბეტონი B25</t>
  </si>
  <si>
    <t>კბმ</t>
  </si>
  <si>
    <t>არმატურა ა-3  დ-10 მმ</t>
  </si>
  <si>
    <t>ფარი  ყალიბის</t>
  </si>
  <si>
    <t>ლურსმანი</t>
  </si>
  <si>
    <t>სადრენაჟე ღორღის ჩაყრა ხელით</t>
  </si>
  <si>
    <t>გრუნტის უკუჩაყრა</t>
  </si>
  <si>
    <t>სადრენაჟეთ დ-100 მმ პლასმასის მილის მოწყობა</t>
  </si>
  <si>
    <t>ზედდებული ხარჯი</t>
  </si>
  <si>
    <t>გეგმიური მოგება</t>
  </si>
  <si>
    <t>ლოკალური ხარჯთაღრიცხვა N1-3</t>
  </si>
  <si>
    <t>ჯებირსამაგრის  მოწყობა    40 ,0 მ.</t>
  </si>
  <si>
    <t>სატრანსპორტო ხარჯი</t>
  </si>
  <si>
    <t>გრუნტის მოთხრა და დამუშავება ხელით ჯებირსამაგრის მოსაწყობად (40,0*0,50*0,40) მ3</t>
  </si>
  <si>
    <t>3,1,259</t>
  </si>
  <si>
    <t>ღორღი მარკა-400  ფრაქცია 20-40 მმ</t>
  </si>
  <si>
    <t xml:space="preserve">  მონოლითური რკ/ბეტონის  საძირკვლის მოწყობა B 25 ბეტონით  (40,0*0,50*0,30) მ3</t>
  </si>
  <si>
    <t>არმატურა ა-1 დ-8 მმ (ლიაგუშკა)</t>
  </si>
  <si>
    <t>1,1,12</t>
  </si>
  <si>
    <t>3,1,356</t>
  </si>
  <si>
    <t xml:space="preserve">  მონოლითური რკ/ბეტონის  კედლის მოწყობა B 25 ბეტონით (40,0*0,50*0,22) მ3</t>
  </si>
  <si>
    <t>არმატურა ა-1 დ-8 მმ (საკიდები)</t>
  </si>
  <si>
    <t xml:space="preserve"> ლარი</t>
  </si>
  <si>
    <t xml:space="preserve">გრუნტის მოთხრა ექსკავატორით 0.5 მ3 ჩამჩით  ადგილზე მოსწორებით  ლითონის ღობის საძირკვლისა და განათების გოფრირებული მილის მოსაწყობად (120,0*1,0*0,3) მ3   </t>
  </si>
  <si>
    <t xml:space="preserve">მონოლითური რკინა/ბეტონის საძირკვლისა და ზეძირკვლის მოწყობა   </t>
  </si>
  <si>
    <t>ლითონის მილი კვადრატები 60*60*3 მმ</t>
  </si>
  <si>
    <t>ლითონის მილი დ-89*3 მმ განათებისათვის</t>
  </si>
  <si>
    <t>2,3,71</t>
  </si>
  <si>
    <t xml:space="preserve">მოედნის რკ/ბეტონის საფარის მოწყობა  სისქით 10 სმ   </t>
  </si>
  <si>
    <t xml:space="preserve">  არმატურა ა-3 დ-8 მმ </t>
  </si>
  <si>
    <t>ტრიბუნის მოწყობა მილიკვადრატებით</t>
  </si>
  <si>
    <t>ლითონის მილი კვადრატები 40*40*3 მმ</t>
  </si>
  <si>
    <t>ტრიბუნის პლასტმასის სკამეიკები</t>
  </si>
  <si>
    <t>1,6,33</t>
  </si>
  <si>
    <t>2,3,48</t>
  </si>
  <si>
    <t>13</t>
  </si>
  <si>
    <t>მინი სტადიონის მოწყობა</t>
  </si>
  <si>
    <t>სტადიონის განათება</t>
  </si>
  <si>
    <t>ჯებირსამაგრის მოწყობა</t>
  </si>
  <si>
    <t>ლითონის ღობისა და ჭიშკრის მოწყობა (120,00*3.00) მ2</t>
  </si>
  <si>
    <t xml:space="preserve"> 4. 9. 11</t>
  </si>
  <si>
    <t>sabazro</t>
  </si>
  <si>
    <t>1.11,17</t>
  </si>
  <si>
    <t>8,3,2</t>
  </si>
  <si>
    <t>6,1,22</t>
  </si>
  <si>
    <t>9.4.8,6</t>
  </si>
  <si>
    <t>ГЭСН 11-01-056-01</t>
  </si>
  <si>
    <t>ავტოსატვრთველი 5ტნ</t>
  </si>
  <si>
    <t>წებო</t>
  </si>
  <si>
    <t>ლენტი შეპირაპირების</t>
  </si>
  <si>
    <t>16,8*6,36+14,4*4,22=167,62კგ</t>
  </si>
  <si>
    <t>10,4*9,67+34,4*2,32=180,38კგ</t>
  </si>
  <si>
    <t>9,32,12</t>
  </si>
  <si>
    <t>9,4,8,6</t>
  </si>
  <si>
    <t>მატ.რესურსები</t>
  </si>
  <si>
    <t>1,80,3</t>
  </si>
  <si>
    <t>ყალიბის ფარი</t>
  </si>
  <si>
    <t>ხის ფიცარი</t>
  </si>
  <si>
    <t>6,11,3</t>
  </si>
  <si>
    <t>სადრენაჟე დ-100 მმ პლასმასის მილი</t>
  </si>
  <si>
    <t>გმ</t>
  </si>
  <si>
    <t xml:space="preserve">ГЭСНс 01-06-020-01 </t>
  </si>
  <si>
    <t>46,23,5</t>
  </si>
  <si>
    <t>ფურცლოვანი თუნუქი სისქით 3,0 მმ</t>
  </si>
  <si>
    <t>მ.შ.1.ლითონის კონსტრუქციები</t>
  </si>
  <si>
    <t>2.სხვა სამუშაოები</t>
  </si>
  <si>
    <t>ხელოვნური მინდვრის საფარი 25 მმ ხაოს სიხშირე 12000</t>
  </si>
  <si>
    <t xml:space="preserve">განათების  პროჟექტორების მონტაჟი    </t>
  </si>
  <si>
    <t>1,1,16</t>
  </si>
  <si>
    <t>1,1,17</t>
  </si>
  <si>
    <t>1,1,19</t>
  </si>
  <si>
    <t>1,1,36</t>
  </si>
  <si>
    <t>1,1,3</t>
  </si>
  <si>
    <t>ელ. კაბელების გასატარებელი გოფრირებული მილი დ-45 მმ</t>
  </si>
  <si>
    <t>3,2,21</t>
  </si>
  <si>
    <t xml:space="preserve">სპორტული მოედნის  მოხაზვა      </t>
  </si>
  <si>
    <t>1,1,38</t>
  </si>
  <si>
    <t>1,1,31</t>
  </si>
  <si>
    <t>1,1,20</t>
  </si>
  <si>
    <t>ლოკალური  xarjTaRricxva 1-1</t>
  </si>
  <si>
    <t>%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</si>
</sst>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₾_-;\-* #,##0\ _₾_-;_-* &quot;-&quot;\ _₾_-;_-@_-"/>
    <numFmt numFmtId="173" formatCode="_-* #,##0.00\ _₾_-;\-* #,##0.00\ _₾_-;_-* &quot;-&quot;??\ _₾_-;_-@_-"/>
    <numFmt numFmtId="174" formatCode="#,##0\ &quot;ლარი&quot;;\-#,##0\ &quot;ლარი&quot;"/>
    <numFmt numFmtId="175" formatCode="#,##0\ &quot;ლარი&quot;;[Red]\-#,##0\ &quot;ლარი&quot;"/>
    <numFmt numFmtId="176" formatCode="#,##0.00\ &quot;ლარი&quot;;\-#,##0.00\ &quot;ლარი&quot;"/>
    <numFmt numFmtId="177" formatCode="#,##0.00\ &quot;ლარი&quot;;[Red]\-#,##0.00\ &quot;ლარი&quot;"/>
    <numFmt numFmtId="178" formatCode="_-* #,##0\ &quot;ლარი&quot;_-;\-* #,##0\ &quot;ლარი&quot;_-;_-* &quot;-&quot;\ &quot;ლარი&quot;_-;_-@_-"/>
    <numFmt numFmtId="179" formatCode="_-* #,##0\ _ლ_ა_რ_ი_-;\-* #,##0\ _ლ_ა_რ_ი_-;_-* &quot;-&quot;\ _ლ_ა_რ_ი_-;_-@_-"/>
    <numFmt numFmtId="180" formatCode="_-* #,##0.00\ &quot;ლარი&quot;_-;\-* #,##0.00\ &quot;ლარი&quot;_-;_-* &quot;-&quot;??\ &quot;ლარი&quot;_-;_-@_-"/>
    <numFmt numFmtId="181" formatCode="_-* #,##0.00\ _ლ_ა_რ_ი_-;\-* #,##0.00\ _ლ_ა_რ_ი_-;_-* &quot;-&quot;??\ _ლ_ა_რ_ი_-;_-@_-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"/>
    <numFmt numFmtId="187" formatCode="0.000"/>
    <numFmt numFmtId="188" formatCode="0.0000"/>
    <numFmt numFmtId="189" formatCode="#,##0.000"/>
    <numFmt numFmtId="190" formatCode="#,##0.0"/>
    <numFmt numFmtId="191" formatCode="_-* #,##0.00\ _ლ_._-;\-* #,##0.00\ _ლ_._-;_-* &quot;-&quot;??\ _ლ_._-;_-@_-"/>
    <numFmt numFmtId="192" formatCode="0.00000"/>
    <numFmt numFmtId="193" formatCode="0.000000"/>
    <numFmt numFmtId="194" formatCode="0.0%"/>
    <numFmt numFmtId="195" formatCode="#,##0.0_);\-#,##0.0"/>
    <numFmt numFmtId="196" formatCode="#,##0.00_);\-#,##0.00"/>
    <numFmt numFmtId="197" formatCode="#,##0.0000"/>
    <numFmt numFmtId="198" formatCode="[$-437]yyyy\ &quot;წლის&quot;\ dd\ mm\,\ dddd"/>
    <numFmt numFmtId="199" formatCode="0.0000000"/>
  </numFmts>
  <fonts count="110">
    <font>
      <sz val="10"/>
      <name val="Arial Cyr"/>
      <family val="0"/>
    </font>
    <font>
      <sz val="10"/>
      <name val="Arial"/>
      <family val="2"/>
    </font>
    <font>
      <sz val="10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i/>
      <sz val="13"/>
      <name val="Sylfaen"/>
      <family val="1"/>
    </font>
    <font>
      <i/>
      <sz val="11"/>
      <name val="Sylfaen"/>
      <family val="1"/>
    </font>
    <font>
      <i/>
      <sz val="12"/>
      <name val="Sylfaen"/>
      <family val="1"/>
    </font>
    <font>
      <b/>
      <sz val="10"/>
      <name val="Sylfaen"/>
      <family val="1"/>
    </font>
    <font>
      <b/>
      <sz val="9"/>
      <name val="Sylfaen"/>
      <family val="1"/>
    </font>
    <font>
      <b/>
      <sz val="10"/>
      <color indexed="8"/>
      <name val="Sylfaen"/>
      <family val="1"/>
    </font>
    <font>
      <sz val="11"/>
      <color indexed="8"/>
      <name val="Calibri"/>
      <family val="2"/>
    </font>
    <font>
      <b/>
      <sz val="8"/>
      <name val="Sylfaen"/>
      <family val="1"/>
    </font>
    <font>
      <sz val="8"/>
      <name val="Sylfaen"/>
      <family val="1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0"/>
      <name val="AcadNusx"/>
      <family val="0"/>
    </font>
    <font>
      <sz val="8"/>
      <name val="AcadNusx"/>
      <family val="0"/>
    </font>
    <font>
      <b/>
      <sz val="11"/>
      <name val="AcadNusx"/>
      <family val="0"/>
    </font>
    <font>
      <b/>
      <sz val="8"/>
      <name val="AcadNusx"/>
      <family val="0"/>
    </font>
    <font>
      <b/>
      <sz val="9"/>
      <name val="AcadNusx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cadNusx"/>
      <family val="0"/>
    </font>
    <font>
      <b/>
      <sz val="9"/>
      <name val="Arial Cyr"/>
      <family val="2"/>
    </font>
    <font>
      <sz val="9"/>
      <name val="Sylfaen"/>
      <family val="1"/>
    </font>
    <font>
      <sz val="9"/>
      <name val="Arial Cyr"/>
      <family val="2"/>
    </font>
    <font>
      <sz val="8"/>
      <color indexed="8"/>
      <name val="Sylfaen"/>
      <family val="1"/>
    </font>
    <font>
      <b/>
      <vertAlign val="superscript"/>
      <sz val="9"/>
      <name val="AcadNusx"/>
      <family val="0"/>
    </font>
    <font>
      <b/>
      <sz val="9"/>
      <name val="Calibri"/>
      <family val="2"/>
    </font>
    <font>
      <b/>
      <vertAlign val="superscript"/>
      <sz val="9"/>
      <name val="Sylfaen"/>
      <family val="1"/>
    </font>
    <font>
      <vertAlign val="superscript"/>
      <sz val="9"/>
      <name val="Sylfaen"/>
      <family val="1"/>
    </font>
    <font>
      <b/>
      <sz val="10"/>
      <name val="AcadNusx"/>
      <family val="0"/>
    </font>
    <font>
      <sz val="10"/>
      <name val="Calibri"/>
      <family val="2"/>
    </font>
    <font>
      <b/>
      <sz val="9"/>
      <color indexed="8"/>
      <name val="AcadNusx"/>
      <family val="0"/>
    </font>
    <font>
      <b/>
      <sz val="10"/>
      <name val="Arial Cyr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12"/>
      <name val="AcadNusx"/>
      <family val="0"/>
    </font>
    <font>
      <b/>
      <sz val="10"/>
      <color indexed="8"/>
      <name val="AcadNusx"/>
      <family val="0"/>
    </font>
    <font>
      <sz val="9"/>
      <name val="LitNusx"/>
      <family val="2"/>
    </font>
    <font>
      <sz val="11"/>
      <name val="Arial Cyr"/>
      <family val="2"/>
    </font>
    <font>
      <b/>
      <sz val="11"/>
      <name val="Arial Cyr"/>
      <family val="2"/>
    </font>
    <font>
      <sz val="9"/>
      <color indexed="8"/>
      <name val="Sylfaen"/>
      <family val="1"/>
    </font>
    <font>
      <b/>
      <sz val="9"/>
      <color indexed="8"/>
      <name val="Sylfaen"/>
      <family val="1"/>
    </font>
    <font>
      <sz val="14"/>
      <name val="Arial Cyr"/>
      <family val="2"/>
    </font>
    <font>
      <sz val="12"/>
      <name val="Arial Cyr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9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cadNusx"/>
      <family val="0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Sylfaen"/>
      <family val="1"/>
    </font>
    <font>
      <b/>
      <sz val="9"/>
      <color theme="1"/>
      <name val="Sylfaen"/>
      <family val="1"/>
    </font>
    <font>
      <b/>
      <sz val="8"/>
      <color theme="1"/>
      <name val="AcadNusx"/>
      <family val="0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Calibri"/>
      <family val="2"/>
    </font>
    <font>
      <b/>
      <sz val="11"/>
      <color rgb="FF000000"/>
      <name val="AcadNusx"/>
      <family val="0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1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18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2" fontId="12" fillId="7" borderId="15" xfId="0" applyNumberFormat="1" applyFont="1" applyFill="1" applyBorder="1" applyAlignment="1">
      <alignment horizontal="center" vertical="center" wrapText="1"/>
    </xf>
    <xf numFmtId="2" fontId="12" fillId="7" borderId="16" xfId="0" applyNumberFormat="1" applyFont="1" applyFill="1" applyBorder="1" applyAlignment="1">
      <alignment horizontal="center" vertical="center" wrapText="1"/>
    </xf>
    <xf numFmtId="2" fontId="10" fillId="7" borderId="16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2" fontId="3" fillId="33" borderId="0" xfId="0" applyNumberFormat="1" applyFont="1" applyFill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 wrapText="1"/>
    </xf>
    <xf numFmtId="2" fontId="10" fillId="7" borderId="15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186" fontId="10" fillId="0" borderId="14" xfId="0" applyNumberFormat="1" applyFont="1" applyBorder="1" applyAlignment="1">
      <alignment horizontal="center" vertical="center" wrapText="1"/>
    </xf>
    <xf numFmtId="187" fontId="10" fillId="0" borderId="12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187" fontId="3" fillId="33" borderId="0" xfId="0" applyNumberFormat="1" applyFont="1" applyFill="1" applyAlignment="1">
      <alignment horizontal="center" vertical="center" wrapText="1"/>
    </xf>
    <xf numFmtId="187" fontId="10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0" fontId="2" fillId="13" borderId="17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2" fontId="6" fillId="13" borderId="17" xfId="0" applyNumberFormat="1" applyFont="1" applyFill="1" applyBorder="1" applyAlignment="1">
      <alignment horizontal="center" vertical="center" wrapText="1"/>
    </xf>
    <xf numFmtId="187" fontId="6" fillId="13" borderId="17" xfId="0" applyNumberFormat="1" applyFont="1" applyFill="1" applyBorder="1" applyAlignment="1">
      <alignment horizontal="center" vertical="center" wrapText="1"/>
    </xf>
    <xf numFmtId="2" fontId="6" fillId="13" borderId="1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10" fillId="13" borderId="2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2" fontId="25" fillId="33" borderId="14" xfId="0" applyNumberFormat="1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2" fontId="30" fillId="33" borderId="14" xfId="0" applyNumberFormat="1" applyFont="1" applyFill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2" fontId="27" fillId="33" borderId="14" xfId="0" applyNumberFormat="1" applyFont="1" applyFill="1" applyBorder="1" applyAlignment="1">
      <alignment horizontal="center" vertical="center"/>
    </xf>
    <xf numFmtId="2" fontId="32" fillId="33" borderId="14" xfId="92" applyNumberFormat="1" applyFont="1" applyFill="1" applyBorder="1" applyAlignment="1">
      <alignment horizontal="center" vertical="center"/>
      <protection/>
    </xf>
    <xf numFmtId="2" fontId="15" fillId="33" borderId="14" xfId="92" applyNumberFormat="1" applyFont="1" applyFill="1" applyBorder="1" applyAlignment="1">
      <alignment horizontal="center" vertical="center"/>
      <protection/>
    </xf>
    <xf numFmtId="0" fontId="28" fillId="33" borderId="14" xfId="69" applyFont="1" applyFill="1" applyBorder="1" applyAlignment="1">
      <alignment horizontal="center" vertical="center" wrapText="1"/>
      <protection/>
    </xf>
    <xf numFmtId="0" fontId="21" fillId="33" borderId="14" xfId="69" applyFont="1" applyFill="1" applyBorder="1" applyAlignment="1">
      <alignment horizontal="center" vertical="center" wrapText="1"/>
      <protection/>
    </xf>
    <xf numFmtId="187" fontId="21" fillId="33" borderId="14" xfId="69" applyNumberFormat="1" applyFont="1" applyFill="1" applyBorder="1" applyAlignment="1">
      <alignment horizontal="center" vertical="center" wrapText="1"/>
      <protection/>
    </xf>
    <xf numFmtId="2" fontId="15" fillId="33" borderId="14" xfId="92" applyNumberFormat="1" applyFont="1" applyFill="1" applyBorder="1" applyAlignment="1">
      <alignment horizontal="center" vertical="center"/>
      <protection/>
    </xf>
    <xf numFmtId="2" fontId="30" fillId="33" borderId="14" xfId="92" applyNumberFormat="1" applyFont="1" applyFill="1" applyBorder="1" applyAlignment="1">
      <alignment horizontal="center" vertical="center"/>
      <protection/>
    </xf>
    <xf numFmtId="0" fontId="28" fillId="33" borderId="14" xfId="83" applyFont="1" applyFill="1" applyBorder="1" applyAlignment="1">
      <alignment horizontal="center" vertical="center" wrapText="1"/>
      <protection/>
    </xf>
    <xf numFmtId="0" fontId="11" fillId="33" borderId="14" xfId="85" applyFont="1" applyFill="1" applyBorder="1" applyAlignment="1">
      <alignment horizontal="center" vertical="center" wrapText="1"/>
      <protection/>
    </xf>
    <xf numFmtId="3" fontId="11" fillId="33" borderId="14" xfId="85" applyNumberFormat="1" applyFont="1" applyFill="1" applyBorder="1" applyAlignment="1">
      <alignment horizontal="center" vertical="center" wrapText="1"/>
      <protection/>
    </xf>
    <xf numFmtId="2" fontId="11" fillId="33" borderId="14" xfId="85" applyNumberFormat="1" applyFont="1" applyFill="1" applyBorder="1" applyAlignment="1">
      <alignment horizontal="center" vertical="center" wrapText="1"/>
      <protection/>
    </xf>
    <xf numFmtId="2" fontId="11" fillId="33" borderId="14" xfId="85" applyNumberFormat="1" applyFont="1" applyFill="1" applyBorder="1" applyAlignment="1">
      <alignment horizontal="center" vertical="center" wrapText="1"/>
      <protection/>
    </xf>
    <xf numFmtId="0" fontId="30" fillId="33" borderId="14" xfId="89" applyFont="1" applyFill="1" applyBorder="1" applyAlignment="1">
      <alignment horizontal="center" vertical="center" wrapText="1"/>
      <protection/>
    </xf>
    <xf numFmtId="0" fontId="30" fillId="33" borderId="14" xfId="85" applyFont="1" applyFill="1" applyBorder="1" applyAlignment="1">
      <alignment horizontal="center" vertical="center" wrapText="1"/>
      <protection/>
    </xf>
    <xf numFmtId="2" fontId="30" fillId="33" borderId="14" xfId="85" applyNumberFormat="1" applyFont="1" applyFill="1" applyBorder="1" applyAlignment="1">
      <alignment horizontal="center" vertical="center" wrapText="1"/>
      <protection/>
    </xf>
    <xf numFmtId="2" fontId="30" fillId="33" borderId="14" xfId="85" applyNumberFormat="1" applyFont="1" applyFill="1" applyBorder="1" applyAlignment="1">
      <alignment horizontal="center" vertical="center" wrapText="1"/>
      <protection/>
    </xf>
    <xf numFmtId="2" fontId="71" fillId="33" borderId="14" xfId="90" applyNumberFormat="1" applyFont="1" applyFill="1" applyBorder="1" applyAlignment="1">
      <alignment horizontal="center" vertical="center" shrinkToFit="1"/>
      <protection/>
    </xf>
    <xf numFmtId="2" fontId="30" fillId="33" borderId="14" xfId="73" applyNumberFormat="1" applyFont="1" applyFill="1" applyBorder="1" applyAlignment="1">
      <alignment horizontal="center" vertical="center" wrapText="1"/>
      <protection/>
    </xf>
    <xf numFmtId="186" fontId="30" fillId="33" borderId="14" xfId="85" applyNumberFormat="1" applyFont="1" applyFill="1" applyBorder="1" applyAlignment="1">
      <alignment horizontal="center" vertical="center" wrapText="1"/>
      <protection/>
    </xf>
    <xf numFmtId="2" fontId="30" fillId="33" borderId="14" xfId="91" applyNumberFormat="1" applyFont="1" applyFill="1" applyBorder="1" applyAlignment="1">
      <alignment horizontal="center" vertical="center" wrapText="1"/>
      <protection/>
    </xf>
    <xf numFmtId="4" fontId="1" fillId="33" borderId="14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4" fontId="20" fillId="33" borderId="14" xfId="0" applyNumberFormat="1" applyFont="1" applyFill="1" applyBorder="1" applyAlignment="1">
      <alignment horizontal="center" vertical="center" wrapText="1"/>
    </xf>
    <xf numFmtId="2" fontId="20" fillId="33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2" fontId="31" fillId="33" borderId="14" xfId="0" applyNumberFormat="1" applyFont="1" applyFill="1" applyBorder="1" applyAlignment="1">
      <alignment horizontal="center" vertical="center"/>
    </xf>
    <xf numFmtId="2" fontId="40" fillId="33" borderId="14" xfId="0" applyNumberFormat="1" applyFont="1" applyFill="1" applyBorder="1" applyAlignment="1">
      <alignment horizontal="center" vertical="center"/>
    </xf>
    <xf numFmtId="0" fontId="30" fillId="33" borderId="14" xfId="92" applyFont="1" applyFill="1" applyBorder="1" applyAlignment="1">
      <alignment horizontal="center" vertical="center"/>
      <protection/>
    </xf>
    <xf numFmtId="2" fontId="0" fillId="33" borderId="14" xfId="0" applyNumberFormat="1" applyFill="1" applyBorder="1" applyAlignment="1">
      <alignment horizontal="center" vertical="center"/>
    </xf>
    <xf numFmtId="2" fontId="29" fillId="33" borderId="14" xfId="0" applyNumberFormat="1" applyFont="1" applyFill="1" applyBorder="1" applyAlignment="1">
      <alignment horizontal="center" vertical="center"/>
    </xf>
    <xf numFmtId="2" fontId="0" fillId="33" borderId="1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" fontId="30" fillId="33" borderId="14" xfId="92" applyNumberFormat="1" applyFont="1" applyFill="1" applyBorder="1" applyAlignment="1">
      <alignment horizontal="center" vertical="center"/>
      <protection/>
    </xf>
    <xf numFmtId="2" fontId="30" fillId="33" borderId="21" xfId="92" applyNumberFormat="1" applyFont="1" applyFill="1" applyBorder="1" applyAlignment="1">
      <alignment horizontal="center" vertical="center"/>
      <protection/>
    </xf>
    <xf numFmtId="2" fontId="44" fillId="33" borderId="21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0" fontId="27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/>
    </xf>
    <xf numFmtId="187" fontId="29" fillId="33" borderId="10" xfId="0" applyNumberFormat="1" applyFont="1" applyFill="1" applyBorder="1" applyAlignment="1">
      <alignment horizontal="center" vertical="center"/>
    </xf>
    <xf numFmtId="2" fontId="29" fillId="33" borderId="10" xfId="0" applyNumberFormat="1" applyFont="1" applyFill="1" applyBorder="1" applyAlignment="1">
      <alignment horizontal="center" vertical="center"/>
    </xf>
    <xf numFmtId="187" fontId="31" fillId="33" borderId="10" xfId="0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2" fontId="29" fillId="0" borderId="14" xfId="0" applyNumberFormat="1" applyFont="1" applyFill="1" applyBorder="1" applyAlignment="1">
      <alignment horizontal="center" vertical="center"/>
    </xf>
    <xf numFmtId="199" fontId="0" fillId="0" borderId="0" xfId="0" applyNumberFormat="1" applyFont="1" applyAlignment="1">
      <alignment/>
    </xf>
    <xf numFmtId="2" fontId="15" fillId="33" borderId="14" xfId="0" applyNumberFormat="1" applyFont="1" applyFill="1" applyBorder="1" applyAlignment="1">
      <alignment horizontal="center" vertical="center"/>
    </xf>
    <xf numFmtId="2" fontId="11" fillId="33" borderId="14" xfId="92" applyNumberFormat="1" applyFont="1" applyFill="1" applyBorder="1" applyAlignment="1">
      <alignment horizontal="center" vertical="center"/>
      <protection/>
    </xf>
    <xf numFmtId="2" fontId="11" fillId="33" borderId="14" xfId="0" applyNumberFormat="1" applyFont="1" applyFill="1" applyBorder="1" applyAlignment="1">
      <alignment horizontal="center" vertical="center"/>
    </xf>
    <xf numFmtId="2" fontId="49" fillId="33" borderId="14" xfId="92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2" fontId="24" fillId="33" borderId="14" xfId="0" applyNumberFormat="1" applyFont="1" applyFill="1" applyBorder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/>
    </xf>
    <xf numFmtId="4" fontId="24" fillId="33" borderId="14" xfId="0" applyNumberFormat="1" applyFont="1" applyFill="1" applyBorder="1" applyAlignment="1">
      <alignment horizontal="center" vertical="center" wrapText="1"/>
    </xf>
    <xf numFmtId="49" fontId="21" fillId="33" borderId="14" xfId="83" applyNumberFormat="1" applyFont="1" applyFill="1" applyBorder="1" applyAlignment="1">
      <alignment horizontal="center" vertical="center" wrapText="1"/>
      <protection/>
    </xf>
    <xf numFmtId="49" fontId="14" fillId="33" borderId="14" xfId="85" applyNumberFormat="1" applyFont="1" applyFill="1" applyBorder="1" applyAlignment="1">
      <alignment horizontal="center" vertical="center" wrapText="1"/>
      <protection/>
    </xf>
    <xf numFmtId="49" fontId="15" fillId="33" borderId="14" xfId="85" applyNumberFormat="1" applyFont="1" applyFill="1" applyBorder="1" applyAlignment="1">
      <alignment horizontal="center" vertical="center" wrapText="1"/>
      <protection/>
    </xf>
    <xf numFmtId="0" fontId="10" fillId="34" borderId="2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2" fontId="12" fillId="34" borderId="17" xfId="0" applyNumberFormat="1" applyFont="1" applyFill="1" applyBorder="1" applyAlignment="1">
      <alignment horizontal="center" vertical="center" wrapText="1"/>
    </xf>
    <xf numFmtId="187" fontId="12" fillId="34" borderId="17" xfId="0" applyNumberFormat="1" applyFont="1" applyFill="1" applyBorder="1" applyAlignment="1">
      <alignment horizontal="center" vertical="center" wrapText="1"/>
    </xf>
    <xf numFmtId="2" fontId="10" fillId="34" borderId="18" xfId="0" applyNumberFormat="1" applyFont="1" applyFill="1" applyBorder="1" applyAlignment="1">
      <alignment horizontal="center" vertical="center" wrapText="1"/>
    </xf>
    <xf numFmtId="0" fontId="10" fillId="13" borderId="22" xfId="0" applyFont="1" applyFill="1" applyBorder="1" applyAlignment="1">
      <alignment horizontal="center" vertical="center" wrapText="1"/>
    </xf>
    <xf numFmtId="0" fontId="2" fillId="13" borderId="23" xfId="0" applyFont="1" applyFill="1" applyBorder="1" applyAlignment="1">
      <alignment horizontal="center" vertical="center" wrapText="1"/>
    </xf>
    <xf numFmtId="0" fontId="10" fillId="13" borderId="23" xfId="0" applyFont="1" applyFill="1" applyBorder="1" applyAlignment="1">
      <alignment horizontal="center" vertical="center" wrapText="1"/>
    </xf>
    <xf numFmtId="187" fontId="10" fillId="13" borderId="13" xfId="0" applyNumberFormat="1" applyFont="1" applyFill="1" applyBorder="1" applyAlignment="1">
      <alignment horizontal="center" vertical="center" wrapText="1"/>
    </xf>
    <xf numFmtId="187" fontId="10" fillId="13" borderId="23" xfId="0" applyNumberFormat="1" applyFont="1" applyFill="1" applyBorder="1" applyAlignment="1">
      <alignment horizontal="center" vertical="center" wrapText="1"/>
    </xf>
    <xf numFmtId="2" fontId="10" fillId="13" borderId="2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center" vertical="center"/>
    </xf>
    <xf numFmtId="2" fontId="31" fillId="33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9" fontId="0" fillId="0" borderId="0" xfId="0" applyNumberFormat="1" applyAlignment="1">
      <alignment/>
    </xf>
    <xf numFmtId="0" fontId="21" fillId="33" borderId="0" xfId="74" applyFont="1" applyFill="1">
      <alignment/>
      <protection/>
    </xf>
    <xf numFmtId="0" fontId="98" fillId="33" borderId="0" xfId="83" applyFont="1" applyFill="1">
      <alignment/>
      <protection/>
    </xf>
    <xf numFmtId="2" fontId="21" fillId="33" borderId="0" xfId="93" applyNumberFormat="1" applyFont="1" applyFill="1" applyAlignment="1">
      <alignment horizontal="center" vertical="center"/>
    </xf>
    <xf numFmtId="2" fontId="23" fillId="33" borderId="14" xfId="83" applyNumberFormat="1" applyFont="1" applyFill="1" applyBorder="1" applyAlignment="1">
      <alignment horizontal="center" vertical="center" wrapText="1"/>
      <protection/>
    </xf>
    <xf numFmtId="0" fontId="23" fillId="33" borderId="14" xfId="83" applyFont="1" applyFill="1" applyBorder="1" applyAlignment="1">
      <alignment horizontal="center" vertical="center" wrapText="1"/>
      <protection/>
    </xf>
    <xf numFmtId="0" fontId="24" fillId="33" borderId="14" xfId="83" applyFont="1" applyFill="1" applyBorder="1" applyAlignment="1">
      <alignment horizontal="center" vertical="center" wrapText="1"/>
      <protection/>
    </xf>
    <xf numFmtId="1" fontId="23" fillId="33" borderId="14" xfId="83" applyNumberFormat="1" applyFont="1" applyFill="1" applyBorder="1" applyAlignment="1">
      <alignment horizontal="center" vertical="center" wrapText="1"/>
      <protection/>
    </xf>
    <xf numFmtId="0" fontId="23" fillId="33" borderId="21" xfId="83" applyFont="1" applyFill="1" applyBorder="1" applyAlignment="1">
      <alignment horizontal="center" vertical="center" wrapText="1"/>
      <protection/>
    </xf>
    <xf numFmtId="0" fontId="25" fillId="33" borderId="14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 vertical="center"/>
    </xf>
    <xf numFmtId="187" fontId="25" fillId="33" borderId="14" xfId="0" applyNumberFormat="1" applyFont="1" applyFill="1" applyBorder="1" applyAlignment="1">
      <alignment horizontal="center" vertical="center"/>
    </xf>
    <xf numFmtId="185" fontId="99" fillId="33" borderId="14" xfId="44" applyFont="1" applyFill="1" applyBorder="1" applyAlignment="1" applyProtection="1">
      <alignment horizontal="center" vertical="center"/>
      <protection/>
    </xf>
    <xf numFmtId="0" fontId="23" fillId="33" borderId="14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 wrapText="1"/>
    </xf>
    <xf numFmtId="2" fontId="14" fillId="33" borderId="14" xfId="0" applyNumberFormat="1" applyFont="1" applyFill="1" applyBorder="1" applyAlignment="1">
      <alignment horizontal="center" vertical="center"/>
    </xf>
    <xf numFmtId="2" fontId="14" fillId="33" borderId="14" xfId="0" applyNumberFormat="1" applyFont="1" applyFill="1" applyBorder="1" applyAlignment="1">
      <alignment horizontal="center" vertical="center"/>
    </xf>
    <xf numFmtId="4" fontId="99" fillId="33" borderId="14" xfId="44" applyNumberFormat="1" applyFont="1" applyFill="1" applyBorder="1" applyAlignment="1" applyProtection="1">
      <alignment horizontal="center" vertical="center"/>
      <protection/>
    </xf>
    <xf numFmtId="4" fontId="100" fillId="33" borderId="14" xfId="44" applyNumberFormat="1" applyFont="1" applyFill="1" applyBorder="1" applyAlignment="1" applyProtection="1">
      <alignment horizontal="center" vertical="center" wrapText="1"/>
      <protection/>
    </xf>
    <xf numFmtId="0" fontId="21" fillId="33" borderId="14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center" vertical="center"/>
    </xf>
    <xf numFmtId="4" fontId="99" fillId="33" borderId="14" xfId="44" applyNumberFormat="1" applyFont="1" applyFill="1" applyBorder="1" applyAlignment="1" applyProtection="1">
      <alignment horizontal="center" vertical="center" wrapText="1"/>
      <protection/>
    </xf>
    <xf numFmtId="0" fontId="24" fillId="33" borderId="14" xfId="0" applyFont="1" applyFill="1" applyBorder="1" applyAlignment="1">
      <alignment horizontal="center" vertical="distributed"/>
    </xf>
    <xf numFmtId="0" fontId="24" fillId="33" borderId="14" xfId="0" applyFont="1" applyFill="1" applyBorder="1" applyAlignment="1">
      <alignment horizontal="center" vertical="center"/>
    </xf>
    <xf numFmtId="2" fontId="101" fillId="33" borderId="14" xfId="0" applyNumberFormat="1" applyFont="1" applyFill="1" applyBorder="1" applyAlignment="1">
      <alignment horizontal="center" vertical="center" wrapText="1"/>
    </xf>
    <xf numFmtId="2" fontId="102" fillId="33" borderId="14" xfId="0" applyNumberFormat="1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distributed"/>
    </xf>
    <xf numFmtId="187" fontId="30" fillId="33" borderId="14" xfId="0" applyNumberFormat="1" applyFont="1" applyFill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/>
    </xf>
    <xf numFmtId="0" fontId="103" fillId="33" borderId="14" xfId="0" applyFont="1" applyFill="1" applyBorder="1" applyAlignment="1">
      <alignment horizontal="center" vertical="center" wrapText="1"/>
    </xf>
    <xf numFmtId="2" fontId="30" fillId="33" borderId="14" xfId="71" applyNumberFormat="1" applyFont="1" applyFill="1" applyBorder="1" applyAlignment="1">
      <alignment horizontal="center" vertical="center" wrapText="1"/>
      <protection/>
    </xf>
    <xf numFmtId="2" fontId="102" fillId="33" borderId="14" xfId="0" applyNumberFormat="1" applyFont="1" applyFill="1" applyBorder="1" applyAlignment="1">
      <alignment horizontal="center" vertical="center" wrapText="1"/>
    </xf>
    <xf numFmtId="2" fontId="30" fillId="33" borderId="14" xfId="96" applyNumberFormat="1" applyFont="1" applyFill="1" applyBorder="1" applyAlignment="1" applyProtection="1">
      <alignment horizontal="center" vertical="center" wrapText="1"/>
      <protection/>
    </xf>
    <xf numFmtId="4" fontId="104" fillId="33" borderId="14" xfId="44" applyNumberFormat="1" applyFont="1" applyFill="1" applyBorder="1" applyAlignment="1" applyProtection="1">
      <alignment horizontal="center" vertical="center"/>
      <protection/>
    </xf>
    <xf numFmtId="0" fontId="14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4" fontId="105" fillId="33" borderId="14" xfId="44" applyNumberFormat="1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2" fontId="15" fillId="33" borderId="14" xfId="0" applyNumberFormat="1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center" vertical="center" wrapText="1"/>
    </xf>
    <xf numFmtId="0" fontId="14" fillId="33" borderId="14" xfId="92" applyFont="1" applyFill="1" applyBorder="1" applyAlignment="1">
      <alignment horizontal="center" vertical="center" wrapText="1"/>
      <protection/>
    </xf>
    <xf numFmtId="0" fontId="11" fillId="33" borderId="14" xfId="92" applyFont="1" applyFill="1" applyBorder="1" applyAlignment="1">
      <alignment horizontal="center" vertical="center" wrapText="1"/>
      <protection/>
    </xf>
    <xf numFmtId="0" fontId="14" fillId="33" borderId="14" xfId="92" applyFont="1" applyFill="1" applyBorder="1" applyAlignment="1">
      <alignment horizontal="center" vertical="center"/>
      <protection/>
    </xf>
    <xf numFmtId="2" fontId="14" fillId="33" borderId="14" xfId="92" applyNumberFormat="1" applyFont="1" applyFill="1" applyBorder="1" applyAlignment="1">
      <alignment horizontal="center" vertical="center"/>
      <protection/>
    </xf>
    <xf numFmtId="0" fontId="15" fillId="33" borderId="14" xfId="92" applyFont="1" applyFill="1" applyBorder="1" applyAlignment="1">
      <alignment horizontal="center" vertical="center" wrapText="1"/>
      <protection/>
    </xf>
    <xf numFmtId="0" fontId="30" fillId="33" borderId="14" xfId="92" applyFont="1" applyFill="1" applyBorder="1" applyAlignment="1">
      <alignment horizontal="center" vertical="center" wrapText="1"/>
      <protection/>
    </xf>
    <xf numFmtId="0" fontId="15" fillId="33" borderId="14" xfId="92" applyFont="1" applyFill="1" applyBorder="1" applyAlignment="1">
      <alignment horizontal="center" vertical="center"/>
      <protection/>
    </xf>
    <xf numFmtId="187" fontId="15" fillId="33" borderId="14" xfId="92" applyNumberFormat="1" applyFont="1" applyFill="1" applyBorder="1" applyAlignment="1">
      <alignment horizontal="center" vertical="center"/>
      <protection/>
    </xf>
    <xf numFmtId="0" fontId="29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88" fontId="25" fillId="33" borderId="14" xfId="0" applyNumberFormat="1" applyFont="1" applyFill="1" applyBorder="1" applyAlignment="1">
      <alignment horizontal="center" vertical="center"/>
    </xf>
    <xf numFmtId="3" fontId="24" fillId="33" borderId="14" xfId="83" applyNumberFormat="1" applyFont="1" applyFill="1" applyBorder="1" applyAlignment="1">
      <alignment horizontal="center" vertical="center" wrapText="1"/>
      <protection/>
    </xf>
    <xf numFmtId="2" fontId="24" fillId="33" borderId="14" xfId="83" applyNumberFormat="1" applyFont="1" applyFill="1" applyBorder="1" applyAlignment="1">
      <alignment horizontal="center" vertical="center" wrapText="1"/>
      <protection/>
    </xf>
    <xf numFmtId="2" fontId="34" fillId="33" borderId="14" xfId="83" applyNumberFormat="1" applyFont="1" applyFill="1" applyBorder="1" applyAlignment="1">
      <alignment horizontal="center" vertical="center" wrapText="1"/>
      <protection/>
    </xf>
    <xf numFmtId="187" fontId="28" fillId="33" borderId="14" xfId="83" applyNumberFormat="1" applyFont="1" applyFill="1" applyBorder="1" applyAlignment="1">
      <alignment horizontal="center" vertical="center" wrapText="1"/>
      <protection/>
    </xf>
    <xf numFmtId="2" fontId="71" fillId="33" borderId="14" xfId="83" applyNumberFormat="1" applyFont="1" applyFill="1" applyBorder="1" applyAlignment="1">
      <alignment horizontal="center" vertical="center" wrapText="1"/>
      <protection/>
    </xf>
    <xf numFmtId="2" fontId="28" fillId="33" borderId="14" xfId="83" applyNumberFormat="1" applyFont="1" applyFill="1" applyBorder="1" applyAlignment="1">
      <alignment horizontal="center" vertical="center" wrapText="1"/>
      <protection/>
    </xf>
    <xf numFmtId="0" fontId="71" fillId="33" borderId="14" xfId="83" applyFont="1" applyFill="1" applyBorder="1" applyAlignment="1">
      <alignment horizontal="center" vertical="center" wrapText="1"/>
      <protection/>
    </xf>
    <xf numFmtId="192" fontId="28" fillId="33" borderId="14" xfId="83" applyNumberFormat="1" applyFont="1" applyFill="1" applyBorder="1" applyAlignment="1">
      <alignment horizontal="center" vertical="center" wrapText="1"/>
      <protection/>
    </xf>
    <xf numFmtId="49" fontId="23" fillId="33" borderId="14" xfId="0" applyNumberFormat="1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49" fontId="21" fillId="33" borderId="14" xfId="0" applyNumberFormat="1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2" fontId="20" fillId="33" borderId="14" xfId="0" applyNumberFormat="1" applyFont="1" applyFill="1" applyBorder="1" applyAlignment="1">
      <alignment horizontal="center" vertical="center" wrapText="1"/>
    </xf>
    <xf numFmtId="187" fontId="20" fillId="33" borderId="14" xfId="0" applyNumberFormat="1" applyFont="1" applyFill="1" applyBorder="1" applyAlignment="1">
      <alignment horizontal="center" vertical="center" wrapText="1"/>
    </xf>
    <xf numFmtId="4" fontId="20" fillId="33" borderId="14" xfId="0" applyNumberFormat="1" applyFont="1" applyFill="1" applyBorder="1" applyAlignment="1">
      <alignment horizontal="center" vertical="center"/>
    </xf>
    <xf numFmtId="49" fontId="14" fillId="33" borderId="25" xfId="0" applyNumberFormat="1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/>
    </xf>
    <xf numFmtId="2" fontId="10" fillId="33" borderId="25" xfId="0" applyNumberFormat="1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/>
    </xf>
    <xf numFmtId="14" fontId="15" fillId="33" borderId="14" xfId="0" applyNumberFormat="1" applyFont="1" applyFill="1" applyBorder="1" applyAlignment="1">
      <alignment horizontal="center" vertical="center"/>
    </xf>
    <xf numFmtId="187" fontId="29" fillId="33" borderId="14" xfId="0" applyNumberFormat="1" applyFont="1" applyFill="1" applyBorder="1" applyAlignment="1">
      <alignment horizontal="center" vertical="center"/>
    </xf>
    <xf numFmtId="4" fontId="104" fillId="33" borderId="14" xfId="44" applyNumberFormat="1" applyFont="1" applyFill="1" applyBorder="1" applyAlignment="1" applyProtection="1">
      <alignment horizontal="center" vertical="center" wrapText="1"/>
      <protection/>
    </xf>
    <xf numFmtId="187" fontId="31" fillId="33" borderId="14" xfId="0" applyNumberFormat="1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1" fontId="23" fillId="33" borderId="14" xfId="0" applyNumberFormat="1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2" fontId="24" fillId="33" borderId="14" xfId="0" applyNumberFormat="1" applyFont="1" applyFill="1" applyBorder="1" applyAlignment="1">
      <alignment horizontal="center" vertical="center"/>
    </xf>
    <xf numFmtId="2" fontId="24" fillId="33" borderId="14" xfId="96" applyNumberFormat="1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187" fontId="28" fillId="33" borderId="14" xfId="0" applyNumberFormat="1" applyFont="1" applyFill="1" applyBorder="1" applyAlignment="1">
      <alignment horizontal="center" vertical="center" wrapText="1"/>
    </xf>
    <xf numFmtId="2" fontId="28" fillId="33" borderId="14" xfId="0" applyNumberFormat="1" applyFont="1" applyFill="1" applyBorder="1" applyAlignment="1">
      <alignment horizontal="center" vertical="center" wrapText="1"/>
    </xf>
    <xf numFmtId="187" fontId="21" fillId="33" borderId="14" xfId="0" applyNumberFormat="1" applyFont="1" applyFill="1" applyBorder="1" applyAlignment="1">
      <alignment horizontal="center" vertical="center" wrapText="1"/>
    </xf>
    <xf numFmtId="0" fontId="28" fillId="33" borderId="14" xfId="84" applyFont="1" applyFill="1" applyBorder="1" applyAlignment="1">
      <alignment horizontal="center" vertical="center" wrapText="1"/>
      <protection/>
    </xf>
    <xf numFmtId="1" fontId="21" fillId="33" borderId="14" xfId="0" applyNumberFormat="1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/>
    </xf>
    <xf numFmtId="0" fontId="18" fillId="33" borderId="14" xfId="71" applyFont="1" applyFill="1" applyBorder="1" applyAlignment="1">
      <alignment horizontal="center" vertical="center" wrapText="1"/>
      <protection/>
    </xf>
    <xf numFmtId="0" fontId="106" fillId="33" borderId="14" xfId="71" applyFont="1" applyFill="1" applyBorder="1" applyAlignment="1">
      <alignment horizontal="center" vertical="center" wrapText="1"/>
      <protection/>
    </xf>
    <xf numFmtId="0" fontId="105" fillId="33" borderId="14" xfId="71" applyFont="1" applyFill="1" applyBorder="1" applyAlignment="1">
      <alignment horizontal="center" vertical="center" wrapText="1"/>
      <protection/>
    </xf>
    <xf numFmtId="4" fontId="105" fillId="33" borderId="14" xfId="71" applyNumberFormat="1" applyFont="1" applyFill="1" applyBorder="1" applyAlignment="1">
      <alignment horizontal="center" vertical="center"/>
      <protection/>
    </xf>
    <xf numFmtId="4" fontId="105" fillId="33" borderId="14" xfId="44" applyNumberFormat="1" applyFont="1" applyFill="1" applyBorder="1" applyAlignment="1" applyProtection="1">
      <alignment horizontal="center" vertical="center"/>
      <protection/>
    </xf>
    <xf numFmtId="2" fontId="105" fillId="33" borderId="14" xfId="44" applyNumberFormat="1" applyFont="1" applyFill="1" applyBorder="1" applyAlignment="1" applyProtection="1">
      <alignment horizontal="center" vertical="center"/>
      <protection/>
    </xf>
    <xf numFmtId="0" fontId="18" fillId="33" borderId="14" xfId="71" applyFont="1" applyFill="1" applyBorder="1" applyAlignment="1">
      <alignment horizontal="center" vertical="center"/>
      <protection/>
    </xf>
    <xf numFmtId="0" fontId="104" fillId="33" borderId="14" xfId="65" applyFont="1" applyFill="1" applyBorder="1" applyAlignment="1">
      <alignment horizontal="center" vertical="center"/>
      <protection/>
    </xf>
    <xf numFmtId="9" fontId="105" fillId="33" borderId="14" xfId="77" applyFont="1" applyFill="1" applyBorder="1" applyAlignment="1" applyProtection="1">
      <alignment horizontal="center" vertical="center"/>
      <protection/>
    </xf>
    <xf numFmtId="4" fontId="99" fillId="33" borderId="14" xfId="51" applyNumberFormat="1" applyFont="1" applyFill="1" applyBorder="1" applyAlignment="1" applyProtection="1">
      <alignment horizontal="center" vertical="center"/>
      <protection/>
    </xf>
    <xf numFmtId="2" fontId="99" fillId="33" borderId="14" xfId="44" applyNumberFormat="1" applyFont="1" applyFill="1" applyBorder="1" applyAlignment="1" applyProtection="1">
      <alignment horizontal="center" vertical="center"/>
      <protection/>
    </xf>
    <xf numFmtId="9" fontId="105" fillId="33" borderId="14" xfId="65" applyNumberFormat="1" applyFont="1" applyFill="1" applyBorder="1" applyAlignment="1">
      <alignment horizontal="center" vertical="center"/>
      <protection/>
    </xf>
    <xf numFmtId="0" fontId="104" fillId="33" borderId="14" xfId="71" applyFont="1" applyFill="1" applyBorder="1" applyAlignment="1">
      <alignment horizontal="center" vertical="center" wrapText="1"/>
      <protection/>
    </xf>
    <xf numFmtId="4" fontId="99" fillId="33" borderId="14" xfId="71" applyNumberFormat="1" applyFont="1" applyFill="1" applyBorder="1" applyAlignment="1">
      <alignment horizontal="center" vertical="center"/>
      <protection/>
    </xf>
    <xf numFmtId="0" fontId="105" fillId="33" borderId="14" xfId="71" applyFont="1" applyFill="1" applyBorder="1" applyAlignment="1">
      <alignment horizontal="center" vertical="center"/>
      <protection/>
    </xf>
    <xf numFmtId="0" fontId="100" fillId="33" borderId="14" xfId="65" applyFont="1" applyFill="1" applyBorder="1" applyAlignment="1">
      <alignment horizontal="center" vertical="center"/>
      <protection/>
    </xf>
    <xf numFmtId="4" fontId="18" fillId="33" borderId="14" xfId="44" applyNumberFormat="1" applyFont="1" applyFill="1" applyBorder="1" applyAlignment="1" applyProtection="1">
      <alignment horizontal="center" vertical="center"/>
      <protection/>
    </xf>
    <xf numFmtId="0" fontId="18" fillId="33" borderId="0" xfId="65" applyFont="1" applyFill="1" applyAlignment="1">
      <alignment horizontal="center" vertical="center"/>
      <protection/>
    </xf>
    <xf numFmtId="0" fontId="100" fillId="33" borderId="0" xfId="65" applyFont="1" applyFill="1" applyAlignment="1">
      <alignment horizontal="center" vertical="center"/>
      <protection/>
    </xf>
    <xf numFmtId="9" fontId="99" fillId="33" borderId="0" xfId="78" applyFont="1" applyFill="1" applyBorder="1" applyAlignment="1" applyProtection="1">
      <alignment horizontal="center" vertical="center"/>
      <protection/>
    </xf>
    <xf numFmtId="43" fontId="99" fillId="33" borderId="0" xfId="51" applyNumberFormat="1" applyFont="1" applyFill="1" applyBorder="1" applyAlignment="1" applyProtection="1">
      <alignment horizontal="center" vertical="center"/>
      <protection/>
    </xf>
    <xf numFmtId="185" fontId="99" fillId="33" borderId="0" xfId="44" applyFont="1" applyFill="1" applyBorder="1" applyAlignment="1" applyProtection="1">
      <alignment horizontal="center" vertical="center"/>
      <protection/>
    </xf>
    <xf numFmtId="2" fontId="99" fillId="33" borderId="0" xfId="44" applyNumberFormat="1" applyFont="1" applyFill="1" applyBorder="1" applyAlignment="1" applyProtection="1">
      <alignment horizontal="center" vertical="center"/>
      <protection/>
    </xf>
    <xf numFmtId="185" fontId="105" fillId="33" borderId="0" xfId="44" applyFont="1" applyFill="1" applyBorder="1" applyAlignment="1" applyProtection="1">
      <alignment horizontal="center" vertical="center"/>
      <protection/>
    </xf>
    <xf numFmtId="0" fontId="100" fillId="33" borderId="0" xfId="65" applyFont="1" applyFill="1" applyAlignment="1">
      <alignment horizontal="center" vertical="center" wrapText="1"/>
      <protection/>
    </xf>
    <xf numFmtId="0" fontId="99" fillId="33" borderId="0" xfId="65" applyFont="1" applyFill="1" applyAlignment="1">
      <alignment horizontal="center" vertical="center"/>
      <protection/>
    </xf>
    <xf numFmtId="185" fontId="99" fillId="33" borderId="0" xfId="44" applyFont="1" applyFill="1" applyAlignment="1" applyProtection="1">
      <alignment horizontal="center" vertical="center"/>
      <protection/>
    </xf>
    <xf numFmtId="2" fontId="99" fillId="33" borderId="0" xfId="44" applyNumberFormat="1" applyFont="1" applyFill="1" applyAlignment="1" applyProtection="1">
      <alignment horizontal="center" vertical="center"/>
      <protection/>
    </xf>
    <xf numFmtId="0" fontId="99" fillId="33" borderId="0" xfId="44" applyNumberFormat="1" applyFont="1" applyFill="1" applyAlignment="1" applyProtection="1">
      <alignment horizontal="center" vertical="center"/>
      <protection/>
    </xf>
    <xf numFmtId="0" fontId="41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2" fontId="42" fillId="33" borderId="0" xfId="0" applyNumberFormat="1" applyFont="1" applyFill="1" applyAlignment="1">
      <alignment horizontal="center" vertical="center"/>
    </xf>
    <xf numFmtId="4" fontId="42" fillId="33" borderId="0" xfId="0" applyNumberFormat="1" applyFont="1" applyFill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20" fillId="33" borderId="0" xfId="74" applyFont="1" applyFill="1">
      <alignment/>
      <protection/>
    </xf>
    <xf numFmtId="0" fontId="107" fillId="33" borderId="0" xfId="83" applyFont="1" applyFill="1">
      <alignment/>
      <protection/>
    </xf>
    <xf numFmtId="2" fontId="20" fillId="33" borderId="0" xfId="93" applyNumberFormat="1" applyFont="1" applyFill="1" applyAlignment="1">
      <alignment horizontal="center" vertical="center"/>
    </xf>
    <xf numFmtId="49" fontId="28" fillId="33" borderId="14" xfId="83" applyNumberFormat="1" applyFont="1" applyFill="1" applyBorder="1" applyAlignment="1">
      <alignment horizontal="center" vertical="center" wrapText="1"/>
      <protection/>
    </xf>
    <xf numFmtId="0" fontId="24" fillId="33" borderId="21" xfId="83" applyFont="1" applyFill="1" applyBorder="1" applyAlignment="1">
      <alignment horizontal="center" vertical="center" wrapText="1"/>
      <protection/>
    </xf>
    <xf numFmtId="1" fontId="24" fillId="33" borderId="14" xfId="83" applyNumberFormat="1" applyFont="1" applyFill="1" applyBorder="1" applyAlignment="1">
      <alignment horizontal="center" vertical="center" wrapText="1"/>
      <protection/>
    </xf>
    <xf numFmtId="49" fontId="11" fillId="33" borderId="14" xfId="92" applyNumberFormat="1" applyFont="1" applyFill="1" applyBorder="1" applyAlignment="1">
      <alignment horizontal="center" vertical="center"/>
      <protection/>
    </xf>
    <xf numFmtId="0" fontId="24" fillId="33" borderId="14" xfId="69" applyFont="1" applyFill="1" applyBorder="1" applyAlignment="1">
      <alignment horizontal="center" vertical="center" wrapText="1"/>
      <protection/>
    </xf>
    <xf numFmtId="2" fontId="11" fillId="33" borderId="21" xfId="92" applyNumberFormat="1" applyFont="1" applyFill="1" applyBorder="1" applyAlignment="1">
      <alignment horizontal="center" vertical="center"/>
      <protection/>
    </xf>
    <xf numFmtId="49" fontId="30" fillId="33" borderId="14" xfId="92" applyNumberFormat="1" applyFont="1" applyFill="1" applyBorder="1" applyAlignment="1">
      <alignment horizontal="center" vertical="center"/>
      <protection/>
    </xf>
    <xf numFmtId="0" fontId="43" fillId="33" borderId="14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49" fontId="45" fillId="33" borderId="14" xfId="69" applyNumberFormat="1" applyFont="1" applyFill="1" applyBorder="1" applyAlignment="1">
      <alignment horizontal="center" vertical="center" wrapText="1"/>
      <protection/>
    </xf>
    <xf numFmtId="9" fontId="25" fillId="33" borderId="14" xfId="0" applyNumberFormat="1" applyFont="1" applyFill="1" applyBorder="1" applyAlignment="1">
      <alignment horizontal="center" vertical="center"/>
    </xf>
    <xf numFmtId="2" fontId="25" fillId="33" borderId="21" xfId="0" applyNumberFormat="1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 wrapText="1"/>
    </xf>
    <xf numFmtId="9" fontId="30" fillId="33" borderId="14" xfId="92" applyNumberFormat="1" applyFont="1" applyFill="1" applyBorder="1" applyAlignment="1">
      <alignment horizontal="center" vertical="center" wrapText="1"/>
      <protection/>
    </xf>
    <xf numFmtId="2" fontId="11" fillId="33" borderId="21" xfId="92" applyNumberFormat="1" applyFont="1" applyFill="1" applyBorder="1" applyAlignment="1">
      <alignment horizontal="center" vertical="center" wrapText="1"/>
      <protection/>
    </xf>
    <xf numFmtId="0" fontId="31" fillId="33" borderId="0" xfId="0" applyFont="1" applyFill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4" xfId="92" applyFont="1" applyFill="1" applyBorder="1" applyAlignment="1">
      <alignment horizontal="center" vertical="center" wrapText="1"/>
      <protection/>
    </xf>
    <xf numFmtId="0" fontId="6" fillId="33" borderId="14" xfId="0" applyFont="1" applyFill="1" applyBorder="1" applyAlignment="1">
      <alignment horizontal="center" vertical="center"/>
    </xf>
    <xf numFmtId="2" fontId="6" fillId="33" borderId="21" xfId="92" applyNumberFormat="1" applyFont="1" applyFill="1" applyBorder="1" applyAlignment="1">
      <alignment horizontal="center" vertical="center" wrapText="1"/>
      <protection/>
    </xf>
    <xf numFmtId="2" fontId="46" fillId="33" borderId="14" xfId="0" applyNumberFormat="1" applyFont="1" applyFill="1" applyBorder="1" applyAlignment="1">
      <alignment horizontal="center" vertical="center"/>
    </xf>
    <xf numFmtId="2" fontId="47" fillId="33" borderId="14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30" fillId="33" borderId="14" xfId="0" applyFont="1" applyFill="1" applyBorder="1" applyAlignment="1">
      <alignment horizontal="center" vertical="center" textRotation="90" wrapText="1"/>
    </xf>
    <xf numFmtId="49" fontId="30" fillId="33" borderId="14" xfId="0" applyNumberFormat="1" applyFont="1" applyFill="1" applyBorder="1" applyAlignment="1">
      <alignment horizontal="center" vertical="center" wrapText="1"/>
    </xf>
    <xf numFmtId="2" fontId="30" fillId="33" borderId="14" xfId="0" applyNumberFormat="1" applyFont="1" applyFill="1" applyBorder="1" applyAlignment="1">
      <alignment horizontal="center" vertical="center" wrapText="1"/>
    </xf>
    <xf numFmtId="0" fontId="30" fillId="33" borderId="14" xfId="0" applyNumberFormat="1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/>
    </xf>
    <xf numFmtId="0" fontId="11" fillId="33" borderId="14" xfId="92" applyFont="1" applyFill="1" applyBorder="1" applyAlignment="1">
      <alignment horizontal="center" vertical="center"/>
      <protection/>
    </xf>
    <xf numFmtId="187" fontId="31" fillId="33" borderId="14" xfId="0" applyNumberFormat="1" applyFont="1" applyFill="1" applyBorder="1" applyAlignment="1">
      <alignment horizontal="center" vertical="center"/>
    </xf>
    <xf numFmtId="2" fontId="48" fillId="33" borderId="14" xfId="92" applyNumberFormat="1" applyFont="1" applyFill="1" applyBorder="1" applyAlignment="1">
      <alignment horizontal="center" vertical="center"/>
      <protection/>
    </xf>
    <xf numFmtId="0" fontId="27" fillId="33" borderId="14" xfId="0" applyFont="1" applyFill="1" applyBorder="1" applyAlignment="1">
      <alignment/>
    </xf>
    <xf numFmtId="0" fontId="25" fillId="33" borderId="14" xfId="0" applyFont="1" applyFill="1" applyBorder="1" applyAlignment="1">
      <alignment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vertical="center"/>
    </xf>
    <xf numFmtId="2" fontId="47" fillId="33" borderId="14" xfId="0" applyNumberFormat="1" applyFont="1" applyFill="1" applyBorder="1" applyAlignment="1">
      <alignment vertical="center"/>
    </xf>
    <xf numFmtId="0" fontId="27" fillId="33" borderId="0" xfId="0" applyFont="1" applyFill="1" applyAlignment="1">
      <alignment/>
    </xf>
    <xf numFmtId="0" fontId="25" fillId="33" borderId="0" xfId="0" applyFont="1" applyFill="1" applyAlignment="1">
      <alignment vertical="center"/>
    </xf>
    <xf numFmtId="0" fontId="51" fillId="33" borderId="0" xfId="0" applyFont="1" applyFill="1" applyAlignment="1">
      <alignment horizontal="center" vertical="center"/>
    </xf>
    <xf numFmtId="0" fontId="31" fillId="33" borderId="0" xfId="0" applyFont="1" applyFill="1" applyAlignment="1">
      <alignment vertical="center"/>
    </xf>
    <xf numFmtId="187" fontId="31" fillId="33" borderId="0" xfId="0" applyNumberFormat="1" applyFont="1" applyFill="1" applyAlignment="1">
      <alignment vertical="center"/>
    </xf>
    <xf numFmtId="0" fontId="24" fillId="33" borderId="14" xfId="83" applyFont="1" applyFill="1" applyBorder="1" applyAlignment="1">
      <alignment horizontal="center" vertical="center" wrapText="1"/>
      <protection/>
    </xf>
    <xf numFmtId="49" fontId="24" fillId="33" borderId="14" xfId="83" applyNumberFormat="1" applyFont="1" applyFill="1" applyBorder="1" applyAlignment="1">
      <alignment horizontal="center" vertical="center" wrapText="1"/>
      <protection/>
    </xf>
    <xf numFmtId="185" fontId="19" fillId="0" borderId="0" xfId="44" applyFont="1" applyFill="1" applyAlignment="1" applyProtection="1">
      <alignment horizontal="center" vertical="center" wrapText="1"/>
      <protection/>
    </xf>
    <xf numFmtId="185" fontId="19" fillId="0" borderId="27" xfId="44" applyFont="1" applyFill="1" applyBorder="1" applyAlignment="1" applyProtection="1">
      <alignment horizontal="center" vertical="center" wrapText="1"/>
      <protection/>
    </xf>
    <xf numFmtId="185" fontId="19" fillId="0" borderId="0" xfId="44" applyFont="1" applyFill="1" applyAlignment="1" applyProtection="1">
      <alignment horizontal="center" vertical="center"/>
      <protection/>
    </xf>
    <xf numFmtId="185" fontId="19" fillId="0" borderId="27" xfId="44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textRotation="90" wrapText="1"/>
    </xf>
    <xf numFmtId="2" fontId="2" fillId="0" borderId="12" xfId="0" applyNumberFormat="1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85" fontId="19" fillId="33" borderId="0" xfId="44" applyFont="1" applyFill="1" applyAlignment="1" applyProtection="1">
      <alignment horizontal="center" vertical="center" wrapText="1"/>
      <protection/>
    </xf>
    <xf numFmtId="185" fontId="19" fillId="33" borderId="27" xfId="44" applyFont="1" applyFill="1" applyBorder="1" applyAlignment="1" applyProtection="1">
      <alignment horizontal="center" vertical="center" wrapText="1"/>
      <protection/>
    </xf>
    <xf numFmtId="0" fontId="108" fillId="33" borderId="0" xfId="83" applyFont="1" applyFill="1" applyAlignment="1">
      <alignment horizontal="center" vertical="center" wrapText="1"/>
      <protection/>
    </xf>
    <xf numFmtId="0" fontId="108" fillId="33" borderId="0" xfId="83" applyFont="1" applyFill="1" applyAlignment="1">
      <alignment horizontal="center" vertical="center"/>
      <protection/>
    </xf>
    <xf numFmtId="0" fontId="109" fillId="33" borderId="0" xfId="83" applyFont="1" applyFill="1" applyAlignment="1">
      <alignment horizontal="center" vertical="center"/>
      <protection/>
    </xf>
    <xf numFmtId="0" fontId="20" fillId="33" borderId="0" xfId="74" applyFont="1" applyFill="1" applyAlignment="1">
      <alignment horizontal="left" wrapText="1"/>
      <protection/>
    </xf>
    <xf numFmtId="185" fontId="21" fillId="33" borderId="0" xfId="93" applyFont="1" applyFill="1" applyAlignment="1">
      <alignment horizontal="center" vertical="center"/>
    </xf>
    <xf numFmtId="2" fontId="22" fillId="33" borderId="0" xfId="93" applyNumberFormat="1" applyFont="1" applyFill="1" applyAlignment="1">
      <alignment horizontal="center" vertical="center"/>
    </xf>
    <xf numFmtId="2" fontId="23" fillId="33" borderId="0" xfId="93" applyNumberFormat="1" applyFont="1" applyFill="1" applyAlignment="1">
      <alignment horizontal="center" vertical="center"/>
    </xf>
    <xf numFmtId="0" fontId="2" fillId="33" borderId="0" xfId="92" applyFont="1" applyFill="1" applyBorder="1" applyAlignment="1">
      <alignment horizontal="left" vertical="center"/>
      <protection/>
    </xf>
    <xf numFmtId="0" fontId="23" fillId="33" borderId="14" xfId="83" applyFont="1" applyFill="1" applyBorder="1" applyAlignment="1">
      <alignment horizontal="center" vertical="center" wrapText="1"/>
      <protection/>
    </xf>
    <xf numFmtId="0" fontId="21" fillId="33" borderId="14" xfId="83" applyFont="1" applyFill="1" applyBorder="1" applyAlignment="1">
      <alignment horizontal="center" vertical="center" wrapText="1"/>
      <protection/>
    </xf>
    <xf numFmtId="0" fontId="24" fillId="33" borderId="14" xfId="83" applyFont="1" applyFill="1" applyBorder="1" applyAlignment="1">
      <alignment horizontal="center" vertical="center" wrapText="1"/>
      <protection/>
    </xf>
    <xf numFmtId="2" fontId="23" fillId="33" borderId="14" xfId="83" applyNumberFormat="1" applyFont="1" applyFill="1" applyBorder="1" applyAlignment="1">
      <alignment horizontal="center" vertical="center" wrapText="1"/>
      <protection/>
    </xf>
    <xf numFmtId="185" fontId="105" fillId="33" borderId="0" xfId="44" applyFont="1" applyFill="1" applyAlignment="1" applyProtection="1">
      <alignment horizontal="center" vertical="center" wrapText="1"/>
      <protection/>
    </xf>
    <xf numFmtId="0" fontId="17" fillId="33" borderId="0" xfId="0" applyFont="1" applyFill="1" applyAlignment="1">
      <alignment horizontal="center" vertical="center"/>
    </xf>
    <xf numFmtId="2" fontId="24" fillId="33" borderId="14" xfId="83" applyNumberFormat="1" applyFont="1" applyFill="1" applyBorder="1" applyAlignment="1">
      <alignment horizontal="center" vertical="center" wrapText="1"/>
      <protection/>
    </xf>
    <xf numFmtId="0" fontId="47" fillId="33" borderId="0" xfId="0" applyFont="1" applyFill="1" applyAlignment="1">
      <alignment horizontal="center" vertical="center"/>
    </xf>
    <xf numFmtId="185" fontId="20" fillId="33" borderId="0" xfId="93" applyFont="1" applyFill="1" applyAlignment="1">
      <alignment horizontal="center" vertical="center"/>
    </xf>
    <xf numFmtId="2" fontId="37" fillId="33" borderId="0" xfId="93" applyNumberFormat="1" applyFont="1" applyFill="1" applyAlignment="1">
      <alignment horizontal="center" vertical="center"/>
    </xf>
    <xf numFmtId="0" fontId="28" fillId="33" borderId="14" xfId="83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textRotation="90" wrapText="1"/>
    </xf>
    <xf numFmtId="0" fontId="30" fillId="33" borderId="12" xfId="0" applyFont="1" applyFill="1" applyBorder="1" applyAlignment="1">
      <alignment horizontal="center" vertical="center" textRotation="90" wrapText="1"/>
    </xf>
    <xf numFmtId="0" fontId="30" fillId="33" borderId="21" xfId="0" applyFont="1" applyFill="1" applyBorder="1" applyAlignment="1">
      <alignment horizontal="center" vertical="center" wrapText="1"/>
    </xf>
    <xf numFmtId="0" fontId="30" fillId="33" borderId="26" xfId="0" applyFont="1" applyFill="1" applyBorder="1" applyAlignment="1">
      <alignment horizontal="center" vertical="center" wrapText="1"/>
    </xf>
    <xf numFmtId="2" fontId="30" fillId="33" borderId="21" xfId="0" applyNumberFormat="1" applyFont="1" applyFill="1" applyBorder="1" applyAlignment="1">
      <alignment horizontal="center" vertical="center" wrapText="1"/>
    </xf>
    <xf numFmtId="2" fontId="30" fillId="33" borderId="26" xfId="0" applyNumberFormat="1" applyFont="1" applyFill="1" applyBorder="1" applyAlignment="1">
      <alignment horizontal="center" vertical="center" wrapText="1"/>
    </xf>
    <xf numFmtId="0" fontId="30" fillId="33" borderId="21" xfId="0" applyNumberFormat="1" applyFont="1" applyFill="1" applyBorder="1" applyAlignment="1">
      <alignment horizontal="center" vertical="center" wrapText="1"/>
    </xf>
    <xf numFmtId="0" fontId="30" fillId="33" borderId="26" xfId="0" applyNumberFormat="1" applyFont="1" applyFill="1" applyBorder="1" applyAlignment="1">
      <alignment horizontal="center" vertical="center" wrapText="1"/>
    </xf>
    <xf numFmtId="187" fontId="30" fillId="33" borderId="11" xfId="0" applyNumberFormat="1" applyFont="1" applyFill="1" applyBorder="1" applyAlignment="1">
      <alignment horizontal="center" vertical="center" wrapText="1"/>
    </xf>
    <xf numFmtId="187" fontId="30" fillId="33" borderId="12" xfId="0" applyNumberFormat="1" applyFont="1" applyFill="1" applyBorder="1" applyAlignment="1">
      <alignment horizontal="center" vertical="center" wrapText="1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7" xfId="44"/>
    <cellStyle name="Comma 2" xfId="45"/>
    <cellStyle name="Comma 2 2" xfId="46"/>
    <cellStyle name="Comma 2 2 2" xfId="47"/>
    <cellStyle name="Comma 2 2 3" xfId="48"/>
    <cellStyle name="Comma 2 3" xfId="49"/>
    <cellStyle name="Comma 2 4" xfId="50"/>
    <cellStyle name="Comma 3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0" xfId="65"/>
    <cellStyle name="Normal 14 3" xfId="66"/>
    <cellStyle name="Normal 2" xfId="67"/>
    <cellStyle name="Normal 2 11" xfId="68"/>
    <cellStyle name="Normal 2 2" xfId="69"/>
    <cellStyle name="Normal 3" xfId="70"/>
    <cellStyle name="Normal 3 2" xfId="71"/>
    <cellStyle name="Normal 4" xfId="72"/>
    <cellStyle name="Normal 9 2 4" xfId="73"/>
    <cellStyle name="Normal_gare wyalsadfenigagarini 2_SMSH2008-IIkv ." xfId="74"/>
    <cellStyle name="Note" xfId="75"/>
    <cellStyle name="Output" xfId="76"/>
    <cellStyle name="Percent" xfId="77"/>
    <cellStyle name="Percent 3 2" xfId="78"/>
    <cellStyle name="silfain" xfId="79"/>
    <cellStyle name="Title" xfId="80"/>
    <cellStyle name="Total" xfId="81"/>
    <cellStyle name="Warning Text" xfId="82"/>
    <cellStyle name="Обычный 2" xfId="83"/>
    <cellStyle name="Обычный 2 2" xfId="84"/>
    <cellStyle name="Обычный 2 4" xfId="85"/>
    <cellStyle name="Обычный 3" xfId="86"/>
    <cellStyle name="Обычный 3 2" xfId="87"/>
    <cellStyle name="Обычный 4" xfId="88"/>
    <cellStyle name="Обычный 4 2" xfId="89"/>
    <cellStyle name="Обычный 4 3 3" xfId="90"/>
    <cellStyle name="Обычный 4 4" xfId="91"/>
    <cellStyle name="Обычный_Лист1" xfId="92"/>
    <cellStyle name="Финансовый 2" xfId="93"/>
    <cellStyle name="Финансовый 2 2" xfId="94"/>
    <cellStyle name="Финансовый 3" xfId="95"/>
    <cellStyle name="Финансовый 4" xfId="96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4.75390625" style="4" customWidth="1"/>
    <col min="2" max="2" width="7.25390625" style="8" customWidth="1"/>
    <col min="3" max="3" width="47.625" style="8" customWidth="1"/>
    <col min="4" max="4" width="16.875" style="8" customWidth="1"/>
    <col min="5" max="5" width="11.125" style="8" customWidth="1"/>
    <col min="6" max="6" width="13.375" style="8" customWidth="1"/>
    <col min="7" max="7" width="12.375" style="8" customWidth="1"/>
    <col min="8" max="8" width="14.75390625" style="24" customWidth="1"/>
    <col min="9" max="9" width="0.37109375" style="8" hidden="1" customWidth="1"/>
    <col min="10" max="13" width="9.125" style="8" hidden="1" customWidth="1"/>
    <col min="14" max="23" width="9.125" style="8" customWidth="1"/>
    <col min="24" max="24" width="9.875" style="8" customWidth="1"/>
    <col min="25" max="16384" width="9.125" style="8" customWidth="1"/>
  </cols>
  <sheetData>
    <row r="1" spans="1:16" ht="48.75" customHeight="1">
      <c r="A1" s="299" t="s">
        <v>35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300"/>
      <c r="P1" s="8" t="s">
        <v>2</v>
      </c>
    </row>
    <row r="2" spans="1:13" ht="27" customHeight="1">
      <c r="A2" s="301" t="s">
        <v>2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2"/>
    </row>
    <row r="3" spans="1:8" ht="20.25" customHeight="1">
      <c r="A3" s="44"/>
      <c r="B3" s="6"/>
      <c r="C3" s="6"/>
      <c r="D3" s="11"/>
      <c r="E3" s="43" t="s">
        <v>2</v>
      </c>
      <c r="F3" s="309" t="s">
        <v>2</v>
      </c>
      <c r="G3" s="309"/>
      <c r="H3" s="309"/>
    </row>
    <row r="4" spans="1:8" ht="37.5" customHeight="1">
      <c r="A4" s="17" t="s">
        <v>3</v>
      </c>
      <c r="B4" s="312" t="s">
        <v>8</v>
      </c>
      <c r="C4" s="307" t="s">
        <v>9</v>
      </c>
      <c r="D4" s="314" t="s">
        <v>10</v>
      </c>
      <c r="E4" s="315"/>
      <c r="F4" s="315"/>
      <c r="G4" s="316"/>
      <c r="H4" s="310" t="s">
        <v>11</v>
      </c>
    </row>
    <row r="5" spans="1:8" ht="105.75" customHeight="1">
      <c r="A5" s="45"/>
      <c r="B5" s="313"/>
      <c r="C5" s="308"/>
      <c r="D5" s="14" t="s">
        <v>12</v>
      </c>
      <c r="E5" s="14" t="s">
        <v>13</v>
      </c>
      <c r="F5" s="14" t="s">
        <v>14</v>
      </c>
      <c r="G5" s="14" t="s">
        <v>15</v>
      </c>
      <c r="H5" s="311"/>
    </row>
    <row r="6" spans="1:8" ht="15" customHeight="1" thickBot="1">
      <c r="A6" s="45">
        <v>1</v>
      </c>
      <c r="B6" s="13">
        <v>2</v>
      </c>
      <c r="C6" s="13">
        <v>3</v>
      </c>
      <c r="D6" s="15">
        <v>4</v>
      </c>
      <c r="E6" s="15">
        <v>5</v>
      </c>
      <c r="F6" s="15">
        <v>6</v>
      </c>
      <c r="G6" s="15">
        <v>7</v>
      </c>
      <c r="H6" s="16">
        <v>8</v>
      </c>
    </row>
    <row r="7" spans="1:8" ht="31.5" customHeight="1" thickBot="1">
      <c r="A7" s="46"/>
      <c r="B7" s="18"/>
      <c r="C7" s="19" t="s">
        <v>19</v>
      </c>
      <c r="D7" s="20"/>
      <c r="E7" s="21"/>
      <c r="F7" s="21"/>
      <c r="G7" s="21"/>
      <c r="H7" s="22"/>
    </row>
    <row r="8" spans="1:8" ht="31.5" customHeight="1">
      <c r="A8" s="112">
        <v>1</v>
      </c>
      <c r="B8" s="113" t="s">
        <v>16</v>
      </c>
      <c r="C8" s="113" t="s">
        <v>243</v>
      </c>
      <c r="D8" s="114" t="e">
        <f>'1-1'!M144</f>
        <v>#VALUE!</v>
      </c>
      <c r="E8" s="115" t="s">
        <v>2</v>
      </c>
      <c r="F8" s="115"/>
      <c r="G8" s="115"/>
      <c r="H8" s="116" t="e">
        <f>D8</f>
        <v>#VALUE!</v>
      </c>
    </row>
    <row r="9" spans="1:9" ht="34.5" customHeight="1">
      <c r="A9" s="123"/>
      <c r="B9" s="79"/>
      <c r="C9" s="123" t="s">
        <v>244</v>
      </c>
      <c r="D9" s="25" t="e">
        <f>'1-2'!M30</f>
        <v>#VALUE!</v>
      </c>
      <c r="E9" s="123"/>
      <c r="F9" s="25"/>
      <c r="G9" s="25"/>
      <c r="H9" s="25" t="e">
        <f>D9</f>
        <v>#VALUE!</v>
      </c>
      <c r="I9" s="27"/>
    </row>
    <row r="10" spans="1:9" ht="34.5" customHeight="1">
      <c r="A10" s="123"/>
      <c r="B10" s="79"/>
      <c r="C10" s="123" t="s">
        <v>245</v>
      </c>
      <c r="D10" s="25" t="e">
        <f>'1-3'!M57</f>
        <v>#VALUE!</v>
      </c>
      <c r="E10" s="123"/>
      <c r="F10" s="25"/>
      <c r="G10" s="25"/>
      <c r="H10" s="25" t="e">
        <f>D10</f>
        <v>#VALUE!</v>
      </c>
      <c r="I10" s="27"/>
    </row>
    <row r="11" spans="1:9" ht="30.75" customHeight="1" thickBot="1">
      <c r="A11" s="117"/>
      <c r="B11" s="118"/>
      <c r="C11" s="119" t="s">
        <v>20</v>
      </c>
      <c r="D11" s="120" t="e">
        <f>D8+D9+D10</f>
        <v>#VALUE!</v>
      </c>
      <c r="E11" s="121"/>
      <c r="F11" s="121"/>
      <c r="G11" s="121"/>
      <c r="H11" s="122" t="e">
        <f>D11</f>
        <v>#VALUE!</v>
      </c>
      <c r="I11" s="27"/>
    </row>
    <row r="12" spans="1:12" ht="30.75" customHeight="1" thickBot="1">
      <c r="A12" s="46">
        <v>3</v>
      </c>
      <c r="B12" s="18"/>
      <c r="C12" s="19" t="s">
        <v>17</v>
      </c>
      <c r="D12" s="28">
        <v>0.03</v>
      </c>
      <c r="E12" s="29"/>
      <c r="F12" s="29"/>
      <c r="G12" s="29"/>
      <c r="H12" s="23" t="e">
        <f>H11*D12</f>
        <v>#VALUE!</v>
      </c>
      <c r="I12" s="26"/>
      <c r="L12" s="30" t="s">
        <v>2</v>
      </c>
    </row>
    <row r="13" spans="1:9" ht="25.5" customHeight="1">
      <c r="A13" s="45"/>
      <c r="B13" s="13"/>
      <c r="C13" s="13" t="s">
        <v>1</v>
      </c>
      <c r="D13" s="31"/>
      <c r="E13" s="32"/>
      <c r="F13" s="33"/>
      <c r="G13" s="32"/>
      <c r="H13" s="33" t="e">
        <f>H12+H11</f>
        <v>#VALUE!</v>
      </c>
      <c r="I13" s="34"/>
    </row>
    <row r="14" spans="1:9" ht="30.75" customHeight="1" thickBot="1">
      <c r="A14" s="17">
        <v>4</v>
      </c>
      <c r="B14" s="12"/>
      <c r="C14" s="17" t="s">
        <v>18</v>
      </c>
      <c r="D14" s="30">
        <v>0.18</v>
      </c>
      <c r="E14" s="35"/>
      <c r="F14" s="36"/>
      <c r="G14" s="35"/>
      <c r="H14" s="36" t="e">
        <f>H13*D14</f>
        <v>#VALUE!</v>
      </c>
      <c r="I14" s="26"/>
    </row>
    <row r="15" spans="1:9" ht="33" customHeight="1">
      <c r="A15" s="47"/>
      <c r="B15" s="37"/>
      <c r="C15" s="38" t="s">
        <v>1</v>
      </c>
      <c r="D15" s="39"/>
      <c r="E15" s="40"/>
      <c r="F15" s="39"/>
      <c r="G15" s="40"/>
      <c r="H15" s="41" t="e">
        <f>H14+H13</f>
        <v>#VALUE!</v>
      </c>
      <c r="I15" s="27"/>
    </row>
    <row r="16" spans="1:9" s="1" customFormat="1" ht="24" customHeight="1">
      <c r="A16" s="44"/>
      <c r="B16" s="6"/>
      <c r="C16" s="9"/>
      <c r="D16" s="9"/>
      <c r="E16" s="9"/>
      <c r="F16" s="10"/>
      <c r="G16" s="10"/>
      <c r="H16" s="10"/>
      <c r="I16" s="8"/>
    </row>
    <row r="17" spans="1:9" s="1" customFormat="1" ht="23.25" customHeight="1">
      <c r="A17" s="44"/>
      <c r="B17" s="6"/>
      <c r="C17" s="9"/>
      <c r="D17" s="9"/>
      <c r="E17" s="9"/>
      <c r="F17" s="10"/>
      <c r="G17" s="10"/>
      <c r="H17" s="10"/>
      <c r="I17" s="8"/>
    </row>
    <row r="18" spans="1:8" ht="7.5" customHeight="1" hidden="1">
      <c r="A18" s="44"/>
      <c r="B18" s="6"/>
      <c r="C18" s="9"/>
      <c r="D18" s="9"/>
      <c r="E18" s="9"/>
      <c r="F18" s="10"/>
      <c r="G18" s="10"/>
      <c r="H18" s="10"/>
    </row>
    <row r="19" spans="1:12" ht="43.5" customHeight="1">
      <c r="A19" s="42"/>
      <c r="B19" s="303"/>
      <c r="C19" s="303"/>
      <c r="D19" s="303"/>
      <c r="E19" s="303"/>
      <c r="F19" s="303"/>
      <c r="G19" s="304"/>
      <c r="H19" s="304"/>
      <c r="I19" s="304"/>
      <c r="J19" s="304"/>
      <c r="K19" s="304"/>
      <c r="L19" s="304"/>
    </row>
    <row r="20" spans="1:12" ht="19.5" customHeight="1">
      <c r="A20" s="42"/>
      <c r="B20" s="305"/>
      <c r="C20" s="305"/>
      <c r="D20" s="305"/>
      <c r="E20" s="305"/>
      <c r="F20" s="305"/>
      <c r="G20" s="304"/>
      <c r="H20" s="304"/>
      <c r="I20" s="304"/>
      <c r="J20" s="304"/>
      <c r="K20" s="304"/>
      <c r="L20" s="304"/>
    </row>
    <row r="21" spans="1:8" ht="19.5" customHeight="1">
      <c r="A21" s="42"/>
      <c r="B21" s="1"/>
      <c r="H21" s="7"/>
    </row>
    <row r="22" spans="1:8" ht="28.5" customHeight="1">
      <c r="A22" s="42"/>
      <c r="B22" s="1"/>
      <c r="C22" s="306"/>
      <c r="D22" s="306"/>
      <c r="E22" s="3"/>
      <c r="F22" s="306"/>
      <c r="G22" s="306"/>
      <c r="H22" s="306"/>
    </row>
    <row r="23" spans="3:8" ht="19.5" customHeight="1">
      <c r="C23" s="2"/>
      <c r="D23" s="2"/>
      <c r="E23" s="2"/>
      <c r="F23" s="2"/>
      <c r="G23" s="2"/>
      <c r="H23" s="5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</sheetData>
  <sheetProtection/>
  <mergeCells count="12">
    <mergeCell ref="B20:F20"/>
    <mergeCell ref="B4:B5"/>
    <mergeCell ref="D4:G4"/>
    <mergeCell ref="A1:M1"/>
    <mergeCell ref="H4:H5"/>
    <mergeCell ref="C4:C5"/>
    <mergeCell ref="F3:H3"/>
    <mergeCell ref="C22:D22"/>
    <mergeCell ref="F22:H22"/>
    <mergeCell ref="B19:F19"/>
    <mergeCell ref="A2:M2"/>
    <mergeCell ref="G19:L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9"/>
  <sheetViews>
    <sheetView zoomScalePageLayoutView="0" workbookViewId="0" topLeftCell="A7">
      <selection activeCell="C148" sqref="C148"/>
    </sheetView>
  </sheetViews>
  <sheetFormatPr defaultColWidth="9.00390625" defaultRowHeight="12.75"/>
  <cols>
    <col min="1" max="1" width="4.25390625" style="247" customWidth="1"/>
    <col min="2" max="2" width="9.625" style="247" customWidth="1"/>
    <col min="3" max="3" width="49.375" style="252" customWidth="1"/>
    <col min="4" max="4" width="6.625" style="249" customWidth="1"/>
    <col min="5" max="5" width="7.125" style="249" customWidth="1"/>
    <col min="6" max="6" width="7.875" style="249" customWidth="1"/>
    <col min="7" max="7" width="6.25390625" style="250" customWidth="1"/>
    <col min="8" max="8" width="8.375" style="249" customWidth="1"/>
    <col min="9" max="9" width="5.75390625" style="249" customWidth="1"/>
    <col min="10" max="10" width="8.625" style="249" customWidth="1"/>
    <col min="11" max="11" width="6.375" style="249" customWidth="1"/>
    <col min="12" max="12" width="8.25390625" style="249" customWidth="1"/>
    <col min="13" max="13" width="10.125" style="249" customWidth="1"/>
    <col min="14" max="16384" width="9.125" style="48" customWidth="1"/>
  </cols>
  <sheetData>
    <row r="1" spans="1:13" ht="44.25" customHeight="1">
      <c r="A1" s="317" t="s">
        <v>35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8"/>
    </row>
    <row r="2" spans="1:13" ht="29.25" customHeight="1">
      <c r="A2" s="319" t="s">
        <v>36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3" spans="1:13" ht="24" customHeight="1">
      <c r="A3" s="320" t="s">
        <v>286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</row>
    <row r="4" spans="1:13" ht="22.5" customHeight="1">
      <c r="A4" s="322"/>
      <c r="B4" s="322"/>
      <c r="C4" s="322"/>
      <c r="D4" s="128"/>
      <c r="E4" s="129"/>
      <c r="F4" s="323" t="s">
        <v>38</v>
      </c>
      <c r="G4" s="323"/>
      <c r="H4" s="323"/>
      <c r="I4" s="323"/>
      <c r="J4" s="323"/>
      <c r="K4" s="324" t="e">
        <f>M144</f>
        <v>#VALUE!</v>
      </c>
      <c r="L4" s="324"/>
      <c r="M4" s="130" t="s">
        <v>39</v>
      </c>
    </row>
    <row r="5" spans="1:13" ht="19.5" customHeight="1">
      <c r="A5" s="322"/>
      <c r="B5" s="322"/>
      <c r="C5" s="322"/>
      <c r="D5" s="128"/>
      <c r="E5" s="129"/>
      <c r="F5" s="323" t="s">
        <v>40</v>
      </c>
      <c r="G5" s="323"/>
      <c r="H5" s="323"/>
      <c r="I5" s="323"/>
      <c r="J5" s="323"/>
      <c r="K5" s="325" t="s">
        <v>2</v>
      </c>
      <c r="L5" s="325"/>
      <c r="M5" s="130" t="s">
        <v>39</v>
      </c>
    </row>
    <row r="6" spans="1:13" ht="23.25" customHeight="1">
      <c r="A6" s="326"/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</row>
    <row r="7" spans="1:13" s="49" customFormat="1" ht="51.75" customHeight="1">
      <c r="A7" s="327" t="s">
        <v>41</v>
      </c>
      <c r="B7" s="328" t="s">
        <v>42</v>
      </c>
      <c r="C7" s="329" t="s">
        <v>43</v>
      </c>
      <c r="D7" s="327" t="s">
        <v>44</v>
      </c>
      <c r="E7" s="327" t="s">
        <v>45</v>
      </c>
      <c r="F7" s="327" t="s">
        <v>46</v>
      </c>
      <c r="G7" s="327" t="s">
        <v>47</v>
      </c>
      <c r="H7" s="327"/>
      <c r="I7" s="327" t="s">
        <v>21</v>
      </c>
      <c r="J7" s="327"/>
      <c r="K7" s="327" t="s">
        <v>48</v>
      </c>
      <c r="L7" s="327"/>
      <c r="M7" s="330" t="s">
        <v>1</v>
      </c>
    </row>
    <row r="8" spans="1:13" ht="26.25" customHeight="1">
      <c r="A8" s="327" t="s">
        <v>41</v>
      </c>
      <c r="B8" s="328" t="s">
        <v>49</v>
      </c>
      <c r="C8" s="329" t="s">
        <v>50</v>
      </c>
      <c r="D8" s="327" t="s">
        <v>51</v>
      </c>
      <c r="E8" s="327"/>
      <c r="F8" s="327"/>
      <c r="G8" s="131" t="s">
        <v>52</v>
      </c>
      <c r="H8" s="132" t="s">
        <v>1</v>
      </c>
      <c r="I8" s="132" t="s">
        <v>52</v>
      </c>
      <c r="J8" s="132" t="s">
        <v>1</v>
      </c>
      <c r="K8" s="132" t="s">
        <v>52</v>
      </c>
      <c r="L8" s="131" t="s">
        <v>1</v>
      </c>
      <c r="M8" s="330" t="s">
        <v>53</v>
      </c>
    </row>
    <row r="9" spans="1:13" ht="22.5" customHeight="1">
      <c r="A9" s="132">
        <v>1</v>
      </c>
      <c r="B9" s="109">
        <v>2</v>
      </c>
      <c r="C9" s="133">
        <v>3</v>
      </c>
      <c r="D9" s="132">
        <v>4</v>
      </c>
      <c r="E9" s="132">
        <v>5</v>
      </c>
      <c r="F9" s="132">
        <v>6</v>
      </c>
      <c r="G9" s="134">
        <v>7</v>
      </c>
      <c r="H9" s="135">
        <v>8</v>
      </c>
      <c r="I9" s="132">
        <v>9</v>
      </c>
      <c r="J9" s="132">
        <v>10</v>
      </c>
      <c r="K9" s="132">
        <v>11</v>
      </c>
      <c r="L9" s="134">
        <v>12</v>
      </c>
      <c r="M9" s="134">
        <v>13</v>
      </c>
    </row>
    <row r="10" spans="1:13" ht="23.25" customHeight="1">
      <c r="A10" s="136"/>
      <c r="B10" s="98"/>
      <c r="C10" s="137" t="s">
        <v>54</v>
      </c>
      <c r="D10" s="98"/>
      <c r="E10" s="138"/>
      <c r="F10" s="50"/>
      <c r="G10" s="50"/>
      <c r="H10" s="50"/>
      <c r="I10" s="139"/>
      <c r="J10" s="139"/>
      <c r="K10" s="139"/>
      <c r="L10" s="139"/>
      <c r="M10" s="139"/>
    </row>
    <row r="11" spans="1:13" ht="43.5" customHeight="1">
      <c r="A11" s="51">
        <v>1</v>
      </c>
      <c r="B11" s="140" t="s">
        <v>248</v>
      </c>
      <c r="C11" s="141" t="s">
        <v>55</v>
      </c>
      <c r="D11" s="140" t="s">
        <v>56</v>
      </c>
      <c r="E11" s="142"/>
      <c r="F11" s="142">
        <v>480</v>
      </c>
      <c r="G11" s="142"/>
      <c r="H11" s="143"/>
      <c r="I11" s="144"/>
      <c r="J11" s="144"/>
      <c r="K11" s="144"/>
      <c r="L11" s="144"/>
      <c r="M11" s="145"/>
    </row>
    <row r="12" spans="1:13" ht="22.5" customHeight="1">
      <c r="A12" s="51"/>
      <c r="B12" s="146" t="s">
        <v>24</v>
      </c>
      <c r="C12" s="147" t="s">
        <v>57</v>
      </c>
      <c r="D12" s="146" t="s">
        <v>56</v>
      </c>
      <c r="E12" s="101">
        <v>1</v>
      </c>
      <c r="F12" s="101">
        <f>E12*F11</f>
        <v>480</v>
      </c>
      <c r="G12" s="101"/>
      <c r="H12" s="101"/>
      <c r="I12" s="144"/>
      <c r="J12" s="144"/>
      <c r="K12" s="144"/>
      <c r="L12" s="144"/>
      <c r="M12" s="148"/>
    </row>
    <row r="13" spans="1:13" ht="38.25" customHeight="1">
      <c r="A13" s="51">
        <v>2</v>
      </c>
      <c r="B13" s="140" t="s">
        <v>59</v>
      </c>
      <c r="C13" s="149" t="s">
        <v>60</v>
      </c>
      <c r="D13" s="150" t="s">
        <v>61</v>
      </c>
      <c r="E13" s="103"/>
      <c r="F13" s="103">
        <v>111</v>
      </c>
      <c r="G13" s="103"/>
      <c r="H13" s="52"/>
      <c r="I13" s="52"/>
      <c r="J13" s="52"/>
      <c r="K13" s="151"/>
      <c r="L13" s="151"/>
      <c r="M13" s="152"/>
    </row>
    <row r="14" spans="1:13" ht="19.5" customHeight="1">
      <c r="A14" s="51"/>
      <c r="B14" s="140"/>
      <c r="C14" s="153" t="s">
        <v>166</v>
      </c>
      <c r="D14" s="147" t="s">
        <v>106</v>
      </c>
      <c r="E14" s="154">
        <v>0.027</v>
      </c>
      <c r="F14" s="52">
        <f>E14*111</f>
        <v>2.997</v>
      </c>
      <c r="G14" s="103"/>
      <c r="H14" s="52"/>
      <c r="I14" s="52"/>
      <c r="J14" s="52"/>
      <c r="K14" s="151"/>
      <c r="L14" s="151"/>
      <c r="M14" s="152"/>
    </row>
    <row r="15" spans="1:13" ht="24" customHeight="1">
      <c r="A15" s="51"/>
      <c r="B15" s="146">
        <v>12.111</v>
      </c>
      <c r="C15" s="155" t="s">
        <v>62</v>
      </c>
      <c r="D15" s="53" t="s">
        <v>29</v>
      </c>
      <c r="E15" s="53">
        <v>0.0605</v>
      </c>
      <c r="F15" s="156">
        <f>E15*F13</f>
        <v>6.7155</v>
      </c>
      <c r="G15" s="53"/>
      <c r="H15" s="53"/>
      <c r="I15" s="53"/>
      <c r="J15" s="53"/>
      <c r="K15" s="53"/>
      <c r="L15" s="53"/>
      <c r="M15" s="80"/>
    </row>
    <row r="16" spans="1:13" ht="27" customHeight="1">
      <c r="A16" s="51">
        <v>3</v>
      </c>
      <c r="B16" s="140" t="s">
        <v>269</v>
      </c>
      <c r="C16" s="149" t="s">
        <v>63</v>
      </c>
      <c r="D16" s="150" t="s">
        <v>61</v>
      </c>
      <c r="E16" s="103"/>
      <c r="F16" s="103">
        <v>8</v>
      </c>
      <c r="G16" s="103"/>
      <c r="H16" s="52"/>
      <c r="I16" s="52"/>
      <c r="J16" s="52"/>
      <c r="K16" s="151"/>
      <c r="L16" s="151"/>
      <c r="M16" s="152"/>
    </row>
    <row r="17" spans="1:13" ht="22.5" customHeight="1">
      <c r="A17" s="51"/>
      <c r="B17" s="146" t="s">
        <v>24</v>
      </c>
      <c r="C17" s="147" t="s">
        <v>57</v>
      </c>
      <c r="D17" s="147" t="s">
        <v>126</v>
      </c>
      <c r="E17" s="52">
        <v>4.8</v>
      </c>
      <c r="F17" s="52">
        <f>E17*F16</f>
        <v>38.4</v>
      </c>
      <c r="G17" s="52"/>
      <c r="H17" s="52"/>
      <c r="I17" s="52"/>
      <c r="J17" s="52"/>
      <c r="K17" s="151"/>
      <c r="L17" s="151"/>
      <c r="M17" s="151"/>
    </row>
    <row r="18" spans="1:13" ht="22.5" customHeight="1">
      <c r="A18" s="51"/>
      <c r="B18" s="146">
        <v>12.35</v>
      </c>
      <c r="C18" s="147" t="s">
        <v>142</v>
      </c>
      <c r="D18" s="147" t="s">
        <v>39</v>
      </c>
      <c r="E18" s="52">
        <v>9.63</v>
      </c>
      <c r="F18" s="52">
        <f>E18*F16</f>
        <v>77.04</v>
      </c>
      <c r="G18" s="52"/>
      <c r="H18" s="52"/>
      <c r="I18" s="52"/>
      <c r="J18" s="52"/>
      <c r="K18" s="151"/>
      <c r="L18" s="151"/>
      <c r="M18" s="151"/>
    </row>
    <row r="19" spans="1:13" ht="22.5" customHeight="1">
      <c r="A19" s="51">
        <v>4</v>
      </c>
      <c r="B19" s="157" t="s">
        <v>64</v>
      </c>
      <c r="C19" s="141" t="s">
        <v>65</v>
      </c>
      <c r="D19" s="157" t="s">
        <v>66</v>
      </c>
      <c r="E19" s="158">
        <v>1.8</v>
      </c>
      <c r="F19" s="159">
        <f>F13*E19</f>
        <v>199.8</v>
      </c>
      <c r="G19" s="160"/>
      <c r="H19" s="152"/>
      <c r="I19" s="161"/>
      <c r="J19" s="161"/>
      <c r="K19" s="161"/>
      <c r="L19" s="161"/>
      <c r="M19" s="145"/>
    </row>
    <row r="20" spans="1:13" ht="22.5" customHeight="1">
      <c r="A20" s="51"/>
      <c r="B20" s="146"/>
      <c r="C20" s="137" t="s">
        <v>12</v>
      </c>
      <c r="D20" s="146"/>
      <c r="E20" s="101"/>
      <c r="F20" s="101"/>
      <c r="G20" s="101"/>
      <c r="H20" s="101"/>
      <c r="I20" s="144"/>
      <c r="J20" s="144"/>
      <c r="K20" s="144"/>
      <c r="L20" s="144"/>
      <c r="M20" s="148"/>
    </row>
    <row r="21" spans="1:13" ht="54.75" customHeight="1">
      <c r="A21" s="162">
        <v>5</v>
      </c>
      <c r="B21" s="162" t="s">
        <v>249</v>
      </c>
      <c r="C21" s="163" t="s">
        <v>230</v>
      </c>
      <c r="D21" s="162" t="s">
        <v>7</v>
      </c>
      <c r="E21" s="162"/>
      <c r="F21" s="143">
        <v>36</v>
      </c>
      <c r="G21" s="143"/>
      <c r="H21" s="143"/>
      <c r="I21" s="144"/>
      <c r="J21" s="144"/>
      <c r="K21" s="144"/>
      <c r="L21" s="144"/>
      <c r="M21" s="164"/>
    </row>
    <row r="22" spans="1:13" ht="18" customHeight="1">
      <c r="A22" s="162"/>
      <c r="B22" s="165"/>
      <c r="C22" s="166" t="s">
        <v>67</v>
      </c>
      <c r="D22" s="165" t="s">
        <v>4</v>
      </c>
      <c r="E22" s="165">
        <v>0.029</v>
      </c>
      <c r="F22" s="167">
        <f>E22*F21</f>
        <v>1.044</v>
      </c>
      <c r="G22" s="167"/>
      <c r="H22" s="167"/>
      <c r="I22" s="144"/>
      <c r="J22" s="144"/>
      <c r="K22" s="144"/>
      <c r="L22" s="144"/>
      <c r="M22" s="148"/>
    </row>
    <row r="23" spans="1:13" ht="18.75" customHeight="1">
      <c r="A23" s="162"/>
      <c r="B23" s="165">
        <v>12.111</v>
      </c>
      <c r="C23" s="166" t="s">
        <v>68</v>
      </c>
      <c r="D23" s="165" t="s">
        <v>69</v>
      </c>
      <c r="E23" s="165">
        <v>0.065</v>
      </c>
      <c r="F23" s="167">
        <f>E23*F21</f>
        <v>2.34</v>
      </c>
      <c r="G23" s="167"/>
      <c r="H23" s="167"/>
      <c r="I23" s="144"/>
      <c r="J23" s="144"/>
      <c r="K23" s="144"/>
      <c r="L23" s="144"/>
      <c r="M23" s="148"/>
    </row>
    <row r="24" spans="1:13" ht="32.25" customHeight="1">
      <c r="A24" s="51">
        <v>6</v>
      </c>
      <c r="B24" s="51" t="s">
        <v>250</v>
      </c>
      <c r="C24" s="168" t="s">
        <v>70</v>
      </c>
      <c r="D24" s="51" t="s">
        <v>7</v>
      </c>
      <c r="E24" s="51"/>
      <c r="F24" s="54">
        <v>3.6</v>
      </c>
      <c r="G24" s="54"/>
      <c r="H24" s="54"/>
      <c r="I24" s="144"/>
      <c r="J24" s="144"/>
      <c r="K24" s="144"/>
      <c r="L24" s="144"/>
      <c r="M24" s="164"/>
    </row>
    <row r="25" spans="1:13" ht="18" customHeight="1">
      <c r="A25" s="51"/>
      <c r="B25" s="98"/>
      <c r="C25" s="53" t="s">
        <v>67</v>
      </c>
      <c r="D25" s="98" t="s">
        <v>4</v>
      </c>
      <c r="E25" s="98">
        <v>0.89</v>
      </c>
      <c r="F25" s="50">
        <f>F24*E25</f>
        <v>3.204</v>
      </c>
      <c r="G25" s="50"/>
      <c r="H25" s="50"/>
      <c r="I25" s="144"/>
      <c r="J25" s="144"/>
      <c r="K25" s="144"/>
      <c r="L25" s="144"/>
      <c r="M25" s="148"/>
    </row>
    <row r="26" spans="1:13" ht="16.5" customHeight="1">
      <c r="A26" s="51"/>
      <c r="B26" s="98" t="s">
        <v>2</v>
      </c>
      <c r="C26" s="53" t="s">
        <v>28</v>
      </c>
      <c r="D26" s="98" t="s">
        <v>0</v>
      </c>
      <c r="E26" s="98">
        <v>0.37</v>
      </c>
      <c r="F26" s="50">
        <f>E26*F24</f>
        <v>1.332</v>
      </c>
      <c r="G26" s="50"/>
      <c r="H26" s="50"/>
      <c r="I26" s="144"/>
      <c r="J26" s="144"/>
      <c r="K26" s="144"/>
      <c r="L26" s="144"/>
      <c r="M26" s="148"/>
    </row>
    <row r="27" spans="1:13" ht="18.75" customHeight="1">
      <c r="A27" s="51"/>
      <c r="B27" s="98" t="s">
        <v>2</v>
      </c>
      <c r="C27" s="53" t="s">
        <v>71</v>
      </c>
      <c r="D27" s="98" t="s">
        <v>7</v>
      </c>
      <c r="E27" s="98">
        <v>1.15</v>
      </c>
      <c r="F27" s="50">
        <f>E27*F24</f>
        <v>4.14</v>
      </c>
      <c r="G27" s="50"/>
      <c r="H27" s="50"/>
      <c r="I27" s="144"/>
      <c r="J27" s="144"/>
      <c r="K27" s="144"/>
      <c r="L27" s="144"/>
      <c r="M27" s="148"/>
    </row>
    <row r="28" spans="1:13" ht="19.5" customHeight="1">
      <c r="A28" s="51"/>
      <c r="B28" s="98"/>
      <c r="C28" s="53" t="s">
        <v>5</v>
      </c>
      <c r="D28" s="98" t="s">
        <v>0</v>
      </c>
      <c r="E28" s="98">
        <v>0.02</v>
      </c>
      <c r="F28" s="50">
        <f>F24*E28</f>
        <v>0.07200000000000001</v>
      </c>
      <c r="G28" s="55"/>
      <c r="H28" s="50"/>
      <c r="I28" s="144"/>
      <c r="J28" s="144"/>
      <c r="K28" s="144"/>
      <c r="L28" s="144"/>
      <c r="M28" s="148"/>
    </row>
    <row r="29" spans="1:13" ht="34.5" customHeight="1">
      <c r="A29" s="51">
        <v>7</v>
      </c>
      <c r="B29" s="169" t="s">
        <v>251</v>
      </c>
      <c r="C29" s="170" t="s">
        <v>231</v>
      </c>
      <c r="D29" s="169" t="s">
        <v>7</v>
      </c>
      <c r="E29" s="171"/>
      <c r="F29" s="172">
        <v>14.4</v>
      </c>
      <c r="G29" s="172"/>
      <c r="H29" s="172"/>
      <c r="I29" s="144"/>
      <c r="J29" s="144"/>
      <c r="K29" s="144"/>
      <c r="L29" s="144"/>
      <c r="M29" s="164"/>
    </row>
    <row r="30" spans="1:13" ht="19.5" customHeight="1">
      <c r="A30" s="98"/>
      <c r="B30" s="173"/>
      <c r="C30" s="174" t="s">
        <v>67</v>
      </c>
      <c r="D30" s="173" t="s">
        <v>4</v>
      </c>
      <c r="E30" s="175">
        <v>3.78</v>
      </c>
      <c r="F30" s="56">
        <f>E30*F29</f>
        <v>54.431999999999995</v>
      </c>
      <c r="G30" s="56"/>
      <c r="H30" s="56"/>
      <c r="I30" s="144"/>
      <c r="J30" s="144"/>
      <c r="K30" s="144"/>
      <c r="L30" s="144"/>
      <c r="M30" s="148"/>
    </row>
    <row r="31" spans="1:13" ht="20.25" customHeight="1">
      <c r="A31" s="98"/>
      <c r="B31" s="173"/>
      <c r="C31" s="174" t="s">
        <v>72</v>
      </c>
      <c r="D31" s="173" t="s">
        <v>0</v>
      </c>
      <c r="E31" s="175">
        <v>0.92</v>
      </c>
      <c r="F31" s="56">
        <f>E31*F29</f>
        <v>13.248000000000001</v>
      </c>
      <c r="G31" s="56"/>
      <c r="H31" s="56"/>
      <c r="I31" s="144"/>
      <c r="J31" s="144"/>
      <c r="K31" s="144"/>
      <c r="L31" s="144"/>
      <c r="M31" s="148"/>
    </row>
    <row r="32" spans="1:13" ht="18" customHeight="1">
      <c r="A32" s="98" t="s">
        <v>2</v>
      </c>
      <c r="B32" s="173">
        <v>13.161</v>
      </c>
      <c r="C32" s="174" t="s">
        <v>73</v>
      </c>
      <c r="D32" s="173" t="s">
        <v>69</v>
      </c>
      <c r="E32" s="176">
        <v>1.015</v>
      </c>
      <c r="F32" s="56">
        <f>E32*F29</f>
        <v>14.616</v>
      </c>
      <c r="G32" s="56"/>
      <c r="H32" s="56"/>
      <c r="I32" s="144"/>
      <c r="J32" s="144"/>
      <c r="K32" s="144"/>
      <c r="L32" s="144"/>
      <c r="M32" s="148"/>
    </row>
    <row r="33" spans="1:13" ht="17.25" customHeight="1">
      <c r="A33" s="98" t="s">
        <v>2</v>
      </c>
      <c r="B33" s="173" t="s">
        <v>74</v>
      </c>
      <c r="C33" s="174" t="s">
        <v>75</v>
      </c>
      <c r="D33" s="173" t="s">
        <v>69</v>
      </c>
      <c r="E33" s="176">
        <v>1.015</v>
      </c>
      <c r="F33" s="56">
        <f>E33*F29</f>
        <v>14.616</v>
      </c>
      <c r="G33" s="56"/>
      <c r="H33" s="56"/>
      <c r="I33" s="144"/>
      <c r="J33" s="144"/>
      <c r="K33" s="144"/>
      <c r="L33" s="144"/>
      <c r="M33" s="148"/>
    </row>
    <row r="34" spans="1:13" ht="21" customHeight="1">
      <c r="A34" s="98"/>
      <c r="B34" s="173" t="s">
        <v>275</v>
      </c>
      <c r="C34" s="174" t="s">
        <v>76</v>
      </c>
      <c r="D34" s="173" t="s">
        <v>66</v>
      </c>
      <c r="E34" s="175" t="s">
        <v>77</v>
      </c>
      <c r="F34" s="56">
        <v>0.382</v>
      </c>
      <c r="G34" s="56"/>
      <c r="H34" s="56"/>
      <c r="I34" s="144"/>
      <c r="J34" s="144"/>
      <c r="K34" s="144"/>
      <c r="L34" s="144"/>
      <c r="M34" s="148"/>
    </row>
    <row r="35" spans="1:13" ht="21" customHeight="1">
      <c r="A35" s="98"/>
      <c r="B35" s="173" t="s">
        <v>277</v>
      </c>
      <c r="C35" s="174" t="s">
        <v>78</v>
      </c>
      <c r="D35" s="173" t="s">
        <v>66</v>
      </c>
      <c r="E35" s="175" t="s">
        <v>77</v>
      </c>
      <c r="F35" s="56">
        <v>0.647</v>
      </c>
      <c r="G35" s="56"/>
      <c r="H35" s="56"/>
      <c r="I35" s="144"/>
      <c r="J35" s="144"/>
      <c r="K35" s="144"/>
      <c r="L35" s="144"/>
      <c r="M35" s="148"/>
    </row>
    <row r="36" spans="1:13" ht="17.25" customHeight="1">
      <c r="A36" s="98"/>
      <c r="B36" s="173" t="s">
        <v>278</v>
      </c>
      <c r="C36" s="174" t="s">
        <v>79</v>
      </c>
      <c r="D36" s="173" t="s">
        <v>23</v>
      </c>
      <c r="E36" s="175">
        <v>0.62</v>
      </c>
      <c r="F36" s="56">
        <f>E36*F29</f>
        <v>8.928</v>
      </c>
      <c r="G36" s="56"/>
      <c r="H36" s="56"/>
      <c r="I36" s="144"/>
      <c r="J36" s="144"/>
      <c r="K36" s="144"/>
      <c r="L36" s="144"/>
      <c r="M36" s="148"/>
    </row>
    <row r="37" spans="1:13" ht="18" customHeight="1">
      <c r="A37" s="98"/>
      <c r="B37" s="173"/>
      <c r="C37" s="174" t="s">
        <v>80</v>
      </c>
      <c r="D37" s="173" t="s">
        <v>22</v>
      </c>
      <c r="E37" s="175">
        <v>0.703</v>
      </c>
      <c r="F37" s="56">
        <f>E37*F29</f>
        <v>10.123199999999999</v>
      </c>
      <c r="G37" s="56"/>
      <c r="H37" s="56"/>
      <c r="I37" s="144"/>
      <c r="J37" s="144"/>
      <c r="K37" s="144"/>
      <c r="L37" s="144"/>
      <c r="M37" s="148"/>
    </row>
    <row r="38" spans="1:14" ht="18.75" customHeight="1">
      <c r="A38" s="98"/>
      <c r="B38" s="173">
        <v>4.1</v>
      </c>
      <c r="C38" s="174" t="s">
        <v>81</v>
      </c>
      <c r="D38" s="173" t="s">
        <v>7</v>
      </c>
      <c r="E38" s="175">
        <v>0.0114</v>
      </c>
      <c r="F38" s="56">
        <f>E38*F29</f>
        <v>0.16416</v>
      </c>
      <c r="G38" s="56"/>
      <c r="H38" s="56"/>
      <c r="I38" s="144"/>
      <c r="J38" s="144"/>
      <c r="K38" s="144"/>
      <c r="L38" s="144"/>
      <c r="M38" s="148"/>
      <c r="N38" s="48" t="s">
        <v>2</v>
      </c>
    </row>
    <row r="39" spans="1:13" ht="19.5" customHeight="1">
      <c r="A39" s="98"/>
      <c r="B39" s="173"/>
      <c r="C39" s="174" t="s">
        <v>5</v>
      </c>
      <c r="D39" s="173" t="s">
        <v>0</v>
      </c>
      <c r="E39" s="175">
        <v>0.6</v>
      </c>
      <c r="F39" s="56">
        <f>E39*F29</f>
        <v>8.64</v>
      </c>
      <c r="G39" s="56"/>
      <c r="H39" s="56"/>
      <c r="I39" s="144"/>
      <c r="J39" s="144"/>
      <c r="K39" s="144"/>
      <c r="L39" s="144"/>
      <c r="M39" s="148"/>
    </row>
    <row r="40" spans="1:13" ht="24" customHeight="1">
      <c r="A40" s="51">
        <v>8</v>
      </c>
      <c r="B40" s="51" t="s">
        <v>252</v>
      </c>
      <c r="C40" s="177" t="s">
        <v>246</v>
      </c>
      <c r="D40" s="51" t="s">
        <v>82</v>
      </c>
      <c r="E40" s="54"/>
      <c r="F40" s="54">
        <v>3.6</v>
      </c>
      <c r="G40" s="54"/>
      <c r="H40" s="54"/>
      <c r="I40" s="144"/>
      <c r="J40" s="144"/>
      <c r="K40" s="144"/>
      <c r="L40" s="144"/>
      <c r="M40" s="164"/>
    </row>
    <row r="41" spans="1:13" ht="18" customHeight="1">
      <c r="A41" s="98"/>
      <c r="B41" s="98"/>
      <c r="C41" s="53" t="s">
        <v>67</v>
      </c>
      <c r="D41" s="98" t="s">
        <v>4</v>
      </c>
      <c r="E41" s="50">
        <v>136</v>
      </c>
      <c r="F41" s="50">
        <f>E41*F40</f>
        <v>489.6</v>
      </c>
      <c r="G41" s="50"/>
      <c r="H41" s="50"/>
      <c r="I41" s="144"/>
      <c r="J41" s="144"/>
      <c r="K41" s="144"/>
      <c r="L41" s="144"/>
      <c r="M41" s="148"/>
    </row>
    <row r="42" spans="1:13" ht="18" customHeight="1">
      <c r="A42" s="98"/>
      <c r="B42" s="98"/>
      <c r="C42" s="53" t="s">
        <v>28</v>
      </c>
      <c r="D42" s="98" t="s">
        <v>0</v>
      </c>
      <c r="E42" s="50">
        <v>4.08</v>
      </c>
      <c r="F42" s="50">
        <f>F40*E42</f>
        <v>14.688</v>
      </c>
      <c r="G42" s="50"/>
      <c r="H42" s="50"/>
      <c r="I42" s="144"/>
      <c r="J42" s="144"/>
      <c r="K42" s="144"/>
      <c r="L42" s="144"/>
      <c r="M42" s="148"/>
    </row>
    <row r="43" spans="1:13" ht="20.25" customHeight="1">
      <c r="A43" s="98"/>
      <c r="B43" s="98" t="s">
        <v>234</v>
      </c>
      <c r="C43" s="53" t="s">
        <v>232</v>
      </c>
      <c r="D43" s="98" t="s">
        <v>6</v>
      </c>
      <c r="E43" s="50" t="s">
        <v>77</v>
      </c>
      <c r="F43" s="50">
        <v>302</v>
      </c>
      <c r="G43" s="50"/>
      <c r="H43" s="50"/>
      <c r="I43" s="144"/>
      <c r="J43" s="144"/>
      <c r="K43" s="144"/>
      <c r="L43" s="144"/>
      <c r="M43" s="148"/>
    </row>
    <row r="44" spans="1:13" ht="20.25" customHeight="1">
      <c r="A44" s="98"/>
      <c r="B44" s="98" t="s">
        <v>241</v>
      </c>
      <c r="C44" s="53" t="s">
        <v>238</v>
      </c>
      <c r="D44" s="98" t="s">
        <v>6</v>
      </c>
      <c r="E44" s="50" t="s">
        <v>77</v>
      </c>
      <c r="F44" s="50">
        <v>480</v>
      </c>
      <c r="G44" s="50"/>
      <c r="H44" s="50"/>
      <c r="I44" s="144"/>
      <c r="J44" s="144"/>
      <c r="K44" s="144"/>
      <c r="L44" s="144"/>
      <c r="M44" s="148"/>
    </row>
    <row r="45" spans="1:13" ht="20.25" customHeight="1">
      <c r="A45" s="98"/>
      <c r="B45" s="98" t="s">
        <v>84</v>
      </c>
      <c r="C45" s="53" t="s">
        <v>85</v>
      </c>
      <c r="D45" s="98" t="s">
        <v>6</v>
      </c>
      <c r="E45" s="50" t="s">
        <v>77</v>
      </c>
      <c r="F45" s="50">
        <v>840</v>
      </c>
      <c r="G45" s="50"/>
      <c r="H45" s="50"/>
      <c r="I45" s="144"/>
      <c r="J45" s="144"/>
      <c r="K45" s="144"/>
      <c r="L45" s="144"/>
      <c r="M45" s="148"/>
    </row>
    <row r="46" spans="1:13" ht="18" customHeight="1">
      <c r="A46" s="98"/>
      <c r="B46" s="98" t="s">
        <v>279</v>
      </c>
      <c r="C46" s="53" t="s">
        <v>87</v>
      </c>
      <c r="D46" s="98" t="s">
        <v>66</v>
      </c>
      <c r="E46" s="50" t="s">
        <v>77</v>
      </c>
      <c r="F46" s="50">
        <v>0.36</v>
      </c>
      <c r="G46" s="50"/>
      <c r="H46" s="50"/>
      <c r="I46" s="144"/>
      <c r="J46" s="144"/>
      <c r="K46" s="144"/>
      <c r="L46" s="144"/>
      <c r="M46" s="148"/>
    </row>
    <row r="47" spans="1:13" ht="17.25" customHeight="1">
      <c r="A47" s="98"/>
      <c r="B47" s="98"/>
      <c r="C47" s="53" t="s">
        <v>88</v>
      </c>
      <c r="D47" s="98" t="s">
        <v>25</v>
      </c>
      <c r="E47" s="50" t="s">
        <v>77</v>
      </c>
      <c r="F47" s="50">
        <v>16</v>
      </c>
      <c r="G47" s="50"/>
      <c r="H47" s="50"/>
      <c r="I47" s="144"/>
      <c r="J47" s="144"/>
      <c r="K47" s="144"/>
      <c r="L47" s="144"/>
      <c r="M47" s="148"/>
    </row>
    <row r="48" spans="1:13" ht="18.75" customHeight="1">
      <c r="A48" s="98"/>
      <c r="B48" s="98" t="s">
        <v>89</v>
      </c>
      <c r="C48" s="53" t="s">
        <v>90</v>
      </c>
      <c r="D48" s="98" t="s">
        <v>23</v>
      </c>
      <c r="E48" s="50">
        <v>3.4</v>
      </c>
      <c r="F48" s="50">
        <f>E48*F40</f>
        <v>12.24</v>
      </c>
      <c r="G48" s="50"/>
      <c r="H48" s="50"/>
      <c r="I48" s="144"/>
      <c r="J48" s="144"/>
      <c r="K48" s="144"/>
      <c r="L48" s="144"/>
      <c r="M48" s="148"/>
    </row>
    <row r="49" spans="1:13" ht="18" customHeight="1">
      <c r="A49" s="98"/>
      <c r="B49" s="98" t="s">
        <v>91</v>
      </c>
      <c r="C49" s="53" t="s">
        <v>92</v>
      </c>
      <c r="D49" s="98" t="s">
        <v>22</v>
      </c>
      <c r="E49" s="50" t="s">
        <v>93</v>
      </c>
      <c r="F49" s="50">
        <v>330</v>
      </c>
      <c r="G49" s="50"/>
      <c r="H49" s="50"/>
      <c r="I49" s="144"/>
      <c r="J49" s="144"/>
      <c r="K49" s="144"/>
      <c r="L49" s="144"/>
      <c r="M49" s="148"/>
    </row>
    <row r="50" spans="1:13" ht="18" customHeight="1">
      <c r="A50" s="98"/>
      <c r="B50" s="98" t="s">
        <v>24</v>
      </c>
      <c r="C50" s="53" t="s">
        <v>94</v>
      </c>
      <c r="D50" s="98" t="s">
        <v>26</v>
      </c>
      <c r="E50" s="50" t="s">
        <v>77</v>
      </c>
      <c r="F50" s="50">
        <v>4</v>
      </c>
      <c r="G50" s="50"/>
      <c r="H50" s="50"/>
      <c r="I50" s="144"/>
      <c r="J50" s="144"/>
      <c r="K50" s="144"/>
      <c r="L50" s="144"/>
      <c r="M50" s="148"/>
    </row>
    <row r="51" spans="1:13" ht="18" customHeight="1">
      <c r="A51" s="98"/>
      <c r="B51" s="98" t="s">
        <v>24</v>
      </c>
      <c r="C51" s="53" t="s">
        <v>95</v>
      </c>
      <c r="D51" s="98" t="s">
        <v>26</v>
      </c>
      <c r="E51" s="50" t="s">
        <v>77</v>
      </c>
      <c r="F51" s="50">
        <v>2</v>
      </c>
      <c r="G51" s="50"/>
      <c r="H51" s="50"/>
      <c r="I51" s="144"/>
      <c r="J51" s="144"/>
      <c r="K51" s="144"/>
      <c r="L51" s="144"/>
      <c r="M51" s="148"/>
    </row>
    <row r="52" spans="1:13" ht="18" customHeight="1">
      <c r="A52" s="98"/>
      <c r="B52" s="98" t="s">
        <v>96</v>
      </c>
      <c r="C52" s="53" t="s">
        <v>233</v>
      </c>
      <c r="D52" s="98" t="s">
        <v>6</v>
      </c>
      <c r="E52" s="50" t="s">
        <v>77</v>
      </c>
      <c r="F52" s="50">
        <v>42</v>
      </c>
      <c r="G52" s="50"/>
      <c r="H52" s="50"/>
      <c r="I52" s="144"/>
      <c r="J52" s="144"/>
      <c r="K52" s="144"/>
      <c r="L52" s="144"/>
      <c r="M52" s="148"/>
    </row>
    <row r="53" spans="1:13" ht="25.5" customHeight="1">
      <c r="A53" s="98"/>
      <c r="B53" s="98" t="s">
        <v>86</v>
      </c>
      <c r="C53" s="57" t="s">
        <v>280</v>
      </c>
      <c r="D53" s="58" t="s">
        <v>6</v>
      </c>
      <c r="E53" s="59" t="s">
        <v>97</v>
      </c>
      <c r="F53" s="60">
        <v>120</v>
      </c>
      <c r="G53" s="60"/>
      <c r="H53" s="60"/>
      <c r="I53" s="60"/>
      <c r="J53" s="60"/>
      <c r="K53" s="60"/>
      <c r="L53" s="60"/>
      <c r="M53" s="61"/>
    </row>
    <row r="54" spans="1:13" ht="18.75" customHeight="1">
      <c r="A54" s="98"/>
      <c r="B54" s="173"/>
      <c r="C54" s="174" t="s">
        <v>5</v>
      </c>
      <c r="D54" s="173" t="s">
        <v>0</v>
      </c>
      <c r="E54" s="175">
        <v>5.34</v>
      </c>
      <c r="F54" s="56">
        <f>E54*F40</f>
        <v>19.224</v>
      </c>
      <c r="G54" s="56"/>
      <c r="H54" s="56"/>
      <c r="I54" s="144"/>
      <c r="J54" s="144"/>
      <c r="K54" s="144"/>
      <c r="L54" s="144"/>
      <c r="M54" s="148"/>
    </row>
    <row r="55" spans="1:13" ht="32.25" customHeight="1">
      <c r="A55" s="51">
        <v>9</v>
      </c>
      <c r="B55" s="51" t="s">
        <v>98</v>
      </c>
      <c r="C55" s="168" t="s">
        <v>99</v>
      </c>
      <c r="D55" s="51" t="s">
        <v>22</v>
      </c>
      <c r="E55" s="54"/>
      <c r="F55" s="54">
        <v>314</v>
      </c>
      <c r="G55" s="54"/>
      <c r="H55" s="54"/>
      <c r="I55" s="144"/>
      <c r="J55" s="144"/>
      <c r="K55" s="144"/>
      <c r="L55" s="144"/>
      <c r="M55" s="164"/>
    </row>
    <row r="56" spans="1:13" ht="17.25" customHeight="1">
      <c r="A56" s="98"/>
      <c r="B56" s="98"/>
      <c r="C56" s="178" t="s">
        <v>100</v>
      </c>
      <c r="D56" s="98" t="s">
        <v>4</v>
      </c>
      <c r="E56" s="50">
        <v>0.68</v>
      </c>
      <c r="F56" s="50">
        <f>E56*F55</f>
        <v>213.52</v>
      </c>
      <c r="G56" s="50"/>
      <c r="H56" s="50"/>
      <c r="I56" s="144"/>
      <c r="J56" s="144"/>
      <c r="K56" s="144"/>
      <c r="L56" s="144"/>
      <c r="M56" s="148"/>
    </row>
    <row r="57" spans="1:13" ht="18" customHeight="1">
      <c r="A57" s="98"/>
      <c r="B57" s="98"/>
      <c r="C57" s="178" t="s">
        <v>28</v>
      </c>
      <c r="D57" s="98" t="s">
        <v>0</v>
      </c>
      <c r="E57" s="179">
        <v>0.0003</v>
      </c>
      <c r="F57" s="50">
        <f>E57*F55</f>
        <v>0.09419999999999999</v>
      </c>
      <c r="G57" s="50"/>
      <c r="H57" s="50"/>
      <c r="I57" s="144"/>
      <c r="J57" s="144"/>
      <c r="K57" s="144"/>
      <c r="L57" s="144"/>
      <c r="M57" s="148"/>
    </row>
    <row r="58" spans="1:13" ht="16.5" customHeight="1">
      <c r="A58" s="98" t="s">
        <v>2</v>
      </c>
      <c r="B58" s="98" t="s">
        <v>281</v>
      </c>
      <c r="C58" s="178" t="s">
        <v>101</v>
      </c>
      <c r="D58" s="98" t="s">
        <v>23</v>
      </c>
      <c r="E58" s="138">
        <v>0.251</v>
      </c>
      <c r="F58" s="50">
        <f>E58*F55</f>
        <v>78.81400000000001</v>
      </c>
      <c r="G58" s="50"/>
      <c r="H58" s="50"/>
      <c r="I58" s="144"/>
      <c r="J58" s="144"/>
      <c r="K58" s="144"/>
      <c r="L58" s="144"/>
      <c r="M58" s="148"/>
    </row>
    <row r="59" spans="1:13" ht="18.75" customHeight="1">
      <c r="A59" s="98"/>
      <c r="B59" s="98"/>
      <c r="C59" s="178" t="s">
        <v>5</v>
      </c>
      <c r="D59" s="98" t="s">
        <v>0</v>
      </c>
      <c r="E59" s="138">
        <v>0.0019</v>
      </c>
      <c r="F59" s="50">
        <f>E59*F55</f>
        <v>0.5966</v>
      </c>
      <c r="G59" s="50"/>
      <c r="H59" s="50"/>
      <c r="I59" s="144"/>
      <c r="J59" s="144"/>
      <c r="K59" s="144"/>
      <c r="L59" s="144"/>
      <c r="M59" s="148"/>
    </row>
    <row r="60" spans="1:13" ht="42.75" customHeight="1">
      <c r="A60" s="51">
        <v>10</v>
      </c>
      <c r="B60" s="298" t="s">
        <v>102</v>
      </c>
      <c r="C60" s="297" t="s">
        <v>103</v>
      </c>
      <c r="D60" s="297" t="s">
        <v>104</v>
      </c>
      <c r="E60" s="180"/>
      <c r="F60" s="181">
        <v>800</v>
      </c>
      <c r="G60" s="181"/>
      <c r="H60" s="182"/>
      <c r="I60" s="181"/>
      <c r="J60" s="182"/>
      <c r="K60" s="181"/>
      <c r="L60" s="182"/>
      <c r="M60" s="182"/>
    </row>
    <row r="61" spans="1:13" ht="17.25" customHeight="1">
      <c r="A61" s="98"/>
      <c r="B61" s="109"/>
      <c r="C61" s="62" t="s">
        <v>105</v>
      </c>
      <c r="D61" s="62" t="s">
        <v>106</v>
      </c>
      <c r="E61" s="62">
        <v>0.0321</v>
      </c>
      <c r="F61" s="183">
        <f>E61*F60</f>
        <v>25.679999999999996</v>
      </c>
      <c r="G61" s="184"/>
      <c r="H61" s="184"/>
      <c r="I61" s="184"/>
      <c r="J61" s="184"/>
      <c r="K61" s="185"/>
      <c r="L61" s="184"/>
      <c r="M61" s="184"/>
    </row>
    <row r="62" spans="1:13" ht="17.25" customHeight="1">
      <c r="A62" s="98"/>
      <c r="B62" s="109" t="s">
        <v>107</v>
      </c>
      <c r="C62" s="62" t="s">
        <v>108</v>
      </c>
      <c r="D62" s="62" t="s">
        <v>109</v>
      </c>
      <c r="E62" s="62">
        <v>0.00265</v>
      </c>
      <c r="F62" s="183">
        <f>E62*F60</f>
        <v>2.12</v>
      </c>
      <c r="G62" s="184"/>
      <c r="H62" s="184"/>
      <c r="I62" s="186"/>
      <c r="J62" s="184"/>
      <c r="K62" s="185"/>
      <c r="L62" s="184"/>
      <c r="M62" s="184"/>
    </row>
    <row r="63" spans="1:13" ht="17.25" customHeight="1">
      <c r="A63" s="98"/>
      <c r="B63" s="109" t="s">
        <v>110</v>
      </c>
      <c r="C63" s="62" t="s">
        <v>111</v>
      </c>
      <c r="D63" s="62" t="s">
        <v>109</v>
      </c>
      <c r="E63" s="187">
        <v>0.00616</v>
      </c>
      <c r="F63" s="183">
        <f>E63*F60</f>
        <v>4.928</v>
      </c>
      <c r="G63" s="184"/>
      <c r="H63" s="184"/>
      <c r="I63" s="186"/>
      <c r="J63" s="184"/>
      <c r="K63" s="185"/>
      <c r="L63" s="184"/>
      <c r="M63" s="184"/>
    </row>
    <row r="64" spans="1:13" ht="17.25" customHeight="1">
      <c r="A64" s="98"/>
      <c r="B64" s="109" t="s">
        <v>112</v>
      </c>
      <c r="C64" s="62" t="s">
        <v>113</v>
      </c>
      <c r="D64" s="62" t="s">
        <v>109</v>
      </c>
      <c r="E64" s="187">
        <v>0.00453</v>
      </c>
      <c r="F64" s="183">
        <f>E64*F60</f>
        <v>3.624</v>
      </c>
      <c r="G64" s="184"/>
      <c r="H64" s="184"/>
      <c r="I64" s="186"/>
      <c r="J64" s="184"/>
      <c r="K64" s="185"/>
      <c r="L64" s="184"/>
      <c r="M64" s="184"/>
    </row>
    <row r="65" spans="1:13" ht="17.25" customHeight="1">
      <c r="A65" s="98"/>
      <c r="B65" s="109" t="s">
        <v>114</v>
      </c>
      <c r="C65" s="62" t="s">
        <v>115</v>
      </c>
      <c r="D65" s="62" t="s">
        <v>109</v>
      </c>
      <c r="E65" s="62">
        <v>0.00071</v>
      </c>
      <c r="F65" s="183">
        <f>E65*F60</f>
        <v>0.5680000000000001</v>
      </c>
      <c r="G65" s="184"/>
      <c r="H65" s="184"/>
      <c r="I65" s="186"/>
      <c r="J65" s="184"/>
      <c r="K65" s="185"/>
      <c r="L65" s="184"/>
      <c r="M65" s="184"/>
    </row>
    <row r="66" spans="1:13" ht="17.25" customHeight="1">
      <c r="A66" s="98"/>
      <c r="B66" s="109" t="s">
        <v>116</v>
      </c>
      <c r="C66" s="62" t="s">
        <v>117</v>
      </c>
      <c r="D66" s="62" t="s">
        <v>109</v>
      </c>
      <c r="E66" s="62">
        <v>0.00207</v>
      </c>
      <c r="F66" s="183">
        <f>E66*F60</f>
        <v>1.656</v>
      </c>
      <c r="G66" s="184"/>
      <c r="H66" s="184"/>
      <c r="I66" s="186"/>
      <c r="J66" s="184"/>
      <c r="K66" s="185"/>
      <c r="L66" s="184"/>
      <c r="M66" s="184"/>
    </row>
    <row r="67" spans="1:13" ht="17.25" customHeight="1">
      <c r="A67" s="98"/>
      <c r="B67" s="109" t="s">
        <v>118</v>
      </c>
      <c r="C67" s="62" t="s">
        <v>119</v>
      </c>
      <c r="D67" s="62" t="s">
        <v>7</v>
      </c>
      <c r="E67" s="62">
        <v>0.015</v>
      </c>
      <c r="F67" s="183">
        <f>E67*F60</f>
        <v>12</v>
      </c>
      <c r="G67" s="184"/>
      <c r="H67" s="184"/>
      <c r="I67" s="186"/>
      <c r="J67" s="184"/>
      <c r="K67" s="185"/>
      <c r="L67" s="184"/>
      <c r="M67" s="184"/>
    </row>
    <row r="68" spans="1:13" ht="17.25" customHeight="1">
      <c r="A68" s="98"/>
      <c r="B68" s="109"/>
      <c r="C68" s="62" t="s">
        <v>120</v>
      </c>
      <c r="D68" s="62" t="s">
        <v>39</v>
      </c>
      <c r="E68" s="62">
        <v>0.00102</v>
      </c>
      <c r="F68" s="183">
        <f>E68*F60</f>
        <v>0.8160000000000001</v>
      </c>
      <c r="G68" s="184"/>
      <c r="H68" s="184"/>
      <c r="I68" s="186"/>
      <c r="J68" s="184"/>
      <c r="K68" s="185"/>
      <c r="L68" s="184"/>
      <c r="M68" s="184"/>
    </row>
    <row r="69" spans="1:13" ht="36.75" customHeight="1">
      <c r="A69" s="51">
        <v>11</v>
      </c>
      <c r="B69" s="110" t="s">
        <v>121</v>
      </c>
      <c r="C69" s="63" t="s">
        <v>122</v>
      </c>
      <c r="D69" s="63" t="s">
        <v>123</v>
      </c>
      <c r="E69" s="64"/>
      <c r="F69" s="65">
        <v>0.8</v>
      </c>
      <c r="G69" s="66"/>
      <c r="H69" s="65"/>
      <c r="I69" s="65"/>
      <c r="J69" s="65"/>
      <c r="K69" s="65"/>
      <c r="L69" s="65"/>
      <c r="M69" s="65"/>
    </row>
    <row r="70" spans="1:13" ht="17.25" customHeight="1">
      <c r="A70" s="98"/>
      <c r="B70" s="111"/>
      <c r="C70" s="67" t="s">
        <v>124</v>
      </c>
      <c r="D70" s="68" t="s">
        <v>58</v>
      </c>
      <c r="E70" s="68">
        <v>15</v>
      </c>
      <c r="F70" s="69">
        <f>F69*E70</f>
        <v>12</v>
      </c>
      <c r="G70" s="70"/>
      <c r="H70" s="69"/>
      <c r="I70" s="69"/>
      <c r="J70" s="69"/>
      <c r="K70" s="69"/>
      <c r="L70" s="69"/>
      <c r="M70" s="69"/>
    </row>
    <row r="71" spans="1:13" ht="17.25" customHeight="1">
      <c r="A71" s="98"/>
      <c r="B71" s="109" t="s">
        <v>107</v>
      </c>
      <c r="C71" s="68" t="s">
        <v>125</v>
      </c>
      <c r="D71" s="68" t="s">
        <v>126</v>
      </c>
      <c r="E71" s="68">
        <v>2.16</v>
      </c>
      <c r="F71" s="69">
        <f>E71*F69</f>
        <v>1.7280000000000002</v>
      </c>
      <c r="G71" s="70"/>
      <c r="H71" s="69"/>
      <c r="I71" s="69"/>
      <c r="J71" s="69"/>
      <c r="K71" s="71"/>
      <c r="L71" s="69"/>
      <c r="M71" s="69"/>
    </row>
    <row r="72" spans="1:13" ht="17.25" customHeight="1">
      <c r="A72" s="98"/>
      <c r="B72" s="109" t="s">
        <v>127</v>
      </c>
      <c r="C72" s="68" t="s">
        <v>128</v>
      </c>
      <c r="D72" s="68" t="s">
        <v>126</v>
      </c>
      <c r="E72" s="68">
        <v>2.73</v>
      </c>
      <c r="F72" s="69">
        <f>E72*F69</f>
        <v>2.184</v>
      </c>
      <c r="G72" s="70"/>
      <c r="H72" s="69"/>
      <c r="I72" s="69"/>
      <c r="J72" s="69"/>
      <c r="K72" s="71"/>
      <c r="L72" s="69"/>
      <c r="M72" s="69"/>
    </row>
    <row r="73" spans="1:13" ht="17.25" customHeight="1">
      <c r="A73" s="98"/>
      <c r="B73" s="109" t="s">
        <v>129</v>
      </c>
      <c r="C73" s="68" t="s">
        <v>130</v>
      </c>
      <c r="D73" s="68" t="s">
        <v>126</v>
      </c>
      <c r="E73" s="68">
        <v>0.97</v>
      </c>
      <c r="F73" s="69">
        <f>E73*F69</f>
        <v>0.776</v>
      </c>
      <c r="G73" s="70"/>
      <c r="H73" s="69"/>
      <c r="I73" s="69"/>
      <c r="J73" s="69"/>
      <c r="K73" s="71"/>
      <c r="L73" s="69"/>
      <c r="M73" s="69"/>
    </row>
    <row r="74" spans="1:13" ht="17.25" customHeight="1">
      <c r="A74" s="98"/>
      <c r="B74" s="109" t="s">
        <v>131</v>
      </c>
      <c r="C74" s="68" t="s">
        <v>132</v>
      </c>
      <c r="D74" s="68" t="s">
        <v>133</v>
      </c>
      <c r="E74" s="68">
        <v>122</v>
      </c>
      <c r="F74" s="69">
        <f>E74*F69</f>
        <v>97.60000000000001</v>
      </c>
      <c r="G74" s="72"/>
      <c r="H74" s="69"/>
      <c r="I74" s="69"/>
      <c r="J74" s="69"/>
      <c r="K74" s="69"/>
      <c r="L74" s="69"/>
      <c r="M74" s="69"/>
    </row>
    <row r="75" spans="1:13" ht="17.25" customHeight="1">
      <c r="A75" s="98"/>
      <c r="B75" s="111"/>
      <c r="C75" s="68" t="s">
        <v>134</v>
      </c>
      <c r="D75" s="68" t="s">
        <v>133</v>
      </c>
      <c r="E75" s="73">
        <v>7</v>
      </c>
      <c r="F75" s="69">
        <f>E75*F69</f>
        <v>5.6000000000000005</v>
      </c>
      <c r="G75" s="74"/>
      <c r="H75" s="69"/>
      <c r="I75" s="69"/>
      <c r="J75" s="69"/>
      <c r="K75" s="69"/>
      <c r="L75" s="69"/>
      <c r="M75" s="69"/>
    </row>
    <row r="76" spans="1:13" ht="24" customHeight="1">
      <c r="A76" s="51">
        <v>12</v>
      </c>
      <c r="B76" s="110" t="s">
        <v>135</v>
      </c>
      <c r="C76" s="63" t="s">
        <v>235</v>
      </c>
      <c r="D76" s="63" t="s">
        <v>7</v>
      </c>
      <c r="E76" s="64"/>
      <c r="F76" s="65">
        <v>80</v>
      </c>
      <c r="G76" s="66"/>
      <c r="H76" s="65"/>
      <c r="I76" s="65"/>
      <c r="J76" s="65"/>
      <c r="K76" s="65"/>
      <c r="L76" s="65"/>
      <c r="M76" s="65"/>
    </row>
    <row r="77" spans="1:13" ht="17.25" customHeight="1">
      <c r="A77" s="98"/>
      <c r="B77" s="111"/>
      <c r="C77" s="67" t="s">
        <v>124</v>
      </c>
      <c r="D77" s="68" t="s">
        <v>58</v>
      </c>
      <c r="E77" s="68">
        <v>2.9</v>
      </c>
      <c r="F77" s="69">
        <f>F76*E77</f>
        <v>232</v>
      </c>
      <c r="G77" s="70"/>
      <c r="H77" s="69"/>
      <c r="I77" s="69"/>
      <c r="J77" s="69"/>
      <c r="K77" s="69"/>
      <c r="L77" s="69"/>
      <c r="M77" s="69"/>
    </row>
    <row r="78" spans="1:13" ht="17.25" customHeight="1">
      <c r="A78" s="98"/>
      <c r="B78" s="173" t="s">
        <v>74</v>
      </c>
      <c r="C78" s="174" t="s">
        <v>75</v>
      </c>
      <c r="D78" s="173" t="s">
        <v>69</v>
      </c>
      <c r="E78" s="176">
        <v>1.02</v>
      </c>
      <c r="F78" s="56">
        <f>E78*F76</f>
        <v>81.6</v>
      </c>
      <c r="G78" s="56"/>
      <c r="H78" s="56"/>
      <c r="I78" s="144"/>
      <c r="J78" s="144"/>
      <c r="K78" s="144"/>
      <c r="L78" s="144"/>
      <c r="M78" s="148"/>
    </row>
    <row r="79" spans="1:13" ht="17.25" customHeight="1">
      <c r="A79" s="98"/>
      <c r="B79" s="173" t="s">
        <v>275</v>
      </c>
      <c r="C79" s="174" t="s">
        <v>236</v>
      </c>
      <c r="D79" s="173" t="s">
        <v>66</v>
      </c>
      <c r="E79" s="175" t="s">
        <v>77</v>
      </c>
      <c r="F79" s="56">
        <v>1.68</v>
      </c>
      <c r="G79" s="56"/>
      <c r="H79" s="56"/>
      <c r="I79" s="144"/>
      <c r="J79" s="144"/>
      <c r="K79" s="144"/>
      <c r="L79" s="144"/>
      <c r="M79" s="148"/>
    </row>
    <row r="80" spans="1:13" ht="17.25" customHeight="1">
      <c r="A80" s="98"/>
      <c r="B80" s="109" t="s">
        <v>2</v>
      </c>
      <c r="C80" s="68" t="s">
        <v>136</v>
      </c>
      <c r="D80" s="68" t="s">
        <v>0</v>
      </c>
      <c r="E80" s="68">
        <v>0.88</v>
      </c>
      <c r="F80" s="69">
        <f>E80*F76</f>
        <v>70.4</v>
      </c>
      <c r="G80" s="72"/>
      <c r="H80" s="69"/>
      <c r="I80" s="69"/>
      <c r="J80" s="69"/>
      <c r="K80" s="69"/>
      <c r="L80" s="69"/>
      <c r="M80" s="69"/>
    </row>
    <row r="81" spans="1:13" ht="31.5" customHeight="1">
      <c r="A81" s="188" t="s">
        <v>242</v>
      </c>
      <c r="B81" s="188" t="s">
        <v>137</v>
      </c>
      <c r="C81" s="141" t="s">
        <v>138</v>
      </c>
      <c r="D81" s="141" t="s">
        <v>139</v>
      </c>
      <c r="E81" s="106"/>
      <c r="F81" s="106">
        <v>110</v>
      </c>
      <c r="G81" s="108"/>
      <c r="H81" s="107"/>
      <c r="I81" s="107"/>
      <c r="J81" s="107"/>
      <c r="K81" s="107"/>
      <c r="L81" s="107"/>
      <c r="M81" s="108"/>
    </row>
    <row r="82" spans="1:13" ht="17.25" customHeight="1">
      <c r="A82" s="189">
        <f>A81+0.1</f>
        <v>13.1</v>
      </c>
      <c r="B82" s="190"/>
      <c r="C82" s="191" t="s">
        <v>140</v>
      </c>
      <c r="D82" s="189" t="s">
        <v>141</v>
      </c>
      <c r="E82" s="192">
        <v>0.583</v>
      </c>
      <c r="F82" s="76">
        <f>F81*E82</f>
        <v>64.13</v>
      </c>
      <c r="G82" s="75"/>
      <c r="H82" s="75"/>
      <c r="I82" s="77"/>
      <c r="J82" s="75"/>
      <c r="K82" s="75"/>
      <c r="L82" s="75"/>
      <c r="M82" s="75"/>
    </row>
    <row r="83" spans="1:13" ht="17.25" customHeight="1">
      <c r="A83" s="189">
        <f>A82+0.1</f>
        <v>13.2</v>
      </c>
      <c r="B83" s="190"/>
      <c r="C83" s="191" t="s">
        <v>142</v>
      </c>
      <c r="D83" s="189" t="s">
        <v>39</v>
      </c>
      <c r="E83" s="193">
        <v>0.0046</v>
      </c>
      <c r="F83" s="76">
        <f>F81*E83</f>
        <v>0.506</v>
      </c>
      <c r="G83" s="75"/>
      <c r="H83" s="75"/>
      <c r="I83" s="75"/>
      <c r="J83" s="75"/>
      <c r="K83" s="75"/>
      <c r="L83" s="75"/>
      <c r="M83" s="75"/>
    </row>
    <row r="84" spans="1:13" ht="17.25" customHeight="1">
      <c r="A84" s="189">
        <f>A83+0.1</f>
        <v>13.299999999999999</v>
      </c>
      <c r="B84" s="146" t="s">
        <v>143</v>
      </c>
      <c r="C84" s="191" t="s">
        <v>144</v>
      </c>
      <c r="D84" s="189" t="s">
        <v>139</v>
      </c>
      <c r="E84" s="78">
        <v>0.998</v>
      </c>
      <c r="F84" s="78">
        <f>F81*E84</f>
        <v>109.78</v>
      </c>
      <c r="G84" s="194"/>
      <c r="H84" s="75"/>
      <c r="I84" s="75"/>
      <c r="J84" s="75"/>
      <c r="K84" s="75"/>
      <c r="L84" s="75"/>
      <c r="M84" s="75"/>
    </row>
    <row r="85" spans="1:13" ht="17.25" customHeight="1">
      <c r="A85" s="189">
        <f>A84+0.1</f>
        <v>13.399999999999999</v>
      </c>
      <c r="B85" s="146"/>
      <c r="C85" s="191" t="s">
        <v>145</v>
      </c>
      <c r="D85" s="146" t="s">
        <v>146</v>
      </c>
      <c r="E85" s="78" t="s">
        <v>77</v>
      </c>
      <c r="F85" s="78">
        <v>12</v>
      </c>
      <c r="G85" s="194"/>
      <c r="H85" s="75"/>
      <c r="I85" s="75"/>
      <c r="J85" s="75"/>
      <c r="K85" s="75"/>
      <c r="L85" s="75"/>
      <c r="M85" s="75"/>
    </row>
    <row r="86" spans="1:13" ht="17.25" customHeight="1" thickBot="1">
      <c r="A86" s="189" t="e">
        <f>#REF!+0.1</f>
        <v>#REF!</v>
      </c>
      <c r="B86" s="146"/>
      <c r="C86" s="191" t="s">
        <v>147</v>
      </c>
      <c r="D86" s="189" t="s">
        <v>39</v>
      </c>
      <c r="E86" s="78">
        <v>0.208</v>
      </c>
      <c r="F86" s="78">
        <f>F81*E86</f>
        <v>22.88</v>
      </c>
      <c r="G86" s="194"/>
      <c r="H86" s="75"/>
      <c r="I86" s="75"/>
      <c r="J86" s="75"/>
      <c r="K86" s="75"/>
      <c r="L86" s="75"/>
      <c r="M86" s="75"/>
    </row>
    <row r="87" spans="1:13" ht="26.25" customHeight="1" thickTop="1">
      <c r="A87" s="51">
        <v>14</v>
      </c>
      <c r="B87" s="195" t="s">
        <v>253</v>
      </c>
      <c r="C87" s="196" t="s">
        <v>148</v>
      </c>
      <c r="D87" s="197" t="s">
        <v>27</v>
      </c>
      <c r="E87" s="198"/>
      <c r="F87" s="198">
        <v>8</v>
      </c>
      <c r="G87" s="50"/>
      <c r="H87" s="50"/>
      <c r="I87" s="50"/>
      <c r="J87" s="50"/>
      <c r="K87" s="50"/>
      <c r="L87" s="50"/>
      <c r="M87" s="54"/>
    </row>
    <row r="88" spans="1:13" ht="17.25" customHeight="1">
      <c r="A88" s="51"/>
      <c r="B88" s="199"/>
      <c r="C88" s="200" t="s">
        <v>124</v>
      </c>
      <c r="D88" s="201" t="s">
        <v>4</v>
      </c>
      <c r="E88" s="52">
        <v>26.99</v>
      </c>
      <c r="F88" s="52">
        <f>F87*E88</f>
        <v>215.92</v>
      </c>
      <c r="G88" s="50"/>
      <c r="H88" s="50"/>
      <c r="I88" s="50"/>
      <c r="J88" s="50"/>
      <c r="K88" s="50"/>
      <c r="L88" s="50"/>
      <c r="M88" s="50"/>
    </row>
    <row r="89" spans="1:13" ht="17.25" customHeight="1">
      <c r="A89" s="51"/>
      <c r="B89" s="199"/>
      <c r="C89" s="200" t="s">
        <v>254</v>
      </c>
      <c r="D89" s="201" t="s">
        <v>126</v>
      </c>
      <c r="E89" s="52">
        <v>0.09</v>
      </c>
      <c r="F89" s="52">
        <f>F87*E89</f>
        <v>0.72</v>
      </c>
      <c r="G89" s="50"/>
      <c r="H89" s="50"/>
      <c r="I89" s="50"/>
      <c r="J89" s="50"/>
      <c r="K89" s="50"/>
      <c r="L89" s="50"/>
      <c r="M89" s="50"/>
    </row>
    <row r="90" spans="1:13" ht="17.25" customHeight="1">
      <c r="A90" s="51"/>
      <c r="B90" s="199"/>
      <c r="C90" s="200" t="s">
        <v>255</v>
      </c>
      <c r="D90" s="201" t="s">
        <v>23</v>
      </c>
      <c r="E90" s="52">
        <v>6.5</v>
      </c>
      <c r="F90" s="52">
        <f>F87*E90</f>
        <v>52</v>
      </c>
      <c r="G90" s="50"/>
      <c r="H90" s="50"/>
      <c r="I90" s="50"/>
      <c r="J90" s="50"/>
      <c r="K90" s="50"/>
      <c r="L90" s="50"/>
      <c r="M90" s="50"/>
    </row>
    <row r="91" spans="1:13" ht="17.25" customHeight="1">
      <c r="A91" s="51"/>
      <c r="B91" s="199" t="s">
        <v>86</v>
      </c>
      <c r="C91" s="200" t="s">
        <v>150</v>
      </c>
      <c r="D91" s="201" t="s">
        <v>7</v>
      </c>
      <c r="E91" s="52" t="s">
        <v>77</v>
      </c>
      <c r="F91" s="52">
        <v>48</v>
      </c>
      <c r="G91" s="50"/>
      <c r="H91" s="50"/>
      <c r="I91" s="50"/>
      <c r="J91" s="50"/>
      <c r="K91" s="50"/>
      <c r="L91" s="50"/>
      <c r="M91" s="50"/>
    </row>
    <row r="92" spans="1:13" ht="24.75" customHeight="1">
      <c r="A92" s="51"/>
      <c r="B92" s="202" t="s">
        <v>247</v>
      </c>
      <c r="C92" s="200" t="s">
        <v>273</v>
      </c>
      <c r="D92" s="201" t="s">
        <v>22</v>
      </c>
      <c r="E92" s="52">
        <v>102</v>
      </c>
      <c r="F92" s="52">
        <f>E92*F87</f>
        <v>816</v>
      </c>
      <c r="G92" s="50"/>
      <c r="H92" s="50"/>
      <c r="I92" s="50"/>
      <c r="J92" s="50"/>
      <c r="K92" s="50"/>
      <c r="L92" s="50"/>
      <c r="M92" s="50"/>
    </row>
    <row r="93" spans="1:13" ht="17.25" customHeight="1">
      <c r="A93" s="51"/>
      <c r="B93" s="199"/>
      <c r="C93" s="200" t="s">
        <v>256</v>
      </c>
      <c r="D93" s="201" t="s">
        <v>6</v>
      </c>
      <c r="E93" s="52">
        <v>22</v>
      </c>
      <c r="F93" s="52">
        <f>F87*E93</f>
        <v>176</v>
      </c>
      <c r="G93" s="50"/>
      <c r="H93" s="50"/>
      <c r="I93" s="50"/>
      <c r="J93" s="50"/>
      <c r="K93" s="50"/>
      <c r="L93" s="50"/>
      <c r="M93" s="50"/>
    </row>
    <row r="94" spans="1:13" ht="17.25" customHeight="1">
      <c r="A94" s="51">
        <v>15</v>
      </c>
      <c r="B94" s="51" t="s">
        <v>259</v>
      </c>
      <c r="C94" s="177" t="s">
        <v>151</v>
      </c>
      <c r="D94" s="177" t="s">
        <v>26</v>
      </c>
      <c r="E94" s="177"/>
      <c r="F94" s="84">
        <v>2</v>
      </c>
      <c r="G94" s="84"/>
      <c r="H94" s="84"/>
      <c r="I94" s="161"/>
      <c r="J94" s="161"/>
      <c r="K94" s="161"/>
      <c r="L94" s="161"/>
      <c r="M94" s="145"/>
    </row>
    <row r="95" spans="1:13" ht="17.25" customHeight="1">
      <c r="A95" s="51"/>
      <c r="B95" s="51"/>
      <c r="C95" s="177" t="s">
        <v>257</v>
      </c>
      <c r="D95" s="177" t="s">
        <v>66</v>
      </c>
      <c r="E95" s="177"/>
      <c r="F95" s="203">
        <v>0.168</v>
      </c>
      <c r="G95" s="84"/>
      <c r="H95" s="84"/>
      <c r="I95" s="161"/>
      <c r="J95" s="161"/>
      <c r="K95" s="161"/>
      <c r="L95" s="161"/>
      <c r="M95" s="145"/>
    </row>
    <row r="96" spans="1:13" ht="17.25" customHeight="1">
      <c r="A96" s="98" t="s">
        <v>2</v>
      </c>
      <c r="B96" s="98" t="s">
        <v>2</v>
      </c>
      <c r="C96" s="53" t="s">
        <v>67</v>
      </c>
      <c r="D96" s="53" t="s">
        <v>4</v>
      </c>
      <c r="E96" s="53">
        <v>53.8</v>
      </c>
      <c r="F96" s="80">
        <f>E96*0.168</f>
        <v>9.0384</v>
      </c>
      <c r="G96" s="80"/>
      <c r="H96" s="80"/>
      <c r="I96" s="161"/>
      <c r="J96" s="161"/>
      <c r="K96" s="161"/>
      <c r="L96" s="161"/>
      <c r="M96" s="204"/>
    </row>
    <row r="97" spans="1:13" ht="15.75" customHeight="1">
      <c r="A97" s="98" t="s">
        <v>2</v>
      </c>
      <c r="B97" s="98"/>
      <c r="C97" s="53" t="s">
        <v>28</v>
      </c>
      <c r="D97" s="53" t="s">
        <v>0</v>
      </c>
      <c r="E97" s="53">
        <v>18.4</v>
      </c>
      <c r="F97" s="80">
        <f>E97*0.168</f>
        <v>3.0912</v>
      </c>
      <c r="G97" s="80"/>
      <c r="H97" s="80"/>
      <c r="I97" s="161"/>
      <c r="J97" s="161"/>
      <c r="K97" s="161"/>
      <c r="L97" s="161"/>
      <c r="M97" s="204"/>
    </row>
    <row r="98" spans="1:13" ht="15.75" customHeight="1">
      <c r="A98" s="98"/>
      <c r="B98" s="98"/>
      <c r="C98" s="53" t="s">
        <v>152</v>
      </c>
      <c r="D98" s="53" t="s">
        <v>7</v>
      </c>
      <c r="E98" s="53" t="s">
        <v>77</v>
      </c>
      <c r="F98" s="80">
        <v>0.16</v>
      </c>
      <c r="G98" s="80"/>
      <c r="H98" s="80"/>
      <c r="I98" s="161"/>
      <c r="J98" s="161"/>
      <c r="K98" s="161"/>
      <c r="L98" s="161"/>
      <c r="M98" s="204"/>
    </row>
    <row r="99" spans="1:13" ht="17.25" customHeight="1">
      <c r="A99" s="98" t="s">
        <v>2</v>
      </c>
      <c r="B99" s="98" t="s">
        <v>153</v>
      </c>
      <c r="C99" s="53" t="s">
        <v>154</v>
      </c>
      <c r="D99" s="53" t="s">
        <v>6</v>
      </c>
      <c r="E99" s="53" t="s">
        <v>77</v>
      </c>
      <c r="F99" s="80">
        <v>16.8</v>
      </c>
      <c r="G99" s="80"/>
      <c r="H99" s="80"/>
      <c r="I99" s="161"/>
      <c r="J99" s="161"/>
      <c r="K99" s="161"/>
      <c r="L99" s="161"/>
      <c r="M99" s="204"/>
    </row>
    <row r="100" spans="1:13" ht="17.25" customHeight="1">
      <c r="A100" s="98" t="s">
        <v>2</v>
      </c>
      <c r="B100" s="98" t="s">
        <v>155</v>
      </c>
      <c r="C100" s="53" t="s">
        <v>156</v>
      </c>
      <c r="D100" s="53" t="s">
        <v>6</v>
      </c>
      <c r="E100" s="53" t="s">
        <v>77</v>
      </c>
      <c r="F100" s="80">
        <v>14.4</v>
      </c>
      <c r="G100" s="80"/>
      <c r="H100" s="80"/>
      <c r="I100" s="161"/>
      <c r="J100" s="161"/>
      <c r="K100" s="161"/>
      <c r="L100" s="161"/>
      <c r="M100" s="204"/>
    </row>
    <row r="101" spans="1:13" ht="16.5" customHeight="1">
      <c r="A101" s="98" t="s">
        <v>2</v>
      </c>
      <c r="B101" s="98" t="s">
        <v>89</v>
      </c>
      <c r="C101" s="53" t="s">
        <v>90</v>
      </c>
      <c r="D101" s="53" t="s">
        <v>23</v>
      </c>
      <c r="E101" s="53" t="s">
        <v>77</v>
      </c>
      <c r="F101" s="80">
        <v>3</v>
      </c>
      <c r="G101" s="80"/>
      <c r="H101" s="80"/>
      <c r="I101" s="161"/>
      <c r="J101" s="161"/>
      <c r="K101" s="161"/>
      <c r="L101" s="161"/>
      <c r="M101" s="204"/>
    </row>
    <row r="102" spans="1:13" ht="16.5" customHeight="1">
      <c r="A102" s="98" t="s">
        <v>2</v>
      </c>
      <c r="B102" s="98"/>
      <c r="C102" s="53" t="s">
        <v>157</v>
      </c>
      <c r="D102" s="53" t="s">
        <v>26</v>
      </c>
      <c r="E102" s="53" t="s">
        <v>77</v>
      </c>
      <c r="F102" s="80">
        <v>4</v>
      </c>
      <c r="G102" s="80"/>
      <c r="H102" s="80"/>
      <c r="I102" s="161"/>
      <c r="J102" s="161"/>
      <c r="K102" s="161"/>
      <c r="L102" s="161"/>
      <c r="M102" s="204"/>
    </row>
    <row r="103" spans="1:13" ht="19.5" customHeight="1">
      <c r="A103" s="98" t="s">
        <v>2</v>
      </c>
      <c r="B103" s="98" t="s">
        <v>24</v>
      </c>
      <c r="C103" s="53" t="s">
        <v>158</v>
      </c>
      <c r="D103" s="53" t="s">
        <v>22</v>
      </c>
      <c r="E103" s="53" t="s">
        <v>77</v>
      </c>
      <c r="F103" s="80">
        <v>19.2</v>
      </c>
      <c r="G103" s="80"/>
      <c r="H103" s="80"/>
      <c r="I103" s="161"/>
      <c r="J103" s="161"/>
      <c r="K103" s="161"/>
      <c r="L103" s="161"/>
      <c r="M103" s="204"/>
    </row>
    <row r="104" spans="1:13" ht="15.75" customHeight="1">
      <c r="A104" s="98" t="s">
        <v>2</v>
      </c>
      <c r="B104" s="98"/>
      <c r="C104" s="53" t="s">
        <v>5</v>
      </c>
      <c r="D104" s="53" t="s">
        <v>0</v>
      </c>
      <c r="E104" s="53">
        <v>2.78</v>
      </c>
      <c r="F104" s="80">
        <f>E104*F95</f>
        <v>0.46704</v>
      </c>
      <c r="G104" s="80"/>
      <c r="H104" s="80"/>
      <c r="I104" s="161"/>
      <c r="J104" s="161"/>
      <c r="K104" s="161"/>
      <c r="L104" s="161"/>
      <c r="M104" s="204"/>
    </row>
    <row r="105" spans="1:13" ht="22.5" customHeight="1">
      <c r="A105" s="51">
        <v>16</v>
      </c>
      <c r="B105" s="51" t="s">
        <v>259</v>
      </c>
      <c r="C105" s="177" t="s">
        <v>159</v>
      </c>
      <c r="D105" s="177" t="s">
        <v>26</v>
      </c>
      <c r="E105" s="177"/>
      <c r="F105" s="84">
        <v>2</v>
      </c>
      <c r="G105" s="84"/>
      <c r="H105" s="84"/>
      <c r="I105" s="161"/>
      <c r="J105" s="161"/>
      <c r="K105" s="161"/>
      <c r="L105" s="161"/>
      <c r="M105" s="145"/>
    </row>
    <row r="106" spans="1:13" ht="22.5" customHeight="1">
      <c r="A106" s="51"/>
      <c r="B106" s="51"/>
      <c r="C106" s="177" t="s">
        <v>258</v>
      </c>
      <c r="D106" s="177" t="s">
        <v>66</v>
      </c>
      <c r="E106" s="177"/>
      <c r="F106" s="203">
        <v>0.181</v>
      </c>
      <c r="G106" s="84"/>
      <c r="H106" s="84"/>
      <c r="I106" s="161"/>
      <c r="J106" s="161"/>
      <c r="K106" s="161"/>
      <c r="L106" s="161"/>
      <c r="M106" s="145"/>
    </row>
    <row r="107" spans="1:13" ht="16.5" customHeight="1">
      <c r="A107" s="98" t="s">
        <v>2</v>
      </c>
      <c r="B107" s="98" t="s">
        <v>2</v>
      </c>
      <c r="C107" s="53" t="s">
        <v>67</v>
      </c>
      <c r="D107" s="53" t="s">
        <v>4</v>
      </c>
      <c r="E107" s="53">
        <v>53.8</v>
      </c>
      <c r="F107" s="80">
        <f>E107*0.181</f>
        <v>9.7378</v>
      </c>
      <c r="G107" s="80"/>
      <c r="H107" s="80"/>
      <c r="I107" s="161"/>
      <c r="J107" s="161"/>
      <c r="K107" s="161"/>
      <c r="L107" s="161"/>
      <c r="M107" s="204"/>
    </row>
    <row r="108" spans="1:13" ht="16.5" customHeight="1">
      <c r="A108" s="98" t="s">
        <v>2</v>
      </c>
      <c r="B108" s="98"/>
      <c r="C108" s="53" t="s">
        <v>28</v>
      </c>
      <c r="D108" s="53" t="s">
        <v>0</v>
      </c>
      <c r="E108" s="53">
        <v>18.4</v>
      </c>
      <c r="F108" s="80">
        <f>E108*0.181</f>
        <v>3.3303999999999996</v>
      </c>
      <c r="G108" s="80"/>
      <c r="H108" s="80"/>
      <c r="I108" s="161"/>
      <c r="J108" s="161"/>
      <c r="K108" s="161"/>
      <c r="L108" s="161"/>
      <c r="M108" s="204"/>
    </row>
    <row r="109" spans="1:13" ht="17.25" customHeight="1">
      <c r="A109" s="98"/>
      <c r="B109" s="98"/>
      <c r="C109" s="53" t="s">
        <v>152</v>
      </c>
      <c r="D109" s="53" t="s">
        <v>7</v>
      </c>
      <c r="E109" s="53" t="s">
        <v>77</v>
      </c>
      <c r="F109" s="80">
        <v>0.16</v>
      </c>
      <c r="G109" s="80"/>
      <c r="H109" s="80"/>
      <c r="I109" s="161"/>
      <c r="J109" s="161"/>
      <c r="K109" s="161"/>
      <c r="L109" s="161"/>
      <c r="M109" s="204"/>
    </row>
    <row r="110" spans="1:13" ht="17.25" customHeight="1">
      <c r="A110" s="98" t="s">
        <v>2</v>
      </c>
      <c r="B110" s="98" t="s">
        <v>160</v>
      </c>
      <c r="C110" s="53" t="s">
        <v>161</v>
      </c>
      <c r="D110" s="53" t="s">
        <v>6</v>
      </c>
      <c r="E110" s="53" t="s">
        <v>77</v>
      </c>
      <c r="F110" s="80">
        <v>10.4</v>
      </c>
      <c r="G110" s="80"/>
      <c r="H110" s="80"/>
      <c r="I110" s="161"/>
      <c r="J110" s="161"/>
      <c r="K110" s="161"/>
      <c r="L110" s="161"/>
      <c r="M110" s="204"/>
    </row>
    <row r="111" spans="1:13" ht="18" customHeight="1">
      <c r="A111" s="98" t="s">
        <v>2</v>
      </c>
      <c r="B111" s="98" t="s">
        <v>83</v>
      </c>
      <c r="C111" s="53" t="s">
        <v>162</v>
      </c>
      <c r="D111" s="53" t="s">
        <v>6</v>
      </c>
      <c r="E111" s="53" t="s">
        <v>77</v>
      </c>
      <c r="F111" s="80">
        <v>34.4</v>
      </c>
      <c r="G111" s="80"/>
      <c r="H111" s="80"/>
      <c r="I111" s="161"/>
      <c r="J111" s="161"/>
      <c r="K111" s="161"/>
      <c r="L111" s="161"/>
      <c r="M111" s="204"/>
    </row>
    <row r="112" spans="1:13" ht="18" customHeight="1">
      <c r="A112" s="98" t="s">
        <v>2</v>
      </c>
      <c r="B112" s="98" t="s">
        <v>89</v>
      </c>
      <c r="C112" s="53" t="s">
        <v>90</v>
      </c>
      <c r="D112" s="53" t="s">
        <v>23</v>
      </c>
      <c r="E112" s="53" t="s">
        <v>77</v>
      </c>
      <c r="F112" s="80">
        <v>3</v>
      </c>
      <c r="G112" s="80"/>
      <c r="H112" s="80"/>
      <c r="I112" s="161"/>
      <c r="J112" s="161"/>
      <c r="K112" s="161"/>
      <c r="L112" s="161"/>
      <c r="M112" s="204"/>
    </row>
    <row r="113" spans="1:13" ht="15.75" customHeight="1">
      <c r="A113" s="98" t="s">
        <v>2</v>
      </c>
      <c r="B113" s="98"/>
      <c r="C113" s="53" t="s">
        <v>157</v>
      </c>
      <c r="D113" s="53" t="s">
        <v>26</v>
      </c>
      <c r="E113" s="53" t="s">
        <v>77</v>
      </c>
      <c r="F113" s="80">
        <v>4</v>
      </c>
      <c r="G113" s="80"/>
      <c r="H113" s="80"/>
      <c r="I113" s="161"/>
      <c r="J113" s="161"/>
      <c r="K113" s="161"/>
      <c r="L113" s="161"/>
      <c r="M113" s="204"/>
    </row>
    <row r="114" spans="1:13" ht="17.25" customHeight="1">
      <c r="A114" s="98" t="s">
        <v>2</v>
      </c>
      <c r="B114" s="98" t="s">
        <v>24</v>
      </c>
      <c r="C114" s="53" t="s">
        <v>163</v>
      </c>
      <c r="D114" s="53" t="s">
        <v>164</v>
      </c>
      <c r="E114" s="53" t="s">
        <v>77</v>
      </c>
      <c r="F114" s="80">
        <v>2</v>
      </c>
      <c r="G114" s="80"/>
      <c r="H114" s="80"/>
      <c r="I114" s="161"/>
      <c r="J114" s="161"/>
      <c r="K114" s="161"/>
      <c r="L114" s="161"/>
      <c r="M114" s="204"/>
    </row>
    <row r="115" spans="1:13" ht="15" customHeight="1">
      <c r="A115" s="98" t="s">
        <v>2</v>
      </c>
      <c r="B115" s="98"/>
      <c r="C115" s="53" t="s">
        <v>5</v>
      </c>
      <c r="D115" s="53" t="s">
        <v>0</v>
      </c>
      <c r="E115" s="53">
        <v>2.78</v>
      </c>
      <c r="F115" s="80">
        <f>E115*F106</f>
        <v>0.50318</v>
      </c>
      <c r="G115" s="80"/>
      <c r="H115" s="80"/>
      <c r="I115" s="161"/>
      <c r="J115" s="161"/>
      <c r="K115" s="161"/>
      <c r="L115" s="161"/>
      <c r="M115" s="204"/>
    </row>
    <row r="116" spans="1:13" ht="33.75" customHeight="1">
      <c r="A116" s="51">
        <v>17</v>
      </c>
      <c r="B116" s="51" t="s">
        <v>98</v>
      </c>
      <c r="C116" s="168" t="s">
        <v>99</v>
      </c>
      <c r="D116" s="177" t="s">
        <v>22</v>
      </c>
      <c r="E116" s="84"/>
      <c r="F116" s="84">
        <v>26</v>
      </c>
      <c r="G116" s="84"/>
      <c r="H116" s="84"/>
      <c r="I116" s="161"/>
      <c r="J116" s="161"/>
      <c r="K116" s="161"/>
      <c r="L116" s="161"/>
      <c r="M116" s="145"/>
    </row>
    <row r="117" spans="1:13" ht="16.5" customHeight="1">
      <c r="A117" s="98"/>
      <c r="B117" s="98"/>
      <c r="C117" s="53" t="s">
        <v>100</v>
      </c>
      <c r="D117" s="53" t="s">
        <v>4</v>
      </c>
      <c r="E117" s="80">
        <v>0.68</v>
      </c>
      <c r="F117" s="80">
        <f>E117*F116</f>
        <v>17.68</v>
      </c>
      <c r="G117" s="80"/>
      <c r="H117" s="80"/>
      <c r="I117" s="161"/>
      <c r="J117" s="161"/>
      <c r="K117" s="161"/>
      <c r="L117" s="161"/>
      <c r="M117" s="204"/>
    </row>
    <row r="118" spans="1:13" ht="15.75" customHeight="1">
      <c r="A118" s="98"/>
      <c r="B118" s="98"/>
      <c r="C118" s="53" t="s">
        <v>28</v>
      </c>
      <c r="D118" s="53" t="s">
        <v>69</v>
      </c>
      <c r="E118" s="205">
        <v>0.003</v>
      </c>
      <c r="F118" s="80">
        <f>E118*F116</f>
        <v>0.078</v>
      </c>
      <c r="G118" s="80"/>
      <c r="H118" s="80"/>
      <c r="I118" s="161"/>
      <c r="J118" s="161"/>
      <c r="K118" s="161"/>
      <c r="L118" s="161"/>
      <c r="M118" s="204"/>
    </row>
    <row r="119" spans="1:13" ht="15.75" customHeight="1">
      <c r="A119" s="98"/>
      <c r="B119" s="98" t="s">
        <v>2</v>
      </c>
      <c r="C119" s="53" t="s">
        <v>165</v>
      </c>
      <c r="D119" s="53" t="s">
        <v>23</v>
      </c>
      <c r="E119" s="80">
        <v>0.25</v>
      </c>
      <c r="F119" s="80">
        <f>E119*F116</f>
        <v>6.5</v>
      </c>
      <c r="G119" s="80"/>
      <c r="H119" s="80"/>
      <c r="I119" s="161"/>
      <c r="J119" s="161"/>
      <c r="K119" s="161"/>
      <c r="L119" s="161"/>
      <c r="M119" s="204"/>
    </row>
    <row r="120" spans="1:13" ht="18" customHeight="1">
      <c r="A120" s="98" t="s">
        <v>2</v>
      </c>
      <c r="B120" s="98" t="s">
        <v>281</v>
      </c>
      <c r="C120" s="53" t="s">
        <v>101</v>
      </c>
      <c r="D120" s="53" t="s">
        <v>23</v>
      </c>
      <c r="E120" s="80">
        <v>0.251</v>
      </c>
      <c r="F120" s="80">
        <f>E120*F116</f>
        <v>6.526</v>
      </c>
      <c r="G120" s="80"/>
      <c r="H120" s="80"/>
      <c r="I120" s="161"/>
      <c r="J120" s="161"/>
      <c r="K120" s="161"/>
      <c r="L120" s="161"/>
      <c r="M120" s="204"/>
    </row>
    <row r="121" spans="1:13" ht="17.25" customHeight="1">
      <c r="A121" s="98"/>
      <c r="B121" s="98"/>
      <c r="C121" s="53" t="s">
        <v>5</v>
      </c>
      <c r="D121" s="53" t="s">
        <v>0</v>
      </c>
      <c r="E121" s="80">
        <v>0.0019</v>
      </c>
      <c r="F121" s="80">
        <f>E121*F116</f>
        <v>0.0494</v>
      </c>
      <c r="G121" s="80"/>
      <c r="H121" s="80"/>
      <c r="I121" s="161"/>
      <c r="J121" s="161"/>
      <c r="K121" s="161"/>
      <c r="L121" s="161"/>
      <c r="M121" s="204"/>
    </row>
    <row r="122" spans="1:13" ht="24">
      <c r="A122" s="206">
        <v>18</v>
      </c>
      <c r="B122" s="207" t="s">
        <v>268</v>
      </c>
      <c r="C122" s="141" t="s">
        <v>282</v>
      </c>
      <c r="D122" s="208" t="s">
        <v>22</v>
      </c>
      <c r="E122" s="209"/>
      <c r="F122" s="210">
        <v>34</v>
      </c>
      <c r="G122" s="210"/>
      <c r="H122" s="210"/>
      <c r="I122" s="161"/>
      <c r="J122" s="161"/>
      <c r="K122" s="161"/>
      <c r="L122" s="161"/>
      <c r="M122" s="145"/>
    </row>
    <row r="123" spans="1:13" ht="17.25" customHeight="1">
      <c r="A123" s="206"/>
      <c r="B123" s="207"/>
      <c r="C123" s="211" t="s">
        <v>166</v>
      </c>
      <c r="D123" s="211" t="s">
        <v>58</v>
      </c>
      <c r="E123" s="211">
        <v>0.426</v>
      </c>
      <c r="F123" s="212">
        <f>E123*F122</f>
        <v>14.484</v>
      </c>
      <c r="G123" s="213"/>
      <c r="H123" s="213"/>
      <c r="I123" s="161"/>
      <c r="J123" s="161"/>
      <c r="K123" s="161"/>
      <c r="L123" s="161"/>
      <c r="M123" s="204"/>
    </row>
    <row r="124" spans="1:13" ht="19.5" customHeight="1">
      <c r="A124" s="206"/>
      <c r="B124" s="214">
        <v>13.2</v>
      </c>
      <c r="C124" s="211" t="s">
        <v>167</v>
      </c>
      <c r="D124" s="215" t="s">
        <v>126</v>
      </c>
      <c r="E124" s="211">
        <v>0.142</v>
      </c>
      <c r="F124" s="212">
        <f>E124*F122</f>
        <v>4.827999999999999</v>
      </c>
      <c r="G124" s="213"/>
      <c r="H124" s="213"/>
      <c r="I124" s="161"/>
      <c r="J124" s="161"/>
      <c r="K124" s="161"/>
      <c r="L124" s="161"/>
      <c r="M124" s="204"/>
    </row>
    <row r="125" spans="1:13" ht="17.25" customHeight="1">
      <c r="A125" s="206"/>
      <c r="B125" s="216" t="s">
        <v>168</v>
      </c>
      <c r="C125" s="211" t="s">
        <v>169</v>
      </c>
      <c r="D125" s="215" t="s">
        <v>170</v>
      </c>
      <c r="E125" s="211">
        <v>0.65</v>
      </c>
      <c r="F125" s="212">
        <f>E125*F122</f>
        <v>22.1</v>
      </c>
      <c r="G125" s="213"/>
      <c r="H125" s="213"/>
      <c r="I125" s="161"/>
      <c r="J125" s="161"/>
      <c r="K125" s="161"/>
      <c r="L125" s="161"/>
      <c r="M125" s="204"/>
    </row>
    <row r="126" spans="1:13" ht="24" customHeight="1">
      <c r="A126" s="51">
        <v>19</v>
      </c>
      <c r="B126" s="51" t="s">
        <v>260</v>
      </c>
      <c r="C126" s="177" t="s">
        <v>237</v>
      </c>
      <c r="D126" s="177" t="s">
        <v>22</v>
      </c>
      <c r="E126" s="177"/>
      <c r="F126" s="84">
        <v>12.8</v>
      </c>
      <c r="G126" s="84"/>
      <c r="H126" s="84"/>
      <c r="I126" s="161"/>
      <c r="J126" s="161"/>
      <c r="K126" s="161"/>
      <c r="L126" s="161"/>
      <c r="M126" s="145"/>
    </row>
    <row r="127" spans="1:13" ht="17.25" customHeight="1">
      <c r="A127" s="98" t="s">
        <v>2</v>
      </c>
      <c r="B127" s="98" t="s">
        <v>2</v>
      </c>
      <c r="C127" s="53" t="s">
        <v>67</v>
      </c>
      <c r="D127" s="53" t="s">
        <v>4</v>
      </c>
      <c r="E127" s="53">
        <v>1.36</v>
      </c>
      <c r="F127" s="80">
        <f>E127*F126</f>
        <v>17.408</v>
      </c>
      <c r="G127" s="80"/>
      <c r="H127" s="80"/>
      <c r="I127" s="161"/>
      <c r="J127" s="161"/>
      <c r="K127" s="161"/>
      <c r="L127" s="161"/>
      <c r="M127" s="204"/>
    </row>
    <row r="128" spans="1:13" ht="17.25" customHeight="1">
      <c r="A128" s="98" t="s">
        <v>2</v>
      </c>
      <c r="B128" s="98"/>
      <c r="C128" s="53" t="s">
        <v>28</v>
      </c>
      <c r="D128" s="53" t="s">
        <v>0</v>
      </c>
      <c r="E128" s="53">
        <v>0.0408</v>
      </c>
      <c r="F128" s="80">
        <f>E128*F126</f>
        <v>0.52224</v>
      </c>
      <c r="G128" s="80"/>
      <c r="H128" s="80"/>
      <c r="I128" s="161"/>
      <c r="J128" s="161"/>
      <c r="K128" s="161"/>
      <c r="L128" s="161"/>
      <c r="M128" s="204"/>
    </row>
    <row r="129" spans="1:13" ht="17.25" customHeight="1">
      <c r="A129" s="98" t="s">
        <v>2</v>
      </c>
      <c r="B129" s="98" t="s">
        <v>241</v>
      </c>
      <c r="C129" s="53" t="s">
        <v>238</v>
      </c>
      <c r="D129" s="98" t="s">
        <v>6</v>
      </c>
      <c r="E129" s="50" t="s">
        <v>77</v>
      </c>
      <c r="F129" s="50">
        <v>240</v>
      </c>
      <c r="G129" s="50"/>
      <c r="H129" s="50"/>
      <c r="I129" s="144"/>
      <c r="J129" s="144"/>
      <c r="K129" s="144"/>
      <c r="L129" s="144"/>
      <c r="M129" s="148"/>
    </row>
    <row r="130" spans="1:13" ht="17.25" customHeight="1">
      <c r="A130" s="98" t="s">
        <v>2</v>
      </c>
      <c r="B130" s="98" t="s">
        <v>240</v>
      </c>
      <c r="C130" s="53" t="s">
        <v>270</v>
      </c>
      <c r="D130" s="53" t="s">
        <v>22</v>
      </c>
      <c r="E130" s="53" t="s">
        <v>77</v>
      </c>
      <c r="F130" s="50">
        <v>9</v>
      </c>
      <c r="G130" s="50"/>
      <c r="H130" s="50"/>
      <c r="I130" s="144"/>
      <c r="J130" s="144"/>
      <c r="K130" s="144"/>
      <c r="L130" s="144"/>
      <c r="M130" s="148"/>
    </row>
    <row r="131" spans="1:13" ht="17.25" customHeight="1">
      <c r="A131" s="217"/>
      <c r="B131" s="98"/>
      <c r="C131" s="53" t="s">
        <v>239</v>
      </c>
      <c r="D131" s="53" t="s">
        <v>25</v>
      </c>
      <c r="E131" s="53" t="s">
        <v>77</v>
      </c>
      <c r="F131" s="50">
        <v>22</v>
      </c>
      <c r="G131" s="50"/>
      <c r="H131" s="50"/>
      <c r="I131" s="144"/>
      <c r="J131" s="144"/>
      <c r="K131" s="144"/>
      <c r="L131" s="144"/>
      <c r="M131" s="148"/>
    </row>
    <row r="132" spans="1:13" ht="17.25" customHeight="1">
      <c r="A132" s="217"/>
      <c r="B132" s="98"/>
      <c r="C132" s="53" t="s">
        <v>90</v>
      </c>
      <c r="D132" s="53" t="s">
        <v>23</v>
      </c>
      <c r="E132" s="53">
        <v>0.034</v>
      </c>
      <c r="F132" s="50">
        <f>E132*F126</f>
        <v>0.43520000000000003</v>
      </c>
      <c r="G132" s="50"/>
      <c r="H132" s="50"/>
      <c r="I132" s="144"/>
      <c r="J132" s="144"/>
      <c r="K132" s="144"/>
      <c r="L132" s="144"/>
      <c r="M132" s="148"/>
    </row>
    <row r="133" spans="1:13" ht="17.25" customHeight="1">
      <c r="A133" s="206"/>
      <c r="B133" s="216"/>
      <c r="C133" s="211" t="s">
        <v>5</v>
      </c>
      <c r="D133" s="215" t="s">
        <v>0</v>
      </c>
      <c r="E133" s="211">
        <v>0.0534</v>
      </c>
      <c r="F133" s="212">
        <f>E133*F126</f>
        <v>0.6835200000000001</v>
      </c>
      <c r="G133" s="213"/>
      <c r="H133" s="213"/>
      <c r="I133" s="161"/>
      <c r="J133" s="161"/>
      <c r="K133" s="161"/>
      <c r="L133" s="161"/>
      <c r="M133" s="204"/>
    </row>
    <row r="134" spans="1:13" ht="24" customHeight="1">
      <c r="A134" s="218"/>
      <c r="B134" s="218"/>
      <c r="C134" s="219" t="s">
        <v>1</v>
      </c>
      <c r="D134" s="220"/>
      <c r="E134" s="221"/>
      <c r="F134" s="222"/>
      <c r="G134" s="223"/>
      <c r="H134" s="164">
        <f>H27+H28+H33+H34+H35+H36+H37+H38+H39+H43+H44+H45+H46+H47+H48+H49+H50+H51+H52+H53+H54+H58+H59+H67+H74+H75+H78+H79+H80+H84+H85+H86+H90+H91+H92+H93+H98+H99+H100+H101+H102+H103+H104+H109+H110+H111+H112+H113+H114+H115+H119+H120+H121+H125+H129+H130+H131+H133</f>
        <v>0</v>
      </c>
      <c r="I134" s="164"/>
      <c r="J134" s="164">
        <f>J12+J17+J22+J25+J30+J41+J56+J61+J70+J77+J82+J88+J96+J107+J117+J123+J127</f>
        <v>0</v>
      </c>
      <c r="K134" s="164"/>
      <c r="L134" s="164">
        <f>SUM(L15:L133)</f>
        <v>0</v>
      </c>
      <c r="M134" s="164">
        <f>L134+J134+H134</f>
        <v>0</v>
      </c>
    </row>
    <row r="135" spans="1:13" ht="18" customHeight="1">
      <c r="A135" s="224"/>
      <c r="B135" s="224"/>
      <c r="C135" s="225" t="s">
        <v>30</v>
      </c>
      <c r="D135" s="226" t="s">
        <v>287</v>
      </c>
      <c r="E135" s="227"/>
      <c r="F135" s="144"/>
      <c r="G135" s="228"/>
      <c r="H135" s="144"/>
      <c r="I135" s="144"/>
      <c r="J135" s="144"/>
      <c r="K135" s="144"/>
      <c r="L135" s="144"/>
      <c r="M135" s="144" t="e">
        <f>H134*D135</f>
        <v>#VALUE!</v>
      </c>
    </row>
    <row r="136" spans="1:13" ht="11.25" customHeight="1">
      <c r="A136" s="224"/>
      <c r="B136" s="224"/>
      <c r="C136" s="225" t="s">
        <v>1</v>
      </c>
      <c r="D136" s="229" t="s">
        <v>0</v>
      </c>
      <c r="E136" s="227"/>
      <c r="F136" s="144"/>
      <c r="G136" s="228"/>
      <c r="H136" s="144"/>
      <c r="I136" s="144"/>
      <c r="J136" s="144"/>
      <c r="K136" s="144"/>
      <c r="L136" s="144"/>
      <c r="M136" s="144" t="e">
        <f>M134+M135</f>
        <v>#VALUE!</v>
      </c>
    </row>
    <row r="137" spans="1:13" ht="12.75" customHeight="1">
      <c r="A137" s="224"/>
      <c r="B137" s="224"/>
      <c r="C137" s="225" t="s">
        <v>271</v>
      </c>
      <c r="D137" s="229"/>
      <c r="E137" s="227"/>
      <c r="F137" s="144"/>
      <c r="G137" s="228"/>
      <c r="H137" s="144"/>
      <c r="I137" s="144"/>
      <c r="J137" s="144"/>
      <c r="K137" s="144"/>
      <c r="L137" s="144"/>
      <c r="M137" s="144">
        <f>M40+M94+M105+M126</f>
        <v>0</v>
      </c>
    </row>
    <row r="138" spans="1:13" ht="17.25" customHeight="1">
      <c r="A138" s="224"/>
      <c r="B138" s="224"/>
      <c r="C138" s="225" t="s">
        <v>272</v>
      </c>
      <c r="D138" s="229"/>
      <c r="E138" s="227"/>
      <c r="F138" s="144"/>
      <c r="G138" s="228"/>
      <c r="H138" s="144"/>
      <c r="I138" s="144"/>
      <c r="J138" s="144"/>
      <c r="K138" s="144"/>
      <c r="L138" s="144"/>
      <c r="M138" s="144" t="e">
        <f>M136-M137</f>
        <v>#VALUE!</v>
      </c>
    </row>
    <row r="139" spans="1:13" ht="17.25" customHeight="1">
      <c r="A139" s="224"/>
      <c r="B139" s="224"/>
      <c r="C139" s="225" t="s">
        <v>1</v>
      </c>
      <c r="D139" s="229" t="s">
        <v>0</v>
      </c>
      <c r="E139" s="227"/>
      <c r="F139" s="144"/>
      <c r="G139" s="228"/>
      <c r="H139" s="144"/>
      <c r="I139" s="144"/>
      <c r="J139" s="144"/>
      <c r="K139" s="144"/>
      <c r="L139" s="144"/>
      <c r="M139" s="144" t="e">
        <f>SUM(M137:M138)</f>
        <v>#VALUE!</v>
      </c>
    </row>
    <row r="140" spans="1:13" ht="17.25" customHeight="1">
      <c r="A140" s="224"/>
      <c r="B140" s="224"/>
      <c r="C140" s="225" t="s">
        <v>31</v>
      </c>
      <c r="D140" s="229" t="s">
        <v>287</v>
      </c>
      <c r="E140" s="227"/>
      <c r="F140" s="144"/>
      <c r="G140" s="228"/>
      <c r="H140" s="144"/>
      <c r="I140" s="144"/>
      <c r="J140" s="144"/>
      <c r="K140" s="144"/>
      <c r="L140" s="144"/>
      <c r="M140" s="144" t="e">
        <f>M137*D140</f>
        <v>#VALUE!</v>
      </c>
    </row>
    <row r="141" spans="1:13" ht="18.75" customHeight="1">
      <c r="A141" s="218"/>
      <c r="B141" s="218"/>
      <c r="C141" s="230" t="s">
        <v>31</v>
      </c>
      <c r="D141" s="226" t="s">
        <v>287</v>
      </c>
      <c r="E141" s="231"/>
      <c r="F141" s="144"/>
      <c r="G141" s="228"/>
      <c r="H141" s="144"/>
      <c r="I141" s="144"/>
      <c r="J141" s="144"/>
      <c r="K141" s="144"/>
      <c r="L141" s="144"/>
      <c r="M141" s="144" t="e">
        <f>M138*D141</f>
        <v>#VALUE!</v>
      </c>
    </row>
    <row r="142" spans="1:13" ht="15" customHeight="1">
      <c r="A142" s="218"/>
      <c r="B142" s="218"/>
      <c r="C142" s="230" t="s">
        <v>1</v>
      </c>
      <c r="D142" s="232"/>
      <c r="E142" s="231"/>
      <c r="F142" s="144"/>
      <c r="G142" s="228"/>
      <c r="H142" s="144"/>
      <c r="I142" s="144"/>
      <c r="J142" s="144"/>
      <c r="K142" s="144"/>
      <c r="L142" s="144"/>
      <c r="M142" s="144" t="e">
        <f>SUM(M139:M141)</f>
        <v>#VALUE!</v>
      </c>
    </row>
    <row r="143" spans="1:13" ht="12.75" customHeight="1">
      <c r="A143" s="218"/>
      <c r="B143" s="218"/>
      <c r="C143" s="230" t="s">
        <v>32</v>
      </c>
      <c r="D143" s="226" t="s">
        <v>287</v>
      </c>
      <c r="E143" s="231"/>
      <c r="F143" s="144"/>
      <c r="G143" s="228"/>
      <c r="H143" s="144"/>
      <c r="I143" s="144"/>
      <c r="J143" s="144"/>
      <c r="K143" s="144"/>
      <c r="L143" s="144"/>
      <c r="M143" s="144" t="e">
        <f>M142*D143</f>
        <v>#VALUE!</v>
      </c>
    </row>
    <row r="144" spans="1:13" ht="14.25" customHeight="1">
      <c r="A144" s="224"/>
      <c r="B144" s="224"/>
      <c r="C144" s="233" t="s">
        <v>33</v>
      </c>
      <c r="D144" s="229" t="s">
        <v>0</v>
      </c>
      <c r="E144" s="227"/>
      <c r="F144" s="144"/>
      <c r="G144" s="228"/>
      <c r="H144" s="144"/>
      <c r="I144" s="144"/>
      <c r="J144" s="144"/>
      <c r="K144" s="144"/>
      <c r="L144" s="144"/>
      <c r="M144" s="234" t="e">
        <f>SUM(M142:M143)</f>
        <v>#VALUE!</v>
      </c>
    </row>
    <row r="145" spans="1:13" ht="3.75" customHeight="1">
      <c r="A145" s="235"/>
      <c r="B145" s="235"/>
      <c r="C145" s="236"/>
      <c r="D145" s="237"/>
      <c r="E145" s="238"/>
      <c r="F145" s="239"/>
      <c r="G145" s="240"/>
      <c r="H145" s="239"/>
      <c r="I145" s="239"/>
      <c r="J145" s="239"/>
      <c r="K145" s="239"/>
      <c r="L145" s="239"/>
      <c r="M145" s="241"/>
    </row>
    <row r="146" spans="1:13" ht="12" hidden="1">
      <c r="A146" s="235"/>
      <c r="B146" s="235"/>
      <c r="C146" s="242" t="s">
        <v>34</v>
      </c>
      <c r="D146" s="243"/>
      <c r="E146" s="243"/>
      <c r="F146" s="244"/>
      <c r="G146" s="245"/>
      <c r="H146" s="331"/>
      <c r="I146" s="331"/>
      <c r="J146" s="331"/>
      <c r="K146" s="244"/>
      <c r="L146" s="244"/>
      <c r="M146" s="246"/>
    </row>
    <row r="147" ht="12" hidden="1"/>
    <row r="148" spans="3:13" ht="22.5" customHeight="1">
      <c r="C148" s="248"/>
      <c r="M148" s="251"/>
    </row>
    <row r="149" spans="3:12" ht="12">
      <c r="C149" s="332"/>
      <c r="D149" s="332"/>
      <c r="E149" s="332"/>
      <c r="F149" s="332"/>
      <c r="G149" s="332"/>
      <c r="H149" s="332"/>
      <c r="I149" s="332"/>
      <c r="J149" s="332"/>
      <c r="K149" s="332"/>
      <c r="L149" s="332"/>
    </row>
  </sheetData>
  <sheetProtection/>
  <mergeCells count="22">
    <mergeCell ref="G7:H7"/>
    <mergeCell ref="I7:J7"/>
    <mergeCell ref="K7:L7"/>
    <mergeCell ref="M7:M8"/>
    <mergeCell ref="H146:J146"/>
    <mergeCell ref="C149:L149"/>
    <mergeCell ref="A5:C5"/>
    <mergeCell ref="F5:J5"/>
    <mergeCell ref="K5:L5"/>
    <mergeCell ref="A6:M6"/>
    <mergeCell ref="A7:A8"/>
    <mergeCell ref="B7:B8"/>
    <mergeCell ref="C7:C8"/>
    <mergeCell ref="D7:D8"/>
    <mergeCell ref="E7:E8"/>
    <mergeCell ref="F7:F8"/>
    <mergeCell ref="A1:M1"/>
    <mergeCell ref="A2:M2"/>
    <mergeCell ref="A3:M3"/>
    <mergeCell ref="A4:C4"/>
    <mergeCell ref="F4:J4"/>
    <mergeCell ref="K4:L4"/>
  </mergeCells>
  <conditionalFormatting sqref="B21:C23 E21:F23">
    <cfRule type="cellIs" priority="1" dxfId="1" operator="equal" stopIfTrue="1">
      <formula>8223.307275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F36" sqref="F36"/>
    </sheetView>
  </sheetViews>
  <sheetFormatPr defaultColWidth="9.00390625" defaultRowHeight="12.75"/>
  <cols>
    <col min="1" max="1" width="3.125" style="271" customWidth="1"/>
    <col min="2" max="2" width="8.375" style="271" customWidth="1"/>
    <col min="3" max="3" width="42.625" style="271" customWidth="1"/>
    <col min="4" max="4" width="7.375" style="271" customWidth="1"/>
    <col min="5" max="5" width="7.75390625" style="271" customWidth="1"/>
    <col min="6" max="6" width="6.75390625" style="271" customWidth="1"/>
    <col min="7" max="7" width="8.625" style="271" customWidth="1"/>
    <col min="8" max="8" width="8.375" style="271" customWidth="1"/>
    <col min="9" max="9" width="8.375" style="86" customWidth="1"/>
    <col min="10" max="10" width="7.625" style="86" customWidth="1"/>
    <col min="11" max="11" width="6.625" style="86" customWidth="1"/>
    <col min="12" max="13" width="9.125" style="86" customWidth="1"/>
  </cols>
  <sheetData>
    <row r="1" spans="1:13" ht="47.25" customHeight="1">
      <c r="A1" s="317" t="s">
        <v>35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8"/>
    </row>
    <row r="2" spans="1:13" ht="29.25" customHeight="1">
      <c r="A2" s="319" t="s">
        <v>171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3" spans="1:13" ht="29.25" customHeight="1">
      <c r="A3" s="320" t="s">
        <v>37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</row>
    <row r="4" spans="1:13" ht="26.25" customHeight="1">
      <c r="A4" s="322"/>
      <c r="B4" s="322"/>
      <c r="C4" s="322"/>
      <c r="D4" s="253"/>
      <c r="E4" s="254"/>
      <c r="F4" s="335" t="s">
        <v>38</v>
      </c>
      <c r="G4" s="335"/>
      <c r="H4" s="335"/>
      <c r="I4" s="335"/>
      <c r="J4" s="335"/>
      <c r="K4" s="324" t="e">
        <f>M30</f>
        <v>#VALUE!</v>
      </c>
      <c r="L4" s="324"/>
      <c r="M4" s="255" t="s">
        <v>39</v>
      </c>
    </row>
    <row r="5" spans="1:13" ht="30" customHeight="1">
      <c r="A5" s="322"/>
      <c r="B5" s="322"/>
      <c r="C5" s="322"/>
      <c r="D5" s="253"/>
      <c r="E5" s="254"/>
      <c r="F5" s="335" t="s">
        <v>40</v>
      </c>
      <c r="G5" s="335"/>
      <c r="H5" s="335"/>
      <c r="I5" s="335"/>
      <c r="J5" s="335"/>
      <c r="K5" s="336" t="s">
        <v>2</v>
      </c>
      <c r="L5" s="336"/>
      <c r="M5" s="255" t="s">
        <v>39</v>
      </c>
    </row>
    <row r="6" spans="1:13" ht="33.75" customHeight="1">
      <c r="A6" s="326"/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</row>
    <row r="7" spans="1:13" ht="70.5" customHeight="1">
      <c r="A7" s="329" t="s">
        <v>41</v>
      </c>
      <c r="B7" s="337" t="s">
        <v>42</v>
      </c>
      <c r="C7" s="329" t="s">
        <v>43</v>
      </c>
      <c r="D7" s="329" t="s">
        <v>44</v>
      </c>
      <c r="E7" s="329" t="s">
        <v>45</v>
      </c>
      <c r="F7" s="329" t="s">
        <v>46</v>
      </c>
      <c r="G7" s="329" t="s">
        <v>47</v>
      </c>
      <c r="H7" s="329"/>
      <c r="I7" s="329" t="s">
        <v>21</v>
      </c>
      <c r="J7" s="329"/>
      <c r="K7" s="329" t="s">
        <v>48</v>
      </c>
      <c r="L7" s="329"/>
      <c r="M7" s="333" t="s">
        <v>1</v>
      </c>
    </row>
    <row r="8" spans="1:13" ht="70.5" customHeight="1">
      <c r="A8" s="329" t="s">
        <v>41</v>
      </c>
      <c r="B8" s="337" t="s">
        <v>49</v>
      </c>
      <c r="C8" s="329" t="s">
        <v>50</v>
      </c>
      <c r="D8" s="329" t="s">
        <v>51</v>
      </c>
      <c r="E8" s="329"/>
      <c r="F8" s="329"/>
      <c r="G8" s="133" t="s">
        <v>52</v>
      </c>
      <c r="H8" s="133" t="s">
        <v>1</v>
      </c>
      <c r="I8" s="133" t="s">
        <v>52</v>
      </c>
      <c r="J8" s="133" t="s">
        <v>1</v>
      </c>
      <c r="K8" s="133" t="s">
        <v>52</v>
      </c>
      <c r="L8" s="181" t="s">
        <v>1</v>
      </c>
      <c r="M8" s="333" t="s">
        <v>53</v>
      </c>
    </row>
    <row r="9" spans="1:13" ht="25.5" customHeight="1">
      <c r="A9" s="133">
        <v>1</v>
      </c>
      <c r="B9" s="256">
        <v>2</v>
      </c>
      <c r="C9" s="133">
        <v>3</v>
      </c>
      <c r="D9" s="133">
        <v>4</v>
      </c>
      <c r="E9" s="133">
        <v>5</v>
      </c>
      <c r="F9" s="133">
        <v>6</v>
      </c>
      <c r="G9" s="133">
        <v>7</v>
      </c>
      <c r="H9" s="257">
        <v>8</v>
      </c>
      <c r="I9" s="133">
        <v>9</v>
      </c>
      <c r="J9" s="133">
        <v>10</v>
      </c>
      <c r="K9" s="133">
        <v>11</v>
      </c>
      <c r="L9" s="258">
        <v>12</v>
      </c>
      <c r="M9" s="258">
        <v>13</v>
      </c>
    </row>
    <row r="10" spans="1:13" s="86" customFormat="1" ht="24.75" customHeight="1">
      <c r="A10" s="259" t="s">
        <v>172</v>
      </c>
      <c r="B10" s="260" t="s">
        <v>173</v>
      </c>
      <c r="C10" s="260" t="s">
        <v>174</v>
      </c>
      <c r="D10" s="260" t="s">
        <v>6</v>
      </c>
      <c r="E10" s="260"/>
      <c r="F10" s="102">
        <v>120</v>
      </c>
      <c r="G10" s="102"/>
      <c r="H10" s="261"/>
      <c r="I10" s="85"/>
      <c r="J10" s="83"/>
      <c r="K10" s="83"/>
      <c r="L10" s="83"/>
      <c r="M10" s="81"/>
    </row>
    <row r="11" spans="1:13" s="86" customFormat="1" ht="23.25" customHeight="1">
      <c r="A11" s="262"/>
      <c r="B11" s="57"/>
      <c r="C11" s="57" t="s">
        <v>67</v>
      </c>
      <c r="D11" s="57" t="s">
        <v>4</v>
      </c>
      <c r="E11" s="57">
        <v>0.11</v>
      </c>
      <c r="F11" s="87">
        <f>E11*F10</f>
        <v>13.2</v>
      </c>
      <c r="G11" s="87"/>
      <c r="H11" s="88"/>
      <c r="I11" s="85"/>
      <c r="J11" s="83"/>
      <c r="K11" s="83"/>
      <c r="L11" s="83"/>
      <c r="M11" s="83"/>
    </row>
    <row r="12" spans="1:13" s="86" customFormat="1" ht="23.25" customHeight="1">
      <c r="A12" s="262"/>
      <c r="B12" s="57"/>
      <c r="C12" s="57" t="s">
        <v>261</v>
      </c>
      <c r="D12" s="57" t="s">
        <v>0</v>
      </c>
      <c r="E12" s="57">
        <v>0.0349</v>
      </c>
      <c r="F12" s="87">
        <f>E12*F10</f>
        <v>4.188</v>
      </c>
      <c r="G12" s="87"/>
      <c r="H12" s="88"/>
      <c r="I12" s="85"/>
      <c r="J12" s="83"/>
      <c r="K12" s="83"/>
      <c r="L12" s="83"/>
      <c r="M12" s="83"/>
    </row>
    <row r="13" spans="1:13" s="86" customFormat="1" ht="18.75" customHeight="1">
      <c r="A13" s="262"/>
      <c r="B13" s="57"/>
      <c r="C13" s="57" t="s">
        <v>149</v>
      </c>
      <c r="D13" s="57" t="s">
        <v>0</v>
      </c>
      <c r="E13" s="57">
        <v>0.0027</v>
      </c>
      <c r="F13" s="87">
        <f>E13*F10</f>
        <v>0.324</v>
      </c>
      <c r="G13" s="87"/>
      <c r="H13" s="88"/>
      <c r="I13" s="85"/>
      <c r="J13" s="83"/>
      <c r="K13" s="83"/>
      <c r="L13" s="83"/>
      <c r="M13" s="83"/>
    </row>
    <row r="14" spans="1:13" s="86" customFormat="1" ht="23.25" customHeight="1">
      <c r="A14" s="259" t="s">
        <v>175</v>
      </c>
      <c r="B14" s="260" t="s">
        <v>176</v>
      </c>
      <c r="C14" s="260" t="s">
        <v>274</v>
      </c>
      <c r="D14" s="260" t="s">
        <v>164</v>
      </c>
      <c r="E14" s="260"/>
      <c r="F14" s="102">
        <v>6</v>
      </c>
      <c r="G14" s="102"/>
      <c r="H14" s="261"/>
      <c r="I14" s="85"/>
      <c r="J14" s="83"/>
      <c r="K14" s="83"/>
      <c r="L14" s="83"/>
      <c r="M14" s="81"/>
    </row>
    <row r="15" spans="1:13" s="86" customFormat="1" ht="21" customHeight="1">
      <c r="A15" s="262"/>
      <c r="B15" s="57"/>
      <c r="C15" s="57" t="s">
        <v>67</v>
      </c>
      <c r="D15" s="57" t="s">
        <v>4</v>
      </c>
      <c r="E15" s="57">
        <v>2.52</v>
      </c>
      <c r="F15" s="87">
        <f>E15*F14</f>
        <v>15.120000000000001</v>
      </c>
      <c r="G15" s="87"/>
      <c r="H15" s="88"/>
      <c r="I15" s="85"/>
      <c r="J15" s="83"/>
      <c r="K15" s="83"/>
      <c r="L15" s="83"/>
      <c r="M15" s="83"/>
    </row>
    <row r="16" spans="1:13" s="86" customFormat="1" ht="21" customHeight="1">
      <c r="A16" s="262"/>
      <c r="B16" s="57" t="s">
        <v>86</v>
      </c>
      <c r="C16" s="57" t="s">
        <v>177</v>
      </c>
      <c r="D16" s="57" t="s">
        <v>26</v>
      </c>
      <c r="E16" s="57" t="s">
        <v>77</v>
      </c>
      <c r="F16" s="87">
        <v>1</v>
      </c>
      <c r="G16" s="87"/>
      <c r="H16" s="88"/>
      <c r="I16" s="85"/>
      <c r="J16" s="83"/>
      <c r="K16" s="83"/>
      <c r="L16" s="83"/>
      <c r="M16" s="83"/>
    </row>
    <row r="17" spans="1:13" s="86" customFormat="1" ht="23.25" customHeight="1">
      <c r="A17" s="262"/>
      <c r="B17" s="57" t="s">
        <v>178</v>
      </c>
      <c r="C17" s="57" t="s">
        <v>179</v>
      </c>
      <c r="D17" s="57" t="s">
        <v>26</v>
      </c>
      <c r="E17" s="57" t="s">
        <v>77</v>
      </c>
      <c r="F17" s="87">
        <v>1</v>
      </c>
      <c r="G17" s="87"/>
      <c r="H17" s="88"/>
      <c r="I17" s="85"/>
      <c r="J17" s="83"/>
      <c r="K17" s="83"/>
      <c r="L17" s="83"/>
      <c r="M17" s="83"/>
    </row>
    <row r="18" spans="1:13" s="86" customFormat="1" ht="23.25" customHeight="1">
      <c r="A18" s="262"/>
      <c r="B18" s="57" t="s">
        <v>180</v>
      </c>
      <c r="C18" s="57" t="s">
        <v>181</v>
      </c>
      <c r="D18" s="57" t="s">
        <v>26</v>
      </c>
      <c r="E18" s="57" t="s">
        <v>77</v>
      </c>
      <c r="F18" s="87">
        <v>1</v>
      </c>
      <c r="G18" s="87"/>
      <c r="H18" s="88"/>
      <c r="I18" s="85"/>
      <c r="J18" s="83"/>
      <c r="K18" s="83"/>
      <c r="L18" s="83"/>
      <c r="M18" s="83"/>
    </row>
    <row r="19" spans="1:13" s="86" customFormat="1" ht="24" customHeight="1">
      <c r="A19" s="262"/>
      <c r="B19" s="57" t="s">
        <v>182</v>
      </c>
      <c r="C19" s="57" t="s">
        <v>183</v>
      </c>
      <c r="D19" s="57" t="s">
        <v>6</v>
      </c>
      <c r="E19" s="57" t="s">
        <v>77</v>
      </c>
      <c r="F19" s="87">
        <v>156</v>
      </c>
      <c r="G19" s="87"/>
      <c r="H19" s="88"/>
      <c r="I19" s="85"/>
      <c r="J19" s="83"/>
      <c r="K19" s="83"/>
      <c r="L19" s="83"/>
      <c r="M19" s="83"/>
    </row>
    <row r="20" spans="1:13" s="86" customFormat="1" ht="30" customHeight="1">
      <c r="A20" s="262"/>
      <c r="B20" s="57" t="s">
        <v>184</v>
      </c>
      <c r="C20" s="57" t="s">
        <v>185</v>
      </c>
      <c r="D20" s="57" t="s">
        <v>26</v>
      </c>
      <c r="E20" s="57">
        <v>2</v>
      </c>
      <c r="F20" s="87">
        <f>E20*F14</f>
        <v>12</v>
      </c>
      <c r="G20" s="87"/>
      <c r="H20" s="88"/>
      <c r="I20" s="85"/>
      <c r="J20" s="83"/>
      <c r="K20" s="83"/>
      <c r="L20" s="83"/>
      <c r="M20" s="83"/>
    </row>
    <row r="21" spans="1:13" s="86" customFormat="1" ht="24.75" customHeight="1">
      <c r="A21" s="262"/>
      <c r="B21" s="57" t="s">
        <v>86</v>
      </c>
      <c r="C21" s="57" t="s">
        <v>186</v>
      </c>
      <c r="D21" s="57" t="s">
        <v>26</v>
      </c>
      <c r="E21" s="57" t="s">
        <v>77</v>
      </c>
      <c r="F21" s="87">
        <v>1</v>
      </c>
      <c r="G21" s="87"/>
      <c r="H21" s="88"/>
      <c r="I21" s="85"/>
      <c r="J21" s="83"/>
      <c r="K21" s="83"/>
      <c r="L21" s="83"/>
      <c r="M21" s="83"/>
    </row>
    <row r="22" spans="1:13" s="86" customFormat="1" ht="24.75" customHeight="1">
      <c r="A22" s="262"/>
      <c r="B22" s="57" t="s">
        <v>187</v>
      </c>
      <c r="C22" s="57" t="s">
        <v>188</v>
      </c>
      <c r="D22" s="57" t="s">
        <v>6</v>
      </c>
      <c r="E22" s="57" t="s">
        <v>77</v>
      </c>
      <c r="F22" s="87">
        <v>12</v>
      </c>
      <c r="G22" s="87"/>
      <c r="H22" s="88"/>
      <c r="I22" s="85"/>
      <c r="J22" s="83"/>
      <c r="K22" s="83"/>
      <c r="L22" s="83"/>
      <c r="M22" s="83"/>
    </row>
    <row r="23" spans="1:13" s="86" customFormat="1" ht="24.75" customHeight="1">
      <c r="A23" s="262"/>
      <c r="B23" s="57" t="s">
        <v>189</v>
      </c>
      <c r="C23" s="57" t="s">
        <v>190</v>
      </c>
      <c r="D23" s="57" t="s">
        <v>6</v>
      </c>
      <c r="E23" s="57" t="s">
        <v>77</v>
      </c>
      <c r="F23" s="87">
        <v>6</v>
      </c>
      <c r="G23" s="87"/>
      <c r="H23" s="88"/>
      <c r="I23" s="85"/>
      <c r="J23" s="83"/>
      <c r="K23" s="83"/>
      <c r="L23" s="83"/>
      <c r="M23" s="83"/>
    </row>
    <row r="24" spans="1:14" s="86" customFormat="1" ht="27" customHeight="1">
      <c r="A24" s="262"/>
      <c r="B24" s="57"/>
      <c r="C24" s="263" t="s">
        <v>191</v>
      </c>
      <c r="D24" s="264" t="s">
        <v>39</v>
      </c>
      <c r="E24" s="191"/>
      <c r="F24" s="192" t="s">
        <v>2</v>
      </c>
      <c r="G24" s="191"/>
      <c r="H24" s="89">
        <f>H16+H17+H18+H19+H20+H21+H22+H23</f>
        <v>0</v>
      </c>
      <c r="I24" s="85"/>
      <c r="J24" s="81">
        <f>J11+J15</f>
        <v>0</v>
      </c>
      <c r="K24" s="81"/>
      <c r="L24" s="81">
        <f>L13</f>
        <v>0</v>
      </c>
      <c r="M24" s="81">
        <f>L24+J24+H24</f>
        <v>0</v>
      </c>
      <c r="N24" s="90" t="s">
        <v>2</v>
      </c>
    </row>
    <row r="25" spans="1:14" ht="25.5" customHeight="1">
      <c r="A25" s="82"/>
      <c r="B25" s="265"/>
      <c r="C25" s="178" t="s">
        <v>192</v>
      </c>
      <c r="D25" s="266" t="s">
        <v>287</v>
      </c>
      <c r="E25" s="98"/>
      <c r="F25" s="98"/>
      <c r="G25" s="98"/>
      <c r="H25" s="267" t="s">
        <v>2</v>
      </c>
      <c r="I25" s="83"/>
      <c r="J25" s="83"/>
      <c r="K25" s="83"/>
      <c r="L25" s="83"/>
      <c r="M25" s="83" t="e">
        <f>H24*D25</f>
        <v>#VALUE!</v>
      </c>
      <c r="N25" t="s">
        <v>2</v>
      </c>
    </row>
    <row r="26" spans="1:14" ht="25.5" customHeight="1">
      <c r="A26" s="82"/>
      <c r="B26" s="57"/>
      <c r="C26" s="268" t="s">
        <v>1</v>
      </c>
      <c r="D26" s="269"/>
      <c r="E26" s="201"/>
      <c r="F26" s="170"/>
      <c r="G26" s="170"/>
      <c r="H26" s="270" t="s">
        <v>2</v>
      </c>
      <c r="I26" s="83"/>
      <c r="J26" s="83"/>
      <c r="K26" s="83"/>
      <c r="L26" s="83"/>
      <c r="M26" s="83" t="e">
        <f>M24+M25</f>
        <v>#VALUE!</v>
      </c>
      <c r="N26" s="126" t="s">
        <v>2</v>
      </c>
    </row>
    <row r="27" spans="1:14" ht="27.75" customHeight="1">
      <c r="A27" s="82"/>
      <c r="B27" s="57"/>
      <c r="C27" s="268" t="s">
        <v>193</v>
      </c>
      <c r="D27" s="269" t="s">
        <v>287</v>
      </c>
      <c r="E27" s="201"/>
      <c r="F27" s="170"/>
      <c r="G27" s="170"/>
      <c r="H27" s="270" t="s">
        <v>2</v>
      </c>
      <c r="I27" s="83"/>
      <c r="J27" s="83"/>
      <c r="K27" s="83"/>
      <c r="L27" s="83"/>
      <c r="M27" s="83" t="e">
        <f>J24*D27</f>
        <v>#VALUE!</v>
      </c>
      <c r="N27" t="s">
        <v>2</v>
      </c>
    </row>
    <row r="28" spans="1:14" ht="21.75" customHeight="1">
      <c r="A28" s="53"/>
      <c r="B28" s="53"/>
      <c r="C28" s="268" t="s">
        <v>1</v>
      </c>
      <c r="D28" s="174" t="s">
        <v>0</v>
      </c>
      <c r="E28" s="201"/>
      <c r="F28" s="170"/>
      <c r="G28" s="170"/>
      <c r="H28" s="270" t="s">
        <v>2</v>
      </c>
      <c r="I28" s="83"/>
      <c r="J28" s="83"/>
      <c r="K28" s="83"/>
      <c r="L28" s="83"/>
      <c r="M28" s="83" t="e">
        <f>M26+M27</f>
        <v>#VALUE!</v>
      </c>
      <c r="N28" s="126" t="s">
        <v>2</v>
      </c>
    </row>
    <row r="29" spans="1:14" ht="26.25" customHeight="1">
      <c r="A29" s="53"/>
      <c r="B29" s="53"/>
      <c r="C29" s="268" t="s">
        <v>194</v>
      </c>
      <c r="D29" s="269" t="s">
        <v>287</v>
      </c>
      <c r="E29" s="201"/>
      <c r="F29" s="170"/>
      <c r="G29" s="170"/>
      <c r="H29" s="270" t="s">
        <v>2</v>
      </c>
      <c r="I29" s="83"/>
      <c r="J29" s="83"/>
      <c r="K29" s="83"/>
      <c r="L29" s="83"/>
      <c r="M29" s="83" t="e">
        <f>M28*D29</f>
        <v>#VALUE!</v>
      </c>
      <c r="N29" t="s">
        <v>2</v>
      </c>
    </row>
    <row r="30" spans="1:14" ht="24" customHeight="1">
      <c r="A30" s="53"/>
      <c r="B30" s="53"/>
      <c r="C30" s="272" t="s">
        <v>1</v>
      </c>
      <c r="D30" s="273" t="s">
        <v>0</v>
      </c>
      <c r="E30" s="274"/>
      <c r="F30" s="273"/>
      <c r="G30" s="273"/>
      <c r="H30" s="275" t="s">
        <v>2</v>
      </c>
      <c r="I30" s="276"/>
      <c r="J30" s="276"/>
      <c r="K30" s="276"/>
      <c r="L30" s="276"/>
      <c r="M30" s="277" t="e">
        <f>M28+M29</f>
        <v>#VALUE!</v>
      </c>
      <c r="N30" s="126" t="s">
        <v>2</v>
      </c>
    </row>
    <row r="33" spans="3:8" ht="15">
      <c r="C33" s="334"/>
      <c r="D33" s="334"/>
      <c r="E33" s="334"/>
      <c r="F33" s="334"/>
      <c r="G33" s="334"/>
      <c r="H33" s="334"/>
    </row>
  </sheetData>
  <sheetProtection/>
  <mergeCells count="21">
    <mergeCell ref="B7:B8"/>
    <mergeCell ref="A7:A8"/>
    <mergeCell ref="E7:E8"/>
    <mergeCell ref="C7:C8"/>
    <mergeCell ref="A1:M1"/>
    <mergeCell ref="A2:M2"/>
    <mergeCell ref="A3:M3"/>
    <mergeCell ref="A4:C4"/>
    <mergeCell ref="F4:J4"/>
    <mergeCell ref="K7:L7"/>
    <mergeCell ref="I7:J7"/>
    <mergeCell ref="M7:M8"/>
    <mergeCell ref="F7:F8"/>
    <mergeCell ref="K4:L4"/>
    <mergeCell ref="C33:H33"/>
    <mergeCell ref="A5:C5"/>
    <mergeCell ref="F5:J5"/>
    <mergeCell ref="K5:L5"/>
    <mergeCell ref="A6:M6"/>
    <mergeCell ref="D7:D8"/>
    <mergeCell ref="G7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40">
      <selection activeCell="E61" sqref="E61"/>
    </sheetView>
  </sheetViews>
  <sheetFormatPr defaultColWidth="9.00390625" defaultRowHeight="12.75"/>
  <cols>
    <col min="1" max="1" width="3.625" style="292" customWidth="1"/>
    <col min="2" max="2" width="8.75390625" style="293" customWidth="1"/>
    <col min="3" max="3" width="49.375" style="271" customWidth="1"/>
    <col min="4" max="4" width="7.25390625" style="295" customWidth="1"/>
    <col min="5" max="5" width="7.125" style="295" customWidth="1"/>
    <col min="6" max="6" width="6.625" style="295" customWidth="1"/>
    <col min="7" max="7" width="6.75390625" style="295" customWidth="1"/>
    <col min="8" max="8" width="7.125" style="295" customWidth="1"/>
    <col min="9" max="9" width="5.125" style="295" customWidth="1"/>
    <col min="10" max="10" width="7.00390625" style="295" customWidth="1"/>
    <col min="11" max="11" width="5.75390625" style="295" customWidth="1"/>
    <col min="12" max="12" width="7.375" style="295" customWidth="1"/>
    <col min="13" max="13" width="11.875" style="296" customWidth="1"/>
    <col min="14" max="14" width="9.125" style="0" hidden="1" customWidth="1"/>
    <col min="15" max="15" width="14.75390625" style="0" bestFit="1" customWidth="1"/>
  </cols>
  <sheetData>
    <row r="1" spans="1:13" ht="30" customHeight="1">
      <c r="A1" s="338" t="s">
        <v>217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</row>
    <row r="2" spans="1:14" ht="30" customHeight="1">
      <c r="A2" s="278"/>
      <c r="B2" s="339" t="s">
        <v>218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</row>
    <row r="3" spans="1:14" ht="30" customHeight="1">
      <c r="A3" s="91"/>
      <c r="B3" s="92"/>
      <c r="C3" s="93"/>
      <c r="D3" s="93" t="s">
        <v>195</v>
      </c>
      <c r="E3" s="93"/>
      <c r="F3" s="93"/>
      <c r="G3" s="93"/>
      <c r="H3" s="93"/>
      <c r="I3" s="93"/>
      <c r="J3" s="94" t="s">
        <v>2</v>
      </c>
      <c r="K3" s="93"/>
      <c r="L3" s="95" t="e">
        <f>M57</f>
        <v>#VALUE!</v>
      </c>
      <c r="M3" s="96" t="s">
        <v>229</v>
      </c>
      <c r="N3" s="97"/>
    </row>
    <row r="4" spans="1:13" ht="33.75" customHeight="1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</row>
    <row r="5" spans="1:13" ht="63.75" customHeight="1">
      <c r="A5" s="341" t="s">
        <v>3</v>
      </c>
      <c r="B5" s="343" t="s">
        <v>196</v>
      </c>
      <c r="C5" s="345" t="s">
        <v>197</v>
      </c>
      <c r="D5" s="347" t="s">
        <v>198</v>
      </c>
      <c r="E5" s="349" t="s">
        <v>46</v>
      </c>
      <c r="F5" s="350"/>
      <c r="G5" s="351" t="s">
        <v>47</v>
      </c>
      <c r="H5" s="352"/>
      <c r="I5" s="353" t="s">
        <v>21</v>
      </c>
      <c r="J5" s="354"/>
      <c r="K5" s="353" t="s">
        <v>199</v>
      </c>
      <c r="L5" s="354"/>
      <c r="M5" s="355" t="s">
        <v>1</v>
      </c>
    </row>
    <row r="6" spans="1:13" ht="70.5" customHeight="1">
      <c r="A6" s="342"/>
      <c r="B6" s="344"/>
      <c r="C6" s="346"/>
      <c r="D6" s="348"/>
      <c r="E6" s="279" t="s">
        <v>200</v>
      </c>
      <c r="F6" s="268" t="s">
        <v>201</v>
      </c>
      <c r="G6" s="280" t="s">
        <v>202</v>
      </c>
      <c r="H6" s="281" t="s">
        <v>1</v>
      </c>
      <c r="I6" s="282" t="s">
        <v>202</v>
      </c>
      <c r="J6" s="281" t="s">
        <v>1</v>
      </c>
      <c r="K6" s="282" t="s">
        <v>202</v>
      </c>
      <c r="L6" s="281" t="s">
        <v>1</v>
      </c>
      <c r="M6" s="356"/>
    </row>
    <row r="7" spans="1:13" ht="16.5" customHeight="1">
      <c r="A7" s="283">
        <v>1</v>
      </c>
      <c r="B7" s="98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  <c r="L7" s="53">
        <v>12</v>
      </c>
      <c r="M7" s="205">
        <v>13</v>
      </c>
    </row>
    <row r="8" spans="1:13" ht="34.5" customHeight="1">
      <c r="A8" s="177">
        <v>1</v>
      </c>
      <c r="B8" s="168" t="s">
        <v>262</v>
      </c>
      <c r="C8" s="168" t="s">
        <v>220</v>
      </c>
      <c r="D8" s="177" t="s">
        <v>7</v>
      </c>
      <c r="E8" s="177"/>
      <c r="F8" s="84">
        <v>8</v>
      </c>
      <c r="G8" s="84"/>
      <c r="H8" s="84"/>
      <c r="I8" s="84"/>
      <c r="J8" s="84"/>
      <c r="K8" s="84"/>
      <c r="L8" s="84"/>
      <c r="M8" s="84"/>
    </row>
    <row r="9" spans="1:13" ht="19.5" customHeight="1">
      <c r="A9" s="283"/>
      <c r="B9" s="98"/>
      <c r="C9" s="98" t="s">
        <v>204</v>
      </c>
      <c r="D9" s="98" t="s">
        <v>4</v>
      </c>
      <c r="E9" s="98">
        <v>2.06</v>
      </c>
      <c r="F9" s="50">
        <f>F8*E9</f>
        <v>16.48</v>
      </c>
      <c r="G9" s="50"/>
      <c r="H9" s="50"/>
      <c r="I9" s="50"/>
      <c r="J9" s="50"/>
      <c r="K9" s="50"/>
      <c r="L9" s="50"/>
      <c r="M9" s="50"/>
    </row>
    <row r="10" spans="1:13" ht="25.5" customHeight="1">
      <c r="A10" s="177">
        <v>2</v>
      </c>
      <c r="B10" s="170" t="s">
        <v>250</v>
      </c>
      <c r="C10" s="170" t="s">
        <v>205</v>
      </c>
      <c r="D10" s="170" t="s">
        <v>7</v>
      </c>
      <c r="E10" s="284"/>
      <c r="F10" s="102">
        <v>2</v>
      </c>
      <c r="G10" s="102"/>
      <c r="H10" s="102"/>
      <c r="I10" s="103"/>
      <c r="J10" s="104"/>
      <c r="K10" s="104"/>
      <c r="L10" s="104"/>
      <c r="M10" s="104"/>
    </row>
    <row r="11" spans="1:13" ht="19.5" customHeight="1">
      <c r="A11" s="51"/>
      <c r="B11" s="173"/>
      <c r="C11" s="173" t="s">
        <v>67</v>
      </c>
      <c r="D11" s="173" t="s">
        <v>4</v>
      </c>
      <c r="E11" s="175">
        <v>0.89</v>
      </c>
      <c r="F11" s="56">
        <f>E11*F10</f>
        <v>1.78</v>
      </c>
      <c r="G11" s="56"/>
      <c r="H11" s="56"/>
      <c r="I11" s="101"/>
      <c r="J11" s="55"/>
      <c r="K11" s="55"/>
      <c r="L11" s="55"/>
      <c r="M11" s="55"/>
    </row>
    <row r="12" spans="1:13" ht="19.5" customHeight="1">
      <c r="A12" s="51"/>
      <c r="B12" s="173" t="s">
        <v>2</v>
      </c>
      <c r="C12" s="173" t="s">
        <v>28</v>
      </c>
      <c r="D12" s="173" t="s">
        <v>0</v>
      </c>
      <c r="E12" s="175">
        <v>0.37</v>
      </c>
      <c r="F12" s="56">
        <f>E12*F10</f>
        <v>0.74</v>
      </c>
      <c r="G12" s="56"/>
      <c r="H12" s="56"/>
      <c r="I12" s="101"/>
      <c r="J12" s="55"/>
      <c r="K12" s="55"/>
      <c r="L12" s="55"/>
      <c r="M12" s="55"/>
    </row>
    <row r="13" spans="1:13" ht="19.5" customHeight="1">
      <c r="A13" s="51"/>
      <c r="B13" s="98" t="s">
        <v>221</v>
      </c>
      <c r="C13" s="98" t="s">
        <v>222</v>
      </c>
      <c r="D13" s="98" t="s">
        <v>7</v>
      </c>
      <c r="E13" s="50">
        <v>1.15</v>
      </c>
      <c r="F13" s="50">
        <f>E13*F10</f>
        <v>2.3</v>
      </c>
      <c r="G13" s="50"/>
      <c r="H13" s="50"/>
      <c r="I13" s="50"/>
      <c r="J13" s="98"/>
      <c r="K13" s="98"/>
      <c r="L13" s="98"/>
      <c r="M13" s="50"/>
    </row>
    <row r="14" spans="1:13" ht="19.5" customHeight="1">
      <c r="A14" s="51"/>
      <c r="B14" s="173"/>
      <c r="C14" s="173" t="s">
        <v>5</v>
      </c>
      <c r="D14" s="173" t="s">
        <v>0</v>
      </c>
      <c r="E14" s="175">
        <v>0.02</v>
      </c>
      <c r="F14" s="56">
        <f>E14*F10</f>
        <v>0.04</v>
      </c>
      <c r="G14" s="56"/>
      <c r="H14" s="56"/>
      <c r="I14" s="101"/>
      <c r="J14" s="55"/>
      <c r="K14" s="55"/>
      <c r="L14" s="55"/>
      <c r="M14" s="55"/>
    </row>
    <row r="15" spans="1:13" ht="31.5" customHeight="1">
      <c r="A15" s="177">
        <v>3</v>
      </c>
      <c r="B15" s="177" t="s">
        <v>251</v>
      </c>
      <c r="C15" s="168" t="s">
        <v>223</v>
      </c>
      <c r="D15" s="177" t="s">
        <v>7</v>
      </c>
      <c r="E15" s="177"/>
      <c r="F15" s="84">
        <v>6</v>
      </c>
      <c r="G15" s="84"/>
      <c r="H15" s="84"/>
      <c r="I15" s="84"/>
      <c r="J15" s="84"/>
      <c r="K15" s="84"/>
      <c r="L15" s="84"/>
      <c r="M15" s="84"/>
    </row>
    <row r="16" spans="1:13" ht="19.5" customHeight="1">
      <c r="A16" s="98"/>
      <c r="B16" s="98"/>
      <c r="C16" s="98" t="s">
        <v>67</v>
      </c>
      <c r="D16" s="98" t="s">
        <v>4</v>
      </c>
      <c r="E16" s="98">
        <v>3.78</v>
      </c>
      <c r="F16" s="50">
        <f>E16*F15</f>
        <v>22.68</v>
      </c>
      <c r="G16" s="50"/>
      <c r="H16" s="50"/>
      <c r="I16" s="50"/>
      <c r="J16" s="50"/>
      <c r="K16" s="50"/>
      <c r="L16" s="50"/>
      <c r="M16" s="50"/>
    </row>
    <row r="17" spans="1:13" ht="19.5" customHeight="1">
      <c r="A17" s="98"/>
      <c r="B17" s="98"/>
      <c r="C17" s="98" t="s">
        <v>73</v>
      </c>
      <c r="D17" s="98" t="s">
        <v>69</v>
      </c>
      <c r="E17" s="98">
        <v>1.015</v>
      </c>
      <c r="F17" s="50">
        <f>F15*E17</f>
        <v>6.09</v>
      </c>
      <c r="G17" s="50"/>
      <c r="H17" s="50"/>
      <c r="I17" s="50"/>
      <c r="J17" s="50"/>
      <c r="K17" s="50"/>
      <c r="L17" s="50"/>
      <c r="M17" s="50"/>
    </row>
    <row r="18" spans="1:13" ht="19.5" customHeight="1">
      <c r="A18" s="98"/>
      <c r="B18" s="98"/>
      <c r="C18" s="98" t="s">
        <v>28</v>
      </c>
      <c r="D18" s="98" t="s">
        <v>0</v>
      </c>
      <c r="E18" s="98">
        <v>0.92</v>
      </c>
      <c r="F18" s="50">
        <f>E18*F15</f>
        <v>5.5200000000000005</v>
      </c>
      <c r="G18" s="50"/>
      <c r="H18" s="50"/>
      <c r="I18" s="50"/>
      <c r="J18" s="50"/>
      <c r="K18" s="55"/>
      <c r="L18" s="50"/>
      <c r="M18" s="50"/>
    </row>
    <row r="19" spans="1:13" ht="19.5" customHeight="1">
      <c r="A19" s="98"/>
      <c r="B19" s="98" t="s">
        <v>225</v>
      </c>
      <c r="C19" s="98" t="s">
        <v>206</v>
      </c>
      <c r="D19" s="98" t="s">
        <v>66</v>
      </c>
      <c r="E19" s="98" t="s">
        <v>97</v>
      </c>
      <c r="F19" s="138">
        <v>0.543</v>
      </c>
      <c r="G19" s="50"/>
      <c r="H19" s="50"/>
      <c r="I19" s="50"/>
      <c r="J19" s="50"/>
      <c r="K19" s="50"/>
      <c r="L19" s="50"/>
      <c r="M19" s="50"/>
    </row>
    <row r="20" spans="1:13" ht="19.5" customHeight="1">
      <c r="A20" s="98"/>
      <c r="B20" s="98" t="s">
        <v>283</v>
      </c>
      <c r="C20" s="98" t="s">
        <v>224</v>
      </c>
      <c r="D20" s="98" t="s">
        <v>66</v>
      </c>
      <c r="E20" s="98" t="s">
        <v>97</v>
      </c>
      <c r="F20" s="138">
        <v>0.025</v>
      </c>
      <c r="G20" s="50"/>
      <c r="H20" s="50"/>
      <c r="I20" s="50"/>
      <c r="J20" s="50"/>
      <c r="K20" s="50"/>
      <c r="L20" s="50"/>
      <c r="M20" s="50"/>
    </row>
    <row r="21" spans="1:13" ht="19.5" customHeight="1">
      <c r="A21" s="98"/>
      <c r="B21" s="98" t="s">
        <v>226</v>
      </c>
      <c r="C21" s="98" t="s">
        <v>207</v>
      </c>
      <c r="D21" s="98" t="s">
        <v>208</v>
      </c>
      <c r="E21" s="98">
        <v>1.015</v>
      </c>
      <c r="F21" s="50">
        <f>E21*F15</f>
        <v>6.09</v>
      </c>
      <c r="G21" s="50"/>
      <c r="H21" s="50"/>
      <c r="I21" s="50"/>
      <c r="J21" s="50"/>
      <c r="K21" s="50"/>
      <c r="L21" s="50"/>
      <c r="M21" s="50"/>
    </row>
    <row r="22" spans="1:13" ht="19.5" customHeight="1">
      <c r="A22" s="98"/>
      <c r="B22" s="98"/>
      <c r="C22" s="98" t="s">
        <v>263</v>
      </c>
      <c r="D22" s="98" t="s">
        <v>22</v>
      </c>
      <c r="E22" s="98">
        <v>0.703</v>
      </c>
      <c r="F22" s="50">
        <f>E22*6</f>
        <v>4.218</v>
      </c>
      <c r="G22" s="50"/>
      <c r="H22" s="50"/>
      <c r="I22" s="50"/>
      <c r="J22" s="50"/>
      <c r="K22" s="50"/>
      <c r="L22" s="50"/>
      <c r="M22" s="50"/>
    </row>
    <row r="23" spans="1:13" ht="19.5" customHeight="1">
      <c r="A23" s="98"/>
      <c r="B23" s="98"/>
      <c r="C23" s="98" t="s">
        <v>264</v>
      </c>
      <c r="D23" s="98" t="s">
        <v>7</v>
      </c>
      <c r="E23" s="98">
        <v>0.0114</v>
      </c>
      <c r="F23" s="50">
        <f>E23*6</f>
        <v>0.0684</v>
      </c>
      <c r="G23" s="50"/>
      <c r="H23" s="50"/>
      <c r="I23" s="50"/>
      <c r="J23" s="50"/>
      <c r="K23" s="50"/>
      <c r="L23" s="50"/>
      <c r="M23" s="50"/>
    </row>
    <row r="24" spans="1:13" ht="19.5" customHeight="1">
      <c r="A24" s="98"/>
      <c r="B24" s="98" t="s">
        <v>284</v>
      </c>
      <c r="C24" s="98" t="s">
        <v>79</v>
      </c>
      <c r="D24" s="98" t="s">
        <v>23</v>
      </c>
      <c r="E24" s="98">
        <v>0.262</v>
      </c>
      <c r="F24" s="50">
        <f>E24*F15</f>
        <v>1.572</v>
      </c>
      <c r="G24" s="50"/>
      <c r="H24" s="50"/>
      <c r="I24" s="50"/>
      <c r="J24" s="50"/>
      <c r="K24" s="50"/>
      <c r="L24" s="50"/>
      <c r="M24" s="50"/>
    </row>
    <row r="25" spans="1:13" ht="19.5" customHeight="1">
      <c r="A25" s="98"/>
      <c r="B25" s="98"/>
      <c r="C25" s="98" t="s">
        <v>5</v>
      </c>
      <c r="D25" s="98" t="s">
        <v>0</v>
      </c>
      <c r="E25" s="98">
        <v>0.6</v>
      </c>
      <c r="F25" s="50">
        <f>F15*E25</f>
        <v>3.5999999999999996</v>
      </c>
      <c r="G25" s="55"/>
      <c r="H25" s="50"/>
      <c r="I25" s="50"/>
      <c r="J25" s="50"/>
      <c r="K25" s="50"/>
      <c r="L25" s="50"/>
      <c r="M25" s="50"/>
    </row>
    <row r="26" spans="1:13" ht="33" customHeight="1">
      <c r="A26" s="177">
        <v>4</v>
      </c>
      <c r="B26" s="177" t="s">
        <v>265</v>
      </c>
      <c r="C26" s="168" t="s">
        <v>227</v>
      </c>
      <c r="D26" s="177" t="s">
        <v>7</v>
      </c>
      <c r="E26" s="177"/>
      <c r="F26" s="84">
        <v>4.4</v>
      </c>
      <c r="G26" s="84"/>
      <c r="H26" s="84"/>
      <c r="I26" s="84"/>
      <c r="J26" s="84"/>
      <c r="K26" s="84"/>
      <c r="L26" s="84"/>
      <c r="M26" s="84"/>
    </row>
    <row r="27" spans="1:13" ht="19.5" customHeight="1">
      <c r="A27" s="156"/>
      <c r="B27" s="98"/>
      <c r="C27" s="98" t="s">
        <v>67</v>
      </c>
      <c r="D27" s="98" t="s">
        <v>4</v>
      </c>
      <c r="E27" s="98">
        <v>8.44</v>
      </c>
      <c r="F27" s="50">
        <f>E27*F26</f>
        <v>37.136</v>
      </c>
      <c r="G27" s="50"/>
      <c r="H27" s="50"/>
      <c r="I27" s="50"/>
      <c r="J27" s="50"/>
      <c r="K27" s="50"/>
      <c r="L27" s="50"/>
      <c r="M27" s="50"/>
    </row>
    <row r="28" spans="1:13" ht="19.5" customHeight="1">
      <c r="A28" s="156"/>
      <c r="B28" s="98"/>
      <c r="C28" s="98" t="s">
        <v>73</v>
      </c>
      <c r="D28" s="98" t="s">
        <v>69</v>
      </c>
      <c r="E28" s="98">
        <v>1.015</v>
      </c>
      <c r="F28" s="50">
        <f>F26*E28</f>
        <v>4.466</v>
      </c>
      <c r="G28" s="50"/>
      <c r="H28" s="50"/>
      <c r="I28" s="50"/>
      <c r="J28" s="50"/>
      <c r="K28" s="50"/>
      <c r="L28" s="50"/>
      <c r="M28" s="50"/>
    </row>
    <row r="29" spans="1:13" ht="19.5" customHeight="1">
      <c r="A29" s="156"/>
      <c r="B29" s="98"/>
      <c r="C29" s="98" t="s">
        <v>28</v>
      </c>
      <c r="D29" s="98" t="s">
        <v>0</v>
      </c>
      <c r="E29" s="98">
        <v>1.1</v>
      </c>
      <c r="F29" s="50">
        <f>E29*F26</f>
        <v>4.840000000000001</v>
      </c>
      <c r="G29" s="50"/>
      <c r="H29" s="50"/>
      <c r="I29" s="50"/>
      <c r="J29" s="50"/>
      <c r="K29" s="55"/>
      <c r="L29" s="50"/>
      <c r="M29" s="50"/>
    </row>
    <row r="30" spans="1:13" ht="19.5" customHeight="1">
      <c r="A30" s="156"/>
      <c r="B30" s="98" t="s">
        <v>285</v>
      </c>
      <c r="C30" s="98" t="s">
        <v>206</v>
      </c>
      <c r="D30" s="98" t="s">
        <v>66</v>
      </c>
      <c r="E30" s="98" t="s">
        <v>97</v>
      </c>
      <c r="F30" s="138">
        <v>0.32</v>
      </c>
      <c r="G30" s="50"/>
      <c r="H30" s="50"/>
      <c r="I30" s="50"/>
      <c r="J30" s="50"/>
      <c r="K30" s="50"/>
      <c r="L30" s="50"/>
      <c r="M30" s="50"/>
    </row>
    <row r="31" spans="1:13" ht="19.5" customHeight="1">
      <c r="A31" s="156"/>
      <c r="B31" s="98" t="s">
        <v>276</v>
      </c>
      <c r="C31" s="98" t="s">
        <v>209</v>
      </c>
      <c r="D31" s="98" t="s">
        <v>66</v>
      </c>
      <c r="E31" s="98" t="s">
        <v>97</v>
      </c>
      <c r="F31" s="138">
        <v>0.218</v>
      </c>
      <c r="G31" s="50"/>
      <c r="H31" s="50"/>
      <c r="I31" s="50"/>
      <c r="J31" s="50"/>
      <c r="K31" s="50"/>
      <c r="L31" s="50"/>
      <c r="M31" s="50"/>
    </row>
    <row r="32" spans="1:13" ht="19.5" customHeight="1">
      <c r="A32" s="156"/>
      <c r="B32" s="98" t="s">
        <v>279</v>
      </c>
      <c r="C32" s="98" t="s">
        <v>228</v>
      </c>
      <c r="D32" s="98" t="s">
        <v>66</v>
      </c>
      <c r="E32" s="98" t="s">
        <v>97</v>
      </c>
      <c r="F32" s="138">
        <v>0.018</v>
      </c>
      <c r="G32" s="50"/>
      <c r="H32" s="50"/>
      <c r="I32" s="50"/>
      <c r="J32" s="50"/>
      <c r="K32" s="50"/>
      <c r="L32" s="50"/>
      <c r="M32" s="50"/>
    </row>
    <row r="33" spans="1:13" ht="19.5" customHeight="1">
      <c r="A33" s="156"/>
      <c r="B33" s="98" t="s">
        <v>226</v>
      </c>
      <c r="C33" s="98" t="s">
        <v>207</v>
      </c>
      <c r="D33" s="98" t="s">
        <v>208</v>
      </c>
      <c r="E33" s="98">
        <v>1.015</v>
      </c>
      <c r="F33" s="50">
        <f>E33*F26</f>
        <v>4.466</v>
      </c>
      <c r="G33" s="50"/>
      <c r="H33" s="50"/>
      <c r="I33" s="50"/>
      <c r="J33" s="50"/>
      <c r="K33" s="50"/>
      <c r="L33" s="50"/>
      <c r="M33" s="50"/>
    </row>
    <row r="34" spans="1:13" ht="19.5" customHeight="1">
      <c r="A34" s="156"/>
      <c r="B34" s="98" t="s">
        <v>284</v>
      </c>
      <c r="C34" s="98" t="s">
        <v>79</v>
      </c>
      <c r="D34" s="98" t="s">
        <v>23</v>
      </c>
      <c r="E34" s="98">
        <v>0.262</v>
      </c>
      <c r="F34" s="50">
        <f>E34*F26</f>
        <v>1.1528</v>
      </c>
      <c r="G34" s="50"/>
      <c r="H34" s="50"/>
      <c r="I34" s="50"/>
      <c r="J34" s="50"/>
      <c r="K34" s="50"/>
      <c r="L34" s="50"/>
      <c r="M34" s="50"/>
    </row>
    <row r="35" spans="1:13" ht="19.5" customHeight="1">
      <c r="A35" s="156"/>
      <c r="B35" s="98"/>
      <c r="C35" s="98" t="s">
        <v>210</v>
      </c>
      <c r="D35" s="98" t="s">
        <v>22</v>
      </c>
      <c r="E35" s="98">
        <v>1.84</v>
      </c>
      <c r="F35" s="50">
        <f>E35*F26</f>
        <v>8.096000000000002</v>
      </c>
      <c r="G35" s="50"/>
      <c r="H35" s="50"/>
      <c r="I35" s="50"/>
      <c r="J35" s="50"/>
      <c r="K35" s="50"/>
      <c r="L35" s="50"/>
      <c r="M35" s="50"/>
    </row>
    <row r="36" spans="1:13" ht="19.5" customHeight="1">
      <c r="A36" s="156"/>
      <c r="B36" s="98"/>
      <c r="C36" s="98" t="s">
        <v>81</v>
      </c>
      <c r="D36" s="98" t="s">
        <v>7</v>
      </c>
      <c r="E36" s="179">
        <v>0.0425</v>
      </c>
      <c r="F36" s="50">
        <f>E36*F26</f>
        <v>0.18700000000000003</v>
      </c>
      <c r="G36" s="50"/>
      <c r="H36" s="50"/>
      <c r="I36" s="50"/>
      <c r="J36" s="50"/>
      <c r="K36" s="50"/>
      <c r="L36" s="50"/>
      <c r="M36" s="50"/>
    </row>
    <row r="37" spans="1:13" ht="19.5" customHeight="1">
      <c r="A37" s="156"/>
      <c r="B37" s="98"/>
      <c r="C37" s="98" t="s">
        <v>211</v>
      </c>
      <c r="D37" s="98" t="s">
        <v>23</v>
      </c>
      <c r="E37" s="98">
        <v>2.2</v>
      </c>
      <c r="F37" s="50">
        <f>E37*F26</f>
        <v>9.680000000000001</v>
      </c>
      <c r="G37" s="50"/>
      <c r="H37" s="50"/>
      <c r="I37" s="50"/>
      <c r="J37" s="50"/>
      <c r="K37" s="50"/>
      <c r="L37" s="50"/>
      <c r="M37" s="50"/>
    </row>
    <row r="38" spans="1:15" ht="19.5" customHeight="1">
      <c r="A38" s="156"/>
      <c r="B38" s="98"/>
      <c r="C38" s="98" t="s">
        <v>5</v>
      </c>
      <c r="D38" s="98" t="s">
        <v>0</v>
      </c>
      <c r="E38" s="98">
        <v>0.46</v>
      </c>
      <c r="F38" s="50">
        <f>E38*F26</f>
        <v>2.0240000000000005</v>
      </c>
      <c r="G38" s="55"/>
      <c r="H38" s="50"/>
      <c r="I38" s="50"/>
      <c r="J38" s="50"/>
      <c r="K38" s="50"/>
      <c r="L38" s="50"/>
      <c r="M38" s="50"/>
      <c r="O38" s="105" t="s">
        <v>2</v>
      </c>
    </row>
    <row r="39" spans="1:13" ht="19.5" customHeight="1">
      <c r="A39" s="177">
        <v>5</v>
      </c>
      <c r="B39" s="170" t="s">
        <v>250</v>
      </c>
      <c r="C39" s="170" t="s">
        <v>212</v>
      </c>
      <c r="D39" s="170" t="s">
        <v>7</v>
      </c>
      <c r="E39" s="284"/>
      <c r="F39" s="102">
        <v>4</v>
      </c>
      <c r="G39" s="102"/>
      <c r="H39" s="102"/>
      <c r="I39" s="103"/>
      <c r="J39" s="104"/>
      <c r="K39" s="104"/>
      <c r="L39" s="104"/>
      <c r="M39" s="104"/>
    </row>
    <row r="40" spans="1:13" ht="19.5" customHeight="1">
      <c r="A40" s="51"/>
      <c r="B40" s="173"/>
      <c r="C40" s="173" t="s">
        <v>67</v>
      </c>
      <c r="D40" s="173" t="s">
        <v>4</v>
      </c>
      <c r="E40" s="175">
        <v>0.89</v>
      </c>
      <c r="F40" s="56">
        <f>E40*F39</f>
        <v>3.56</v>
      </c>
      <c r="G40" s="56"/>
      <c r="H40" s="56"/>
      <c r="I40" s="101"/>
      <c r="J40" s="55"/>
      <c r="K40" s="55"/>
      <c r="L40" s="55"/>
      <c r="M40" s="55"/>
    </row>
    <row r="41" spans="1:13" ht="19.5" customHeight="1">
      <c r="A41" s="51"/>
      <c r="B41" s="173" t="s">
        <v>2</v>
      </c>
      <c r="C41" s="173" t="s">
        <v>28</v>
      </c>
      <c r="D41" s="173" t="s">
        <v>69</v>
      </c>
      <c r="E41" s="175">
        <v>0.37</v>
      </c>
      <c r="F41" s="56">
        <f>E41*F39</f>
        <v>1.48</v>
      </c>
      <c r="G41" s="56"/>
      <c r="H41" s="56"/>
      <c r="I41" s="101"/>
      <c r="J41" s="55"/>
      <c r="K41" s="55"/>
      <c r="L41" s="55"/>
      <c r="M41" s="55"/>
    </row>
    <row r="42" spans="1:13" ht="19.5" customHeight="1">
      <c r="A42" s="51"/>
      <c r="B42" s="98" t="s">
        <v>221</v>
      </c>
      <c r="C42" s="98" t="s">
        <v>222</v>
      </c>
      <c r="D42" s="98" t="s">
        <v>7</v>
      </c>
      <c r="E42" s="50">
        <v>1.15</v>
      </c>
      <c r="F42" s="50">
        <f>E42*F39</f>
        <v>4.6</v>
      </c>
      <c r="G42" s="50"/>
      <c r="H42" s="50"/>
      <c r="I42" s="50"/>
      <c r="J42" s="98"/>
      <c r="K42" s="98"/>
      <c r="L42" s="98"/>
      <c r="M42" s="50"/>
    </row>
    <row r="43" spans="1:13" ht="19.5" customHeight="1">
      <c r="A43" s="51"/>
      <c r="B43" s="173"/>
      <c r="C43" s="173" t="s">
        <v>5</v>
      </c>
      <c r="D43" s="173" t="s">
        <v>0</v>
      </c>
      <c r="E43" s="175">
        <v>0.02</v>
      </c>
      <c r="F43" s="56">
        <f>E43*F39</f>
        <v>0.08</v>
      </c>
      <c r="G43" s="56"/>
      <c r="H43" s="56"/>
      <c r="I43" s="101"/>
      <c r="J43" s="55"/>
      <c r="K43" s="55"/>
      <c r="L43" s="55"/>
      <c r="M43" s="55"/>
    </row>
    <row r="44" spans="1:13" ht="19.5" customHeight="1">
      <c r="A44" s="177">
        <v>6</v>
      </c>
      <c r="B44" s="168" t="s">
        <v>203</v>
      </c>
      <c r="C44" s="168" t="s">
        <v>213</v>
      </c>
      <c r="D44" s="177" t="s">
        <v>7</v>
      </c>
      <c r="E44" s="177"/>
      <c r="F44" s="84">
        <v>8</v>
      </c>
      <c r="G44" s="84"/>
      <c r="H44" s="84"/>
      <c r="I44" s="84"/>
      <c r="J44" s="84"/>
      <c r="K44" s="84"/>
      <c r="L44" s="84"/>
      <c r="M44" s="84"/>
    </row>
    <row r="45" spans="1:13" ht="19.5" customHeight="1">
      <c r="A45" s="283"/>
      <c r="B45" s="98"/>
      <c r="C45" s="98" t="s">
        <v>204</v>
      </c>
      <c r="D45" s="98" t="s">
        <v>4</v>
      </c>
      <c r="E45" s="98">
        <v>1.21</v>
      </c>
      <c r="F45" s="50">
        <f>F44*E45</f>
        <v>9.68</v>
      </c>
      <c r="G45" s="50"/>
      <c r="H45" s="50"/>
      <c r="I45" s="50"/>
      <c r="J45" s="50"/>
      <c r="K45" s="50"/>
      <c r="L45" s="50"/>
      <c r="M45" s="50"/>
    </row>
    <row r="46" spans="1:13" ht="23.25" customHeight="1">
      <c r="A46" s="177">
        <v>7</v>
      </c>
      <c r="B46" s="177" t="s">
        <v>137</v>
      </c>
      <c r="C46" s="177" t="s">
        <v>214</v>
      </c>
      <c r="D46" s="177" t="s">
        <v>6</v>
      </c>
      <c r="E46" s="177"/>
      <c r="F46" s="84">
        <v>6</v>
      </c>
      <c r="G46" s="80"/>
      <c r="H46" s="80"/>
      <c r="I46" s="80"/>
      <c r="J46" s="80"/>
      <c r="K46" s="84"/>
      <c r="L46" s="84"/>
      <c r="M46" s="84"/>
    </row>
    <row r="47" spans="1:13" ht="23.25" customHeight="1">
      <c r="A47" s="177"/>
      <c r="B47" s="177"/>
      <c r="C47" s="156" t="s">
        <v>67</v>
      </c>
      <c r="D47" s="156" t="s">
        <v>58</v>
      </c>
      <c r="E47" s="285">
        <v>0.583</v>
      </c>
      <c r="F47" s="84">
        <f>E47*6</f>
        <v>3.4979999999999998</v>
      </c>
      <c r="G47" s="80"/>
      <c r="H47" s="80"/>
      <c r="I47" s="80"/>
      <c r="J47" s="80"/>
      <c r="K47" s="84"/>
      <c r="L47" s="84"/>
      <c r="M47" s="84"/>
    </row>
    <row r="48" spans="1:13" ht="23.25" customHeight="1">
      <c r="A48" s="177"/>
      <c r="B48" s="177"/>
      <c r="C48" s="156" t="s">
        <v>149</v>
      </c>
      <c r="D48" s="156" t="s">
        <v>0</v>
      </c>
      <c r="E48" s="285">
        <v>0.0046</v>
      </c>
      <c r="F48" s="84">
        <f>E48*6</f>
        <v>0.0276</v>
      </c>
      <c r="G48" s="80"/>
      <c r="H48" s="80"/>
      <c r="I48" s="80"/>
      <c r="J48" s="80"/>
      <c r="K48" s="125"/>
      <c r="L48" s="84"/>
      <c r="M48" s="84"/>
    </row>
    <row r="49" spans="1:14" ht="23.25" customHeight="1">
      <c r="A49" s="177"/>
      <c r="B49" s="177"/>
      <c r="C49" s="156" t="s">
        <v>266</v>
      </c>
      <c r="D49" s="156" t="s">
        <v>267</v>
      </c>
      <c r="E49" s="285">
        <v>1</v>
      </c>
      <c r="F49" s="84">
        <f>E49*6</f>
        <v>6</v>
      </c>
      <c r="G49" s="125"/>
      <c r="H49" s="80"/>
      <c r="I49" s="80"/>
      <c r="J49" s="80"/>
      <c r="K49" s="80"/>
      <c r="L49" s="84"/>
      <c r="M49" s="84"/>
      <c r="N49" s="99"/>
    </row>
    <row r="50" spans="1:14" ht="23.25" customHeight="1">
      <c r="A50" s="177"/>
      <c r="B50" s="177"/>
      <c r="C50" s="156" t="s">
        <v>136</v>
      </c>
      <c r="D50" s="156" t="s">
        <v>0</v>
      </c>
      <c r="E50" s="285">
        <v>0.208</v>
      </c>
      <c r="F50" s="125">
        <f>E50*6</f>
        <v>1.248</v>
      </c>
      <c r="G50" s="125"/>
      <c r="H50" s="80"/>
      <c r="I50" s="80"/>
      <c r="J50" s="80"/>
      <c r="K50" s="80"/>
      <c r="L50" s="84"/>
      <c r="M50" s="84"/>
      <c r="N50" s="124"/>
    </row>
    <row r="51" spans="1:15" ht="24.75" customHeight="1">
      <c r="A51" s="177"/>
      <c r="B51" s="53"/>
      <c r="C51" s="177" t="s">
        <v>1</v>
      </c>
      <c r="D51" s="53"/>
      <c r="E51" s="53"/>
      <c r="F51" s="80"/>
      <c r="G51" s="286"/>
      <c r="H51" s="84">
        <f>H13+H14+H19+H20+H21+H24+H25+H30+H31+H32+H33+H34+H35+H36+H37+H38+H42+H43+H46</f>
        <v>0</v>
      </c>
      <c r="I51" s="80"/>
      <c r="J51" s="84">
        <f>J9+J11+J16+J27+J40+J45+J46</f>
        <v>0</v>
      </c>
      <c r="K51" s="84"/>
      <c r="L51" s="84">
        <f>L12+L17+L18+L28+L29+L41</f>
        <v>0</v>
      </c>
      <c r="M51" s="84">
        <f>L51+J51+H51</f>
        <v>0</v>
      </c>
      <c r="O51" s="100" t="s">
        <v>2</v>
      </c>
    </row>
    <row r="52" spans="1:15" ht="24.75" customHeight="1">
      <c r="A52" s="177"/>
      <c r="B52" s="53"/>
      <c r="C52" s="98" t="s">
        <v>219</v>
      </c>
      <c r="D52" s="266" t="s">
        <v>287</v>
      </c>
      <c r="E52" s="98"/>
      <c r="F52" s="50"/>
      <c r="G52" s="55"/>
      <c r="H52" s="50"/>
      <c r="I52" s="50"/>
      <c r="J52" s="50"/>
      <c r="K52" s="50"/>
      <c r="L52" s="50"/>
      <c r="M52" s="50" t="e">
        <f>H51*D52</f>
        <v>#VALUE!</v>
      </c>
      <c r="O52" s="100" t="s">
        <v>2</v>
      </c>
    </row>
    <row r="53" spans="1:15" ht="24.75" customHeight="1">
      <c r="A53" s="177"/>
      <c r="B53" s="53"/>
      <c r="C53" s="98" t="s">
        <v>1</v>
      </c>
      <c r="D53" s="98"/>
      <c r="E53" s="98"/>
      <c r="F53" s="50" t="s">
        <v>2</v>
      </c>
      <c r="G53" s="55"/>
      <c r="H53" s="50"/>
      <c r="I53" s="50"/>
      <c r="J53" s="50"/>
      <c r="K53" s="50"/>
      <c r="L53" s="50"/>
      <c r="M53" s="50" t="e">
        <f>M51+M52</f>
        <v>#VALUE!</v>
      </c>
      <c r="O53" s="100" t="s">
        <v>2</v>
      </c>
    </row>
    <row r="54" spans="1:15" ht="24.75" customHeight="1">
      <c r="A54" s="177"/>
      <c r="B54" s="53"/>
      <c r="C54" s="98" t="s">
        <v>215</v>
      </c>
      <c r="D54" s="266" t="s">
        <v>287</v>
      </c>
      <c r="E54" s="98"/>
      <c r="F54" s="50"/>
      <c r="G54" s="55"/>
      <c r="H54" s="50"/>
      <c r="I54" s="50"/>
      <c r="J54" s="50"/>
      <c r="K54" s="50"/>
      <c r="L54" s="50"/>
      <c r="M54" s="50" t="e">
        <f>M53*D54</f>
        <v>#VALUE!</v>
      </c>
      <c r="O54" s="100" t="s">
        <v>2</v>
      </c>
    </row>
    <row r="55" spans="1:15" ht="24.75" customHeight="1">
      <c r="A55" s="177"/>
      <c r="B55" s="53"/>
      <c r="C55" s="98" t="s">
        <v>1</v>
      </c>
      <c r="D55" s="98"/>
      <c r="E55" s="98"/>
      <c r="F55" s="50"/>
      <c r="G55" s="55"/>
      <c r="H55" s="50"/>
      <c r="I55" s="50"/>
      <c r="J55" s="50"/>
      <c r="K55" s="50"/>
      <c r="L55" s="50"/>
      <c r="M55" s="50" t="e">
        <f>M53+M54</f>
        <v>#VALUE!</v>
      </c>
      <c r="O55" s="100" t="s">
        <v>2</v>
      </c>
    </row>
    <row r="56" spans="1:15" ht="24.75" customHeight="1">
      <c r="A56" s="177"/>
      <c r="B56" s="53"/>
      <c r="C56" s="98" t="s">
        <v>216</v>
      </c>
      <c r="D56" s="266" t="s">
        <v>287</v>
      </c>
      <c r="E56" s="98"/>
      <c r="F56" s="50"/>
      <c r="G56" s="55"/>
      <c r="H56" s="50"/>
      <c r="I56" s="50"/>
      <c r="J56" s="50"/>
      <c r="K56" s="50"/>
      <c r="L56" s="50"/>
      <c r="M56" s="50" t="e">
        <f>M55*D56</f>
        <v>#VALUE!</v>
      </c>
      <c r="O56" s="100" t="s">
        <v>2</v>
      </c>
    </row>
    <row r="57" spans="1:15" ht="26.25" customHeight="1">
      <c r="A57" s="287"/>
      <c r="B57" s="288"/>
      <c r="C57" s="289" t="s">
        <v>201</v>
      </c>
      <c r="D57" s="290" t="s">
        <v>0</v>
      </c>
      <c r="E57" s="290"/>
      <c r="F57" s="290"/>
      <c r="G57" s="290"/>
      <c r="H57" s="290"/>
      <c r="I57" s="290"/>
      <c r="J57" s="290"/>
      <c r="K57" s="290"/>
      <c r="L57" s="290"/>
      <c r="M57" s="291" t="e">
        <f>M55+M56</f>
        <v>#VALUE!</v>
      </c>
      <c r="O57" s="127" t="s">
        <v>2</v>
      </c>
    </row>
    <row r="60" ht="27.75" customHeight="1">
      <c r="C60" s="294"/>
    </row>
  </sheetData>
  <sheetProtection/>
  <mergeCells count="12">
    <mergeCell ref="K5:L5"/>
    <mergeCell ref="M5:M6"/>
    <mergeCell ref="A1:M1"/>
    <mergeCell ref="B2:N2"/>
    <mergeCell ref="A4:M4"/>
    <mergeCell ref="A5:A6"/>
    <mergeCell ref="B5:B6"/>
    <mergeCell ref="C5:C6"/>
    <mergeCell ref="D5:D6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Tariel Metreveli</cp:lastModifiedBy>
  <cp:lastPrinted>2022-05-13T12:34:10Z</cp:lastPrinted>
  <dcterms:created xsi:type="dcterms:W3CDTF">2012-03-27T18:14:37Z</dcterms:created>
  <dcterms:modified xsi:type="dcterms:W3CDTF">2022-08-03T08:02:16Z</dcterms:modified>
  <cp:category/>
  <cp:version/>
  <cp:contentType/>
  <cp:contentStatus/>
</cp:coreProperties>
</file>