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1436" tabRatio="858" activeTab="0"/>
  </bookViews>
  <sheets>
    <sheet name="1--2" sheetId="1" r:id="rId1"/>
  </sheets>
  <definedNames>
    <definedName name="_xlfn.SINGLE" hidden="1">#NAME?</definedName>
    <definedName name="_xlnm.Print_Area" localSheetId="0">'1--2'!$A$1:$E$211</definedName>
  </definedNames>
  <calcPr fullCalcOnLoad="1"/>
</workbook>
</file>

<file path=xl/sharedStrings.xml><?xml version="1.0" encoding="utf-8"?>
<sst xmlns="http://schemas.openxmlformats.org/spreadsheetml/2006/main" count="429" uniqueCount="144">
  <si>
    <t>1</t>
  </si>
  <si>
    <t>kac/sT</t>
  </si>
  <si>
    <t>kg</t>
  </si>
  <si>
    <t>lari</t>
  </si>
  <si>
    <t>c</t>
  </si>
  <si>
    <t>m3</t>
  </si>
  <si>
    <t>fari yalibis</t>
  </si>
  <si>
    <t>m2</t>
  </si>
  <si>
    <t>daxerxili masala</t>
  </si>
  <si>
    <t>eleqtrodi</t>
  </si>
  <si>
    <t>ტ</t>
  </si>
  <si>
    <t>m</t>
  </si>
  <si>
    <t>kv.m</t>
  </si>
  <si>
    <t xml:space="preserve">SromiTi danaxarji k=1,2 </t>
  </si>
  <si>
    <r>
      <t>100 m</t>
    </r>
    <r>
      <rPr>
        <vertAlign val="superscript"/>
        <sz val="10"/>
        <rFont val="AcadNusx"/>
        <family val="0"/>
      </rPr>
      <t>3</t>
    </r>
  </si>
  <si>
    <t xml:space="preserve">SromiTi danaxarji </t>
  </si>
  <si>
    <t xml:space="preserve">manqanebi </t>
  </si>
  <si>
    <t>sxva masala</t>
  </si>
  <si>
    <t>100 m</t>
  </si>
  <si>
    <t>SromiTi danaxarji</t>
  </si>
  <si>
    <t>k. sT</t>
  </si>
  <si>
    <t>sxva manqana</t>
  </si>
  <si>
    <t xml:space="preserve">sxva masalebi </t>
  </si>
  <si>
    <t xml:space="preserve">   liTonis WiSkris mowyoba
</t>
  </si>
  <si>
    <t xml:space="preserve">petli </t>
  </si>
  <si>
    <t>gruntis damuSaveba xeliT betonis 
wertilovani saZirkvlis 
mosawyobad 
(0,4X0,4X0,6)X14</t>
  </si>
  <si>
    <t>betonis В-15 wertilovani saZirkvlebis 
mowyoba 
(0,4X0,4X0,6)X14</t>
  </si>
  <si>
    <t>foladis mavTuli 2,5 kv.mm.</t>
  </si>
  <si>
    <t>liTonis Robis  mowyoba mavTulbadiT</t>
  </si>
  <si>
    <t>saketi</t>
  </si>
  <si>
    <t xml:space="preserve">liTonis mavTul-bade 2,5 mm   50X50 simaRle 1,6 m. (sigrZe 28 m) 
</t>
  </si>
  <si>
    <t>kuTxovana 60X60X5 mm</t>
  </si>
  <si>
    <t>ლარი</t>
  </si>
  <si>
    <t>100 კბ.მ</t>
  </si>
  <si>
    <t xml:space="preserve">შრომითი რესურსი </t>
  </si>
  <si>
    <t>კაც.სთ</t>
  </si>
  <si>
    <t xml:space="preserve">სხვა მასალები  </t>
  </si>
  <si>
    <t>ც</t>
  </si>
  <si>
    <t>მანქანები</t>
  </si>
  <si>
    <t>კმ</t>
  </si>
  <si>
    <t>გრძ. მ</t>
  </si>
  <si>
    <t>II. სამონტაჟო სამუშაოები</t>
  </si>
  <si>
    <t>დამიწების ელექტროდების მოწყობა</t>
  </si>
  <si>
    <t>ანძა ტელესკოპური</t>
  </si>
  <si>
    <t>III. მასალები</t>
  </si>
  <si>
    <t xml:space="preserve"> ეგ ხაზის ტრასაზე ანძების მოწყობისათვის ორმოების ამოთხრა ხელით 
</t>
  </si>
  <si>
    <t xml:space="preserve">რაოდენობა </t>
  </si>
  <si>
    <t>ჯამი</t>
  </si>
  <si>
    <t>მ/სთ</t>
  </si>
  <si>
    <t>მ</t>
  </si>
  <si>
    <t>გრ.მ</t>
  </si>
  <si>
    <t>კომპ</t>
  </si>
  <si>
    <t>100მ</t>
  </si>
  <si>
    <t>დამიწების კონტურის მოწყობა-ლაბორატორიული შემოწმება</t>
  </si>
  <si>
    <t>NN</t>
  </si>
  <si>
    <t>სამუშაოების დასახელება</t>
  </si>
  <si>
    <t>განზ.</t>
  </si>
  <si>
    <r>
      <t>IV კატეგორიის გრუნტის დამუშავება ექსკავატორით ციცხვთ 0.5 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</si>
  <si>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</si>
  <si>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t>შრომის დანახარჯი</t>
  </si>
  <si>
    <t>კაც.სთ.</t>
  </si>
  <si>
    <r>
      <t>ექსკავატორი 0.5 მ</t>
    </r>
    <r>
      <rPr>
        <vertAlign val="superscript"/>
        <sz val="10"/>
        <rFont val="Sylfaen"/>
        <family val="1"/>
      </rPr>
      <t>3</t>
    </r>
    <r>
      <rPr>
        <sz val="10"/>
        <rFont val="Sylfaen"/>
        <family val="1"/>
      </rPr>
      <t xml:space="preserve"> ციცხვიანი</t>
    </r>
  </si>
  <si>
    <t>მანქ./სთ.</t>
  </si>
  <si>
    <t>გრუნტის უკუჩაყრა მექანიზმით</t>
  </si>
  <si>
    <t>ბულდოზერი 96 კვტ (130ცხ.ძ.)</t>
  </si>
  <si>
    <t>უკან ჩაყრილი გრუნტის დატკეპვნა</t>
  </si>
  <si>
    <t>შრომის დანახარჯები</t>
  </si>
  <si>
    <t>პნევმოსატკეპნი</t>
  </si>
  <si>
    <t>მანქ./სთ</t>
  </si>
  <si>
    <t>სხვა მასალები</t>
  </si>
  <si>
    <t>კაც.სთ,</t>
  </si>
  <si>
    <t>მექანიზმები</t>
  </si>
  <si>
    <t xml:space="preserve">I.სამშენებლო სამუშაოები </t>
  </si>
  <si>
    <t>სხვა მანქანა</t>
  </si>
  <si>
    <t>სხვა მასალა</t>
  </si>
  <si>
    <t>კსპ 160კვა 10/04 საბალანსო აღრიცხვის კვანძის მოწყობა 0,4 კვ მხარეს</t>
  </si>
  <si>
    <t>გამთიშველი P-10-200 (კომპლექსური სატრანსფორმატორო პუნქტი)</t>
  </si>
  <si>
    <t>გრძ.მ</t>
  </si>
  <si>
    <t>ცალი</t>
  </si>
  <si>
    <t>სქელკედლიანი პოლიქლორვინილის მილი, დიამ.100 მმ</t>
  </si>
  <si>
    <t>40*4 ფოლადის ზოლოვანა (კსპ-ზე აღრიცხვის კარადის სამონტაჟოდ)</t>
  </si>
  <si>
    <t>საკონტროლო აღრიცხვის კარადა 0,4 კვ მხარეს- გამჭვირვალეხუფიანი ლითონის კარადა ზომით 1000 mmх250 mmх150 mm</t>
  </si>
  <si>
    <t>ფოლადის გლინულა, დიამ.10 მმ L
(მოწყობილობების დამიწების მოწყობა)</t>
  </si>
  <si>
    <t>საკონტროლო კაბელი АКВВг-7х1,5</t>
  </si>
  <si>
    <t>1. სამშენებლო სამუშაოები</t>
  </si>
  <si>
    <t xml:space="preserve"> კსპ მოწყობა მონტაჟით, ბოლო ანკერულ ანზაზე მიერტებიტ , გადამეტზაბვის შემზღუდველის მონტაჟით , დამიწებით</t>
  </si>
  <si>
    <r>
      <t xml:space="preserve">მცველი </t>
    </r>
    <r>
      <rPr>
        <sz val="10"/>
        <rFont val="Arial"/>
        <family val="2"/>
      </rPr>
      <t>ПКТ-10-10</t>
    </r>
    <r>
      <rPr>
        <sz val="10"/>
        <rFont val="AcadNusx"/>
        <family val="0"/>
      </rPr>
      <t xml:space="preserve"> (კომპლექსური სატრანსფორმატორო პუნქტი)</t>
    </r>
  </si>
  <si>
    <r>
      <t xml:space="preserve">ალუმინის სალტე </t>
    </r>
    <r>
      <rPr>
        <sz val="10"/>
        <rFont val="Arial"/>
        <family val="2"/>
      </rPr>
      <t xml:space="preserve">АДЗ1Т-6х60 </t>
    </r>
    <r>
      <rPr>
        <sz val="10"/>
        <rFont val="AcadNusx"/>
        <family val="0"/>
      </rPr>
      <t xml:space="preserve"> (კომპლექსური სატრანსფორმატორო პუნქტი)</t>
    </r>
  </si>
  <si>
    <r>
      <t xml:space="preserve">0,4 კვ კაბელი </t>
    </r>
    <r>
      <rPr>
        <sz val="10"/>
        <rFont val="Arial"/>
        <family val="2"/>
      </rPr>
      <t>NAYY-4x120</t>
    </r>
    <r>
      <rPr>
        <sz val="10"/>
        <rFont val="AcadNusx"/>
        <family val="0"/>
      </rPr>
      <t xml:space="preserve"> mm2</t>
    </r>
  </si>
  <si>
    <r>
      <t xml:space="preserve">0,4 კვ კაბელდამაბოლოებელი ბუნიკი </t>
    </r>
    <r>
      <rPr>
        <sz val="10"/>
        <rFont val="Arial"/>
        <family val="2"/>
      </rPr>
      <t>120</t>
    </r>
    <r>
      <rPr>
        <sz val="10"/>
        <rFont val="AcadNusx"/>
        <family val="0"/>
      </rPr>
      <t xml:space="preserve"> mm2</t>
    </r>
  </si>
  <si>
    <r>
      <t xml:space="preserve">ელენერგიის ცალმიმართულებიანი 3-ელემენტიანი სამფაზა ელექტრონული მრიცხველი, სიზუსტის კლასი 1.0, </t>
    </r>
    <r>
      <rPr>
        <sz val="10"/>
        <rFont val="Arial"/>
        <family val="2"/>
      </rPr>
      <t>U</t>
    </r>
    <r>
      <rPr>
        <vertAlign val="subscript"/>
        <sz val="10"/>
        <rFont val="AcadNusx"/>
        <family val="0"/>
      </rPr>
      <t>n</t>
    </r>
    <r>
      <rPr>
        <sz val="10"/>
        <rFont val="AcadNusx"/>
        <family val="0"/>
      </rPr>
      <t>=220/380 V, მთვლელი მექანიზმი 5+1 ციფრი</t>
    </r>
  </si>
  <si>
    <r>
      <t xml:space="preserve">ფოლადის ზოლოვანა 40X4 მმ </t>
    </r>
    <r>
      <rPr>
        <sz val="10"/>
        <rFont val="Arial"/>
        <family val="2"/>
      </rPr>
      <t>L</t>
    </r>
    <r>
      <rPr>
        <sz val="10"/>
        <rFont val="AcadNusx"/>
        <family val="0"/>
      </rPr>
      <t>=1,2 მ (კსპ-ს დამიწების მოწყობა)</t>
    </r>
  </si>
  <si>
    <r>
      <t>დენის ტრანსფორმატორი-0,4 კვ, კოეფ.</t>
    </r>
    <r>
      <rPr>
        <b/>
        <sz val="10"/>
        <rFont val="AcadNusx"/>
        <family val="0"/>
      </rPr>
      <t>300/5</t>
    </r>
  </si>
  <si>
    <r>
      <t xml:space="preserve">სამფაზა ავტომატური ამომრთველი </t>
    </r>
    <r>
      <rPr>
        <b/>
        <sz val="10"/>
        <rFont val="AcadNusx"/>
        <family val="0"/>
      </rPr>
      <t>250 ა</t>
    </r>
  </si>
  <si>
    <r>
      <t xml:space="preserve">სამფაზა ავტომატური ამომრთველი </t>
    </r>
    <r>
      <rPr>
        <b/>
        <sz val="10"/>
        <rFont val="AcadNusx"/>
        <family val="0"/>
      </rPr>
      <t>100</t>
    </r>
    <r>
      <rPr>
        <sz val="10"/>
        <rFont val="AcadNusx"/>
        <family val="0"/>
      </rPr>
      <t xml:space="preserve"> ა</t>
    </r>
  </si>
  <si>
    <t>ფოლადის ფურცელი 8 მმ, Ст3ПС.СП5  1250х2500</t>
  </si>
  <si>
    <t xml:space="preserve">  საძირეების მოწყობა ტრანსფორმატორის ქვეშ ლითონის მილებით</t>
  </si>
  <si>
    <t xml:space="preserve">შრომის დანახარჯები </t>
  </si>
  <si>
    <t>კაც/სთ</t>
  </si>
  <si>
    <t>ელექტროდი</t>
  </si>
  <si>
    <t>კგ.</t>
  </si>
  <si>
    <r>
      <t>მ</t>
    </r>
    <r>
      <rPr>
        <vertAlign val="superscript"/>
        <sz val="10"/>
        <rFont val="Sylfaen"/>
        <family val="1"/>
      </rPr>
      <t>2</t>
    </r>
  </si>
  <si>
    <t>betonis В-20 wertilovani saZirkvlebis 
mowyoba 
(0,4X0,4X0,65)X4</t>
  </si>
  <si>
    <r>
      <t>100 m</t>
    </r>
    <r>
      <rPr>
        <b/>
        <vertAlign val="superscript"/>
        <sz val="10"/>
        <rFont val="AcadNusx"/>
        <family val="0"/>
      </rPr>
      <t>3</t>
    </r>
  </si>
  <si>
    <t>საყრდენებზე რექლუზერის და მარტვის კარადის მონტაჟი , დამიწების მოწყობით</t>
  </si>
  <si>
    <r>
      <t xml:space="preserve">ფოლადის მილი დიამ.108(40) მმ, </t>
    </r>
    <r>
      <rPr>
        <sz val="10"/>
        <rFont val="Arial"/>
        <family val="2"/>
      </rPr>
      <t>L=</t>
    </r>
    <r>
      <rPr>
        <sz val="10"/>
        <rFont val="AcadNusx"/>
        <family val="0"/>
      </rPr>
      <t>2 m 4ც</t>
    </r>
  </si>
  <si>
    <r>
      <t>ფოლადის გლინულა, დიამ.18 მმ  L</t>
    </r>
    <r>
      <rPr>
        <sz val="10"/>
        <rFont val="Arial"/>
        <family val="2"/>
      </rPr>
      <t>L</t>
    </r>
    <r>
      <rPr>
        <sz val="10"/>
        <rFont val="AcadNusx"/>
        <family val="0"/>
      </rPr>
      <t>=2,5 m (კსპ-ს დამიწების მოწყობა) 20ც</t>
    </r>
  </si>
  <si>
    <t>betoni В-25</t>
  </si>
  <si>
    <t>ჭიშკარის  liTonis   zedapirebis SeRebva antikoroziuli saRebaviT</t>
  </si>
  <si>
    <t xml:space="preserve"> SromiTi danaxarji</t>
  </si>
  <si>
    <t>kac.sT</t>
  </si>
  <si>
    <t xml:space="preserve"> manqanebi </t>
  </si>
  <si>
    <t xml:space="preserve"> saRebavi antikoroziuli gamxsneliT</t>
  </si>
  <si>
    <t>alifa</t>
  </si>
  <si>
    <t xml:space="preserve"> sxva masalebi</t>
  </si>
  <si>
    <t>04 კვ ეგხ დაკვალვა</t>
  </si>
  <si>
    <t>სადენების მოწყობა 1 ხაზად(4 xazi)</t>
  </si>
  <si>
    <t>ტრაქტორი 40კვტ</t>
  </si>
  <si>
    <t xml:space="preserve">ცალი </t>
  </si>
  <si>
    <t>0,4 კვ ეგხ-ს საყრდენების სახაზო არმატურა - ფაიფურის იზოლატორები</t>
  </si>
  <si>
    <t>კომპლ</t>
  </si>
  <si>
    <t>ხის დგარზე ბეტონის საძირის მისამაგრი მრგვალი რკინა 8 მმ დიამეტრის</t>
  </si>
  <si>
    <t>რკინა/ბეტონის მისადგმელი დგარი (სიმაღლე 3,5 მ)(520*0,2*0,2*3,5=72,8ლარი)</t>
  </si>
  <si>
    <t xml:space="preserve"> საყრდენების დამზადება კომპლექტაცია, არმატურის მოწყობა ,ტრანსპორტირება  -დაყენება  </t>
  </si>
  <si>
    <t xml:space="preserve"> საყრდენების მისაბრჯენით დამზადება კომპლექტაცია, არმატურის მოწყობა, ტრანსპორტირება   -დაყენება  </t>
  </si>
  <si>
    <t>კომპლექსური სატრანსფორმატორო პუნქტი 
საჰაერო შემყვანით კსპ-100 კვა 10/0,4კვ</t>
  </si>
  <si>
    <r>
      <t>ფოლადის გლინულა, დიამ.18 მმ  L</t>
    </r>
    <r>
      <rPr>
        <sz val="10"/>
        <rFont val="Arial"/>
        <family val="2"/>
      </rPr>
      <t>L</t>
    </r>
    <r>
      <rPr>
        <sz val="10"/>
        <rFont val="AcadNusx"/>
        <family val="0"/>
      </rPr>
      <t>=2,5 m (საყრდენის დამიწების მოწყობა) 7c</t>
    </r>
  </si>
  <si>
    <r>
      <t xml:space="preserve">ფოლადის ზოლოვანა 40X4 მმ </t>
    </r>
    <r>
      <rPr>
        <sz val="10"/>
        <rFont val="Arial"/>
        <family val="2"/>
      </rPr>
      <t>L</t>
    </r>
    <r>
      <rPr>
        <sz val="10"/>
        <rFont val="AcadNusx"/>
        <family val="0"/>
      </rPr>
      <t>=1,2 მ (საყრდენის დამიწების მოწყობა)7c</t>
    </r>
  </si>
  <si>
    <t>რექლლოუზერი ამძრავით და მართვის კარადით</t>
  </si>
  <si>
    <r>
      <t xml:space="preserve">0,4 კვ ეგხ-ს სადენი  </t>
    </r>
    <r>
      <rPr>
        <sz val="10"/>
        <rFont val="Arial"/>
        <family val="2"/>
      </rPr>
      <t xml:space="preserve">- </t>
    </r>
    <r>
      <rPr>
        <sz val="10"/>
        <rFont val="Calibri"/>
        <family val="2"/>
      </rPr>
      <t xml:space="preserve"> AC-25 (ტრასის საერთო სიგრძე</t>
    </r>
    <r>
      <rPr>
        <b/>
        <sz val="10"/>
        <rFont val="Calibri"/>
        <family val="2"/>
      </rPr>
      <t xml:space="preserve"> 880</t>
    </r>
    <r>
      <rPr>
        <sz val="10"/>
        <rFont val="Calibri"/>
        <family val="2"/>
      </rPr>
      <t xml:space="preserve"> მ)</t>
    </r>
  </si>
  <si>
    <t>0,4 კვ ეგხ-ს საყრდენი, ხის დგარი სიგრძე 8 მ (125 ც + 28ც მისაბჯენი)</t>
  </si>
  <si>
    <t>0,4 კვ ეგხ-ს საყრდენი, ხის დგარი სიგრძე 8 მ (58 ც + 14ც მისაბჯენი)</t>
  </si>
  <si>
    <t>0,4 კვ ეგხ-ს საყრდენი, ხის დგარი სიგრძე 8 მ (114ც + 19ც მისაბჯენი)</t>
  </si>
  <si>
    <t>პრ</t>
  </si>
  <si>
    <t>pr</t>
  </si>
  <si>
    <t>ტრანსფორმატორის  შემოღობვა (1 ტრანსფორმატორზე)</t>
  </si>
  <si>
    <t>აივაზაჭოლო 04</t>
  </si>
  <si>
    <t>სატრანსფორმატორო ქვესადგურის  მონტაჟი-აივაზაჭოლო</t>
  </si>
  <si>
    <t>ღრმაჭალა-ბერიჭოლო</t>
  </si>
  <si>
    <t xml:space="preserve">I. სამშენებლო სამუშაოები </t>
  </si>
  <si>
    <t>ტიალაფერდი საერთო სამშენებლო სამუშაოები</t>
  </si>
  <si>
    <t xml:space="preserve"> </t>
  </si>
  <si>
    <t>რიყეთის ადმინისტრაციული ერთეული საზაფხულო იალაღების ელექტროგადამცემი ქსელის რეაბილიტაციაზე  შესასრულებელი სამუშაოების და გამოსაყენებელი მასალების მოცულობები</t>
  </si>
  <si>
    <t>მოცულობები</t>
  </si>
</sst>
</file>

<file path=xl/styles.xml><?xml version="1.0" encoding="utf-8"?>
<styleSheet xmlns="http://schemas.openxmlformats.org/spreadsheetml/2006/main">
  <numFmts count="5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[$-FC19]d\ mmmm\ yyyy\ &quot;г.&quot;"/>
    <numFmt numFmtId="198" formatCode="#,##0_);\-#,##0"/>
    <numFmt numFmtId="199" formatCode="#,##0.000_);\-#,##0.000"/>
    <numFmt numFmtId="200" formatCode="#,##0.0_);\-#,##0.0"/>
    <numFmt numFmtId="201" formatCode="#,##0.00_);[Red]#,##0.00"/>
    <numFmt numFmtId="202" formatCode="#,##0.00_);\-#,##0.00"/>
    <numFmt numFmtId="203" formatCode="_-* #,##0_р_._-;\-* #,##0_р_._-;_-* &quot;-&quot;??_р_._-;_-@_-"/>
    <numFmt numFmtId="204" formatCode="0.000000000"/>
    <numFmt numFmtId="205" formatCode="0.0%"/>
    <numFmt numFmtId="206" formatCode="_-* #,##0.00\ _L_a_r_i_-;\-* #,##0.00\ _L_a_r_i_-;_-* \-??\ _L_a_r_i_-;_-@_-"/>
    <numFmt numFmtId="207" formatCode="#,##0.000;[Red]#,##0.000"/>
    <numFmt numFmtId="208" formatCode="#,##0.000"/>
    <numFmt numFmtId="209" formatCode="#,##0.0"/>
  </numFmts>
  <fonts count="59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vertAlign val="superscript"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vertAlign val="subscript"/>
      <sz val="10"/>
      <name val="AcadNusx"/>
      <family val="0"/>
    </font>
    <font>
      <b/>
      <vertAlign val="superscript"/>
      <sz val="10"/>
      <name val="AcadNusx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2"/>
      <name val="Sylfaen"/>
      <family val="1"/>
    </font>
    <font>
      <b/>
      <sz val="13"/>
      <color indexed="62"/>
      <name val="Calibri"/>
      <family val="2"/>
    </font>
    <font>
      <sz val="10"/>
      <color indexed="8"/>
      <name val="AcadNusx"/>
      <family val="0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cadNusx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2" borderId="0" applyNumberFormat="0" applyBorder="0" applyAlignment="0" applyProtection="0"/>
    <xf numFmtId="0" fontId="45" fillId="7" borderId="0" applyNumberFormat="0" applyBorder="0" applyAlignment="0" applyProtection="0"/>
    <xf numFmtId="0" fontId="8" fillId="3" borderId="0" applyNumberFormat="0" applyBorder="0" applyAlignment="0" applyProtection="0"/>
    <xf numFmtId="0" fontId="45" fillId="9" borderId="0" applyNumberFormat="0" applyBorder="0" applyAlignment="0" applyProtection="0"/>
    <xf numFmtId="0" fontId="8" fillId="4" borderId="0" applyNumberFormat="0" applyBorder="0" applyAlignment="0" applyProtection="0"/>
    <xf numFmtId="0" fontId="45" fillId="8" borderId="0" applyNumberFormat="0" applyBorder="0" applyAlignment="0" applyProtection="0"/>
    <xf numFmtId="0" fontId="8" fillId="5" borderId="0" applyNumberFormat="0" applyBorder="0" applyAlignment="0" applyProtection="0"/>
    <xf numFmtId="0" fontId="45" fillId="10" borderId="0" applyNumberFormat="0" applyBorder="0" applyAlignment="0" applyProtection="0"/>
    <xf numFmtId="0" fontId="8" fillId="6" borderId="0" applyNumberFormat="0" applyBorder="0" applyAlignment="0" applyProtection="0"/>
    <xf numFmtId="0" fontId="45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2" borderId="0" applyNumberFormat="0" applyBorder="0" applyAlignment="0" applyProtection="0"/>
    <xf numFmtId="0" fontId="45" fillId="17" borderId="0" applyNumberFormat="0" applyBorder="0" applyAlignment="0" applyProtection="0"/>
    <xf numFmtId="0" fontId="8" fillId="13" borderId="0" applyNumberFormat="0" applyBorder="0" applyAlignment="0" applyProtection="0"/>
    <xf numFmtId="0" fontId="45" fillId="18" borderId="0" applyNumberFormat="0" applyBorder="0" applyAlignment="0" applyProtection="0"/>
    <xf numFmtId="0" fontId="8" fillId="14" borderId="0" applyNumberFormat="0" applyBorder="0" applyAlignment="0" applyProtection="0"/>
    <xf numFmtId="0" fontId="45" fillId="16" borderId="0" applyNumberFormat="0" applyBorder="0" applyAlignment="0" applyProtection="0"/>
    <xf numFmtId="0" fontId="8" fillId="5" borderId="0" applyNumberFormat="0" applyBorder="0" applyAlignment="0" applyProtection="0"/>
    <xf numFmtId="0" fontId="45" fillId="19" borderId="0" applyNumberFormat="0" applyBorder="0" applyAlignment="0" applyProtection="0"/>
    <xf numFmtId="0" fontId="8" fillId="12" borderId="0" applyNumberFormat="0" applyBorder="0" applyAlignment="0" applyProtection="0"/>
    <xf numFmtId="0" fontId="45" fillId="7" borderId="0" applyNumberFormat="0" applyBorder="0" applyAlignment="0" applyProtection="0"/>
    <xf numFmtId="0" fontId="8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6" fillId="22" borderId="0" applyNumberFormat="0" applyBorder="0" applyAlignment="0" applyProtection="0"/>
    <xf numFmtId="0" fontId="9" fillId="20" borderId="0" applyNumberFormat="0" applyBorder="0" applyAlignment="0" applyProtection="0"/>
    <xf numFmtId="0" fontId="46" fillId="24" borderId="0" applyNumberFormat="0" applyBorder="0" applyAlignment="0" applyProtection="0"/>
    <xf numFmtId="0" fontId="9" fillId="13" borderId="0" applyNumberFormat="0" applyBorder="0" applyAlignment="0" applyProtection="0"/>
    <xf numFmtId="0" fontId="46" fillId="18" borderId="0" applyNumberFormat="0" applyBorder="0" applyAlignment="0" applyProtection="0"/>
    <xf numFmtId="0" fontId="9" fillId="14" borderId="0" applyNumberFormat="0" applyBorder="0" applyAlignment="0" applyProtection="0"/>
    <xf numFmtId="0" fontId="46" fillId="16" borderId="0" applyNumberFormat="0" applyBorder="0" applyAlignment="0" applyProtection="0"/>
    <xf numFmtId="0" fontId="9" fillId="21" borderId="0" applyNumberFormat="0" applyBorder="0" applyAlignment="0" applyProtection="0"/>
    <xf numFmtId="0" fontId="46" fillId="25" borderId="0" applyNumberFormat="0" applyBorder="0" applyAlignment="0" applyProtection="0"/>
    <xf numFmtId="0" fontId="9" fillId="22" borderId="0" applyNumberFormat="0" applyBorder="0" applyAlignment="0" applyProtection="0"/>
    <xf numFmtId="0" fontId="46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0" fontId="12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9" fillId="26" borderId="0" applyNumberFormat="0" applyBorder="0" applyAlignment="0" applyProtection="0"/>
    <xf numFmtId="0" fontId="46" fillId="31" borderId="0" applyNumberFormat="0" applyBorder="0" applyAlignment="0" applyProtection="0"/>
    <xf numFmtId="0" fontId="9" fillId="27" borderId="0" applyNumberFormat="0" applyBorder="0" applyAlignment="0" applyProtection="0"/>
    <xf numFmtId="0" fontId="46" fillId="32" borderId="0" applyNumberFormat="0" applyBorder="0" applyAlignment="0" applyProtection="0"/>
    <xf numFmtId="0" fontId="9" fillId="28" borderId="0" applyNumberFormat="0" applyBorder="0" applyAlignment="0" applyProtection="0"/>
    <xf numFmtId="0" fontId="46" fillId="33" borderId="0" applyNumberFormat="0" applyBorder="0" applyAlignment="0" applyProtection="0"/>
    <xf numFmtId="0" fontId="9" fillId="21" borderId="0" applyNumberFormat="0" applyBorder="0" applyAlignment="0" applyProtection="0"/>
    <xf numFmtId="0" fontId="46" fillId="34" borderId="0" applyNumberFormat="0" applyBorder="0" applyAlignment="0" applyProtection="0"/>
    <xf numFmtId="0" fontId="9" fillId="22" borderId="0" applyNumberFormat="0" applyBorder="0" applyAlignment="0" applyProtection="0"/>
    <xf numFmtId="0" fontId="46" fillId="35" borderId="0" applyNumberFormat="0" applyBorder="0" applyAlignment="0" applyProtection="0"/>
    <xf numFmtId="0" fontId="9" fillId="29" borderId="0" applyNumberFormat="0" applyBorder="0" applyAlignment="0" applyProtection="0"/>
    <xf numFmtId="0" fontId="47" fillId="36" borderId="10" applyNumberFormat="0" applyAlignment="0" applyProtection="0"/>
    <xf numFmtId="0" fontId="15" fillId="7" borderId="1" applyNumberFormat="0" applyAlignment="0" applyProtection="0"/>
    <xf numFmtId="0" fontId="48" fillId="8" borderId="11" applyNumberFormat="0" applyAlignment="0" applyProtection="0"/>
    <xf numFmtId="0" fontId="18" fillId="16" borderId="8" applyNumberFormat="0" applyAlignment="0" applyProtection="0"/>
    <xf numFmtId="0" fontId="49" fillId="8" borderId="10" applyNumberFormat="0" applyAlignment="0" applyProtection="0"/>
    <xf numFmtId="0" fontId="11" fillId="16" borderId="1" applyNumberFormat="0" applyAlignment="0" applyProtection="0"/>
    <xf numFmtId="0" fontId="5" fillId="0" borderId="12" applyNumberFormat="0" applyFill="0" applyAlignment="0" applyProtection="0"/>
    <xf numFmtId="0" fontId="25" fillId="0" borderId="3" applyNumberFormat="0" applyFill="0" applyAlignment="0" applyProtection="0"/>
    <xf numFmtId="0" fontId="42" fillId="0" borderId="13" applyNumberFormat="0" applyFill="0" applyAlignment="0" applyProtection="0"/>
    <xf numFmtId="0" fontId="26" fillId="0" borderId="4" applyNumberFormat="0" applyFill="0" applyAlignment="0" applyProtection="0"/>
    <xf numFmtId="0" fontId="6" fillId="0" borderId="14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9" fillId="0" borderId="9" applyNumberFormat="0" applyFill="0" applyAlignment="0" applyProtection="0"/>
    <xf numFmtId="0" fontId="51" fillId="37" borderId="16" applyNumberFormat="0" applyAlignment="0" applyProtection="0"/>
    <xf numFmtId="0" fontId="12" fillId="30" borderId="2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7" fillId="1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39" borderId="0" applyNumberFormat="0" applyBorder="0" applyAlignment="0" applyProtection="0"/>
    <xf numFmtId="0" fontId="10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4" fillId="9" borderId="7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5" fillId="0" borderId="18" applyNumberFormat="0" applyFill="0" applyAlignment="0" applyProtection="0"/>
    <xf numFmtId="0" fontId="1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206" fontId="8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1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5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93" fontId="1" fillId="0" borderId="19" xfId="0" applyNumberFormat="1" applyFont="1" applyBorder="1" applyAlignment="1">
      <alignment horizontal="center" vertical="center" wrapText="1"/>
    </xf>
    <xf numFmtId="2" fontId="1" fillId="42" borderId="19" xfId="0" applyNumberFormat="1" applyFont="1" applyFill="1" applyBorder="1" applyAlignment="1">
      <alignment horizontal="center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3" fillId="42" borderId="19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 wrapText="1"/>
    </xf>
    <xf numFmtId="194" fontId="1" fillId="42" borderId="19" xfId="0" applyNumberFormat="1" applyFont="1" applyFill="1" applyBorder="1" applyAlignment="1">
      <alignment horizontal="center"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49" fontId="1" fillId="42" borderId="19" xfId="0" applyNumberFormat="1" applyFont="1" applyFill="1" applyBorder="1" applyAlignment="1">
      <alignment horizontal="center" vertical="center" wrapText="1"/>
    </xf>
    <xf numFmtId="0" fontId="1" fillId="0" borderId="19" xfId="507" applyFont="1" applyBorder="1" applyAlignment="1">
      <alignment horizontal="center" vertical="top"/>
      <protection/>
    </xf>
    <xf numFmtId="2" fontId="1" fillId="0" borderId="19" xfId="507" applyNumberFormat="1" applyFont="1" applyBorder="1" applyAlignment="1">
      <alignment horizontal="center" vertical="top"/>
      <protection/>
    </xf>
    <xf numFmtId="0" fontId="1" fillId="0" borderId="19" xfId="507" applyFont="1" applyBorder="1" applyAlignment="1">
      <alignment vertical="top"/>
      <protection/>
    </xf>
    <xf numFmtId="0" fontId="1" fillId="42" borderId="20" xfId="0" applyFont="1" applyFill="1" applyBorder="1" applyAlignment="1">
      <alignment horizontal="center" vertical="center" wrapText="1"/>
    </xf>
    <xf numFmtId="192" fontId="1" fillId="42" borderId="19" xfId="0" applyNumberFormat="1" applyFont="1" applyFill="1" applyBorder="1" applyAlignment="1">
      <alignment horizontal="center" vertical="center" wrapText="1"/>
    </xf>
    <xf numFmtId="2" fontId="1" fillId="42" borderId="19" xfId="0" applyNumberFormat="1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42" borderId="19" xfId="0" applyFont="1" applyFill="1" applyBorder="1" applyAlignment="1">
      <alignment vertical="center" wrapText="1"/>
    </xf>
    <xf numFmtId="193" fontId="1" fillId="42" borderId="19" xfId="0" applyNumberFormat="1" applyFont="1" applyFill="1" applyBorder="1" applyAlignment="1">
      <alignment horizontal="center" vertical="center" wrapText="1"/>
    </xf>
    <xf numFmtId="0" fontId="1" fillId="0" borderId="19" xfId="507" applyFont="1" applyBorder="1" applyAlignment="1">
      <alignment horizontal="center" vertical="center"/>
      <protection/>
    </xf>
    <xf numFmtId="0" fontId="31" fillId="0" borderId="19" xfId="0" applyFont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49" fontId="1" fillId="42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1" fillId="42" borderId="19" xfId="0" applyFont="1" applyFill="1" applyBorder="1" applyAlignment="1">
      <alignment vertical="top" wrapText="1"/>
    </xf>
    <xf numFmtId="0" fontId="1" fillId="42" borderId="19" xfId="0" applyFont="1" applyFill="1" applyBorder="1" applyAlignment="1">
      <alignment horizontal="center" vertical="top" wrapText="1"/>
    </xf>
    <xf numFmtId="0" fontId="1" fillId="42" borderId="19" xfId="0" applyFont="1" applyFill="1" applyBorder="1" applyAlignment="1">
      <alignment horizontal="center"/>
    </xf>
    <xf numFmtId="0" fontId="1" fillId="42" borderId="19" xfId="0" applyFont="1" applyFill="1" applyBorder="1" applyAlignment="1">
      <alignment/>
    </xf>
    <xf numFmtId="2" fontId="1" fillId="42" borderId="19" xfId="0" applyNumberFormat="1" applyFont="1" applyFill="1" applyBorder="1" applyAlignment="1">
      <alignment horizontal="center"/>
    </xf>
    <xf numFmtId="0" fontId="1" fillId="42" borderId="19" xfId="0" applyFont="1" applyFill="1" applyBorder="1" applyAlignment="1">
      <alignment horizontal="left"/>
    </xf>
    <xf numFmtId="0" fontId="1" fillId="42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193" fontId="31" fillId="0" borderId="19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94" fontId="31" fillId="0" borderId="19" xfId="0" applyNumberFormat="1" applyFont="1" applyFill="1" applyBorder="1" applyAlignment="1">
      <alignment horizontal="center" vertical="center"/>
    </xf>
    <xf numFmtId="193" fontId="31" fillId="0" borderId="19" xfId="0" applyNumberFormat="1" applyFont="1" applyFill="1" applyBorder="1" applyAlignment="1">
      <alignment horizontal="center" vertical="center"/>
    </xf>
    <xf numFmtId="194" fontId="32" fillId="42" borderId="19" xfId="0" applyNumberFormat="1" applyFont="1" applyFill="1" applyBorder="1" applyAlignment="1">
      <alignment horizontal="center" vertical="center" wrapText="1"/>
    </xf>
    <xf numFmtId="194" fontId="32" fillId="42" borderId="19" xfId="0" applyNumberFormat="1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194" fontId="31" fillId="42" borderId="19" xfId="0" applyNumberFormat="1" applyFont="1" applyFill="1" applyBorder="1" applyAlignment="1">
      <alignment horizontal="center" vertical="center" wrapText="1"/>
    </xf>
    <xf numFmtId="194" fontId="31" fillId="42" borderId="19" xfId="0" applyNumberFormat="1" applyFont="1" applyFill="1" applyBorder="1" applyAlignment="1">
      <alignment horizontal="center" vertical="center"/>
    </xf>
    <xf numFmtId="2" fontId="31" fillId="43" borderId="20" xfId="0" applyNumberFormat="1" applyFont="1" applyFill="1" applyBorder="1" applyAlignment="1">
      <alignment horizontal="center" vertical="center"/>
    </xf>
    <xf numFmtId="2" fontId="32" fillId="42" borderId="19" xfId="0" applyNumberFormat="1" applyFont="1" applyFill="1" applyBorder="1" applyAlignment="1">
      <alignment horizontal="center" vertical="center" wrapText="1"/>
    </xf>
    <xf numFmtId="192" fontId="31" fillId="0" borderId="19" xfId="0" applyNumberFormat="1" applyFont="1" applyFill="1" applyBorder="1" applyAlignment="1">
      <alignment horizontal="center" vertical="center" wrapText="1"/>
    </xf>
    <xf numFmtId="194" fontId="31" fillId="0" borderId="19" xfId="0" applyNumberFormat="1" applyFont="1" applyFill="1" applyBorder="1" applyAlignment="1">
      <alignment horizontal="center" vertical="center" wrapText="1"/>
    </xf>
    <xf numFmtId="192" fontId="31" fillId="0" borderId="19" xfId="0" applyNumberFormat="1" applyFont="1" applyFill="1" applyBorder="1" applyAlignment="1">
      <alignment horizontal="center" vertical="center"/>
    </xf>
    <xf numFmtId="2" fontId="32" fillId="44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/>
    </xf>
    <xf numFmtId="2" fontId="31" fillId="0" borderId="19" xfId="0" applyNumberFormat="1" applyFont="1" applyFill="1" applyBorder="1" applyAlignment="1">
      <alignment horizontal="center" vertical="center"/>
    </xf>
    <xf numFmtId="2" fontId="32" fillId="44" borderId="2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19" xfId="0" applyFont="1" applyBorder="1" applyAlignment="1">
      <alignment horizontal="center" vertical="center"/>
    </xf>
    <xf numFmtId="192" fontId="31" fillId="0" borderId="19" xfId="0" applyNumberFormat="1" applyFont="1" applyBorder="1" applyAlignment="1">
      <alignment horizontal="center" vertical="center"/>
    </xf>
    <xf numFmtId="2" fontId="32" fillId="42" borderId="19" xfId="0" applyNumberFormat="1" applyFont="1" applyFill="1" applyBorder="1" applyAlignment="1">
      <alignment horizontal="center" vertical="center"/>
    </xf>
    <xf numFmtId="192" fontId="32" fillId="42" borderId="19" xfId="0" applyNumberFormat="1" applyFont="1" applyFill="1" applyBorder="1" applyAlignment="1">
      <alignment horizontal="center" vertical="center" wrapText="1"/>
    </xf>
    <xf numFmtId="192" fontId="32" fillId="42" borderId="20" xfId="0" applyNumberFormat="1" applyFont="1" applyFill="1" applyBorder="1" applyAlignment="1">
      <alignment horizontal="center" vertical="center" wrapText="1"/>
    </xf>
    <xf numFmtId="2" fontId="32" fillId="42" borderId="20" xfId="0" applyNumberFormat="1" applyFont="1" applyFill="1" applyBorder="1" applyAlignment="1">
      <alignment horizontal="center" vertical="center" wrapText="1"/>
    </xf>
    <xf numFmtId="192" fontId="31" fillId="0" borderId="22" xfId="0" applyNumberFormat="1" applyFont="1" applyFill="1" applyBorder="1" applyAlignment="1">
      <alignment horizontal="center" vertical="center"/>
    </xf>
    <xf numFmtId="194" fontId="31" fillId="0" borderId="22" xfId="0" applyNumberFormat="1" applyFont="1" applyFill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 wrapText="1"/>
    </xf>
    <xf numFmtId="2" fontId="31" fillId="42" borderId="19" xfId="0" applyNumberFormat="1" applyFont="1" applyFill="1" applyBorder="1" applyAlignment="1">
      <alignment horizontal="center" vertical="center" wrapText="1"/>
    </xf>
    <xf numFmtId="0" fontId="31" fillId="0" borderId="19" xfId="409" applyFont="1" applyFill="1" applyBorder="1" applyAlignment="1">
      <alignment horizontal="center" vertical="center" wrapText="1"/>
      <protection/>
    </xf>
    <xf numFmtId="0" fontId="32" fillId="0" borderId="19" xfId="409" applyFont="1" applyFill="1" applyBorder="1" applyAlignment="1" quotePrefix="1">
      <alignment horizontal="center" vertical="top" wrapText="1"/>
      <protection/>
    </xf>
    <xf numFmtId="0" fontId="32" fillId="0" borderId="19" xfId="409" applyFont="1" applyFill="1" applyBorder="1" applyAlignment="1">
      <alignment horizontal="center" vertical="top" wrapText="1"/>
      <protection/>
    </xf>
    <xf numFmtId="207" fontId="32" fillId="0" borderId="19" xfId="408" applyNumberFormat="1" applyFont="1" applyFill="1" applyBorder="1" applyAlignment="1">
      <alignment horizontal="left" wrapText="1"/>
      <protection/>
    </xf>
    <xf numFmtId="0" fontId="32" fillId="0" borderId="19" xfId="409" applyFont="1" applyFill="1" applyBorder="1" applyAlignment="1">
      <alignment horizontal="center" wrapText="1"/>
      <protection/>
    </xf>
    <xf numFmtId="2" fontId="32" fillId="0" borderId="19" xfId="409" applyNumberFormat="1" applyFont="1" applyFill="1" applyBorder="1" applyAlignment="1">
      <alignment horizontal="center" wrapText="1"/>
      <protection/>
    </xf>
    <xf numFmtId="0" fontId="31" fillId="0" borderId="19" xfId="409" applyFont="1" applyFill="1" applyBorder="1" applyAlignment="1">
      <alignment horizontal="center" vertical="top" wrapText="1"/>
      <protection/>
    </xf>
    <xf numFmtId="0" fontId="31" fillId="0" borderId="19" xfId="409" applyFont="1" applyFill="1" applyBorder="1" applyAlignment="1">
      <alignment vertical="top" wrapText="1"/>
      <protection/>
    </xf>
    <xf numFmtId="0" fontId="31" fillId="0" borderId="19" xfId="409" applyFont="1" applyFill="1" applyBorder="1" applyAlignment="1">
      <alignment vertical="center" wrapText="1"/>
      <protection/>
    </xf>
    <xf numFmtId="207" fontId="33" fillId="0" borderId="19" xfId="408" applyNumberFormat="1" applyFont="1" applyFill="1" applyBorder="1" applyAlignment="1">
      <alignment horizontal="left" wrapText="1"/>
      <protection/>
    </xf>
    <xf numFmtId="0" fontId="32" fillId="0" borderId="19" xfId="409" applyFont="1" applyFill="1" applyBorder="1" applyAlignment="1">
      <alignment horizontal="center" vertical="center" wrapText="1"/>
      <protection/>
    </xf>
    <xf numFmtId="2" fontId="32" fillId="0" borderId="19" xfId="409" applyNumberFormat="1" applyFont="1" applyFill="1" applyBorder="1" applyAlignment="1">
      <alignment horizontal="center" vertical="center" wrapText="1"/>
      <protection/>
    </xf>
    <xf numFmtId="207" fontId="31" fillId="0" borderId="19" xfId="407" applyNumberFormat="1" applyFont="1" applyFill="1" applyBorder="1" applyAlignment="1">
      <alignment horizontal="left" wrapText="1"/>
      <protection/>
    </xf>
    <xf numFmtId="207" fontId="33" fillId="0" borderId="19" xfId="408" applyNumberFormat="1" applyFont="1" applyFill="1" applyBorder="1" applyAlignment="1">
      <alignment horizontal="left" vertical="center" wrapText="1"/>
      <protection/>
    </xf>
    <xf numFmtId="0" fontId="31" fillId="0" borderId="19" xfId="409" applyFont="1" applyFill="1" applyBorder="1" applyAlignment="1">
      <alignment horizontal="center" wrapText="1"/>
      <protection/>
    </xf>
    <xf numFmtId="2" fontId="31" fillId="0" borderId="19" xfId="409" applyNumberFormat="1" applyFont="1" applyFill="1" applyBorder="1" applyAlignment="1">
      <alignment horizontal="center" wrapText="1"/>
      <protection/>
    </xf>
    <xf numFmtId="207" fontId="33" fillId="0" borderId="19" xfId="408" applyNumberFormat="1" applyFont="1" applyFill="1" applyBorder="1" applyAlignment="1">
      <alignment horizontal="left" wrapText="1"/>
      <protection/>
    </xf>
    <xf numFmtId="207" fontId="33" fillId="0" borderId="19" xfId="408" applyNumberFormat="1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193" fontId="21" fillId="0" borderId="19" xfId="0" applyNumberFormat="1" applyFont="1" applyBorder="1" applyAlignment="1">
      <alignment horizontal="center" vertical="center" wrapText="1"/>
    </xf>
    <xf numFmtId="207" fontId="32" fillId="0" borderId="19" xfId="407" applyNumberFormat="1" applyFont="1" applyFill="1" applyBorder="1" applyAlignment="1">
      <alignment horizontal="left" wrapText="1"/>
      <protection/>
    </xf>
    <xf numFmtId="0" fontId="22" fillId="0" borderId="23" xfId="0" applyFont="1" applyBorder="1" applyAlignment="1">
      <alignment horizontal="left" vertical="center" wrapText="1"/>
    </xf>
    <xf numFmtId="0" fontId="32" fillId="0" borderId="22" xfId="409" applyFont="1" applyFill="1" applyBorder="1" applyAlignment="1">
      <alignment horizontal="center" vertical="top" wrapText="1"/>
      <protection/>
    </xf>
    <xf numFmtId="0" fontId="0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58" fillId="0" borderId="19" xfId="0" applyFont="1" applyBorder="1" applyAlignment="1" applyProtection="1">
      <alignment horizontal="left" vertical="center" wrapText="1"/>
      <protection/>
    </xf>
    <xf numFmtId="194" fontId="58" fillId="0" borderId="19" xfId="0" applyNumberFormat="1" applyFont="1" applyBorder="1" applyAlignment="1" applyProtection="1">
      <alignment horizontal="center" vertical="center" wrapText="1"/>
      <protection/>
    </xf>
    <xf numFmtId="194" fontId="58" fillId="0" borderId="19" xfId="522" applyNumberFormat="1" applyFont="1" applyBorder="1" applyAlignment="1" applyProtection="1">
      <alignment horizontal="center" vertical="center" wrapText="1"/>
      <protection/>
    </xf>
    <xf numFmtId="0" fontId="3" fillId="42" borderId="19" xfId="0" applyFont="1" applyFill="1" applyBorder="1" applyAlignment="1">
      <alignment horizontal="left" vertical="center" wrapText="1"/>
    </xf>
    <xf numFmtId="194" fontId="3" fillId="42" borderId="19" xfId="0" applyNumberFormat="1" applyFont="1" applyFill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19" xfId="491" applyFont="1" applyFill="1" applyBorder="1" applyAlignment="1">
      <alignment horizontal="center" vertical="center" wrapText="1"/>
      <protection/>
    </xf>
    <xf numFmtId="2" fontId="4" fillId="42" borderId="19" xfId="491" applyNumberFormat="1" applyFont="1" applyFill="1" applyBorder="1" applyAlignment="1">
      <alignment horizontal="center" vertical="center" wrapText="1"/>
      <protection/>
    </xf>
    <xf numFmtId="0" fontId="2" fillId="42" borderId="19" xfId="491" applyFont="1" applyFill="1" applyBorder="1" applyAlignment="1">
      <alignment horizontal="left" vertical="center" wrapText="1"/>
      <protection/>
    </xf>
    <xf numFmtId="0" fontId="2" fillId="42" borderId="19" xfId="491" applyFont="1" applyFill="1" applyBorder="1" applyAlignment="1">
      <alignment horizontal="center" vertical="center" wrapText="1"/>
      <protection/>
    </xf>
    <xf numFmtId="194" fontId="2" fillId="42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42" borderId="20" xfId="0" applyFont="1" applyFill="1" applyBorder="1" applyAlignment="1">
      <alignment horizontal="left" vertical="center" wrapText="1"/>
    </xf>
    <xf numFmtId="207" fontId="31" fillId="0" borderId="19" xfId="407" applyNumberFormat="1" applyFont="1" applyFill="1" applyBorder="1" applyAlignment="1">
      <alignment horizontal="left" vertical="center" wrapText="1"/>
      <protection/>
    </xf>
    <xf numFmtId="2" fontId="1" fillId="0" borderId="19" xfId="0" applyNumberFormat="1" applyFont="1" applyBorder="1" applyAlignment="1">
      <alignment horizontal="center" vertical="center" wrapText="1"/>
    </xf>
    <xf numFmtId="0" fontId="32" fillId="0" borderId="24" xfId="409" applyFont="1" applyFill="1" applyBorder="1" applyAlignment="1">
      <alignment horizontal="center" vertical="top" wrapText="1"/>
      <protection/>
    </xf>
    <xf numFmtId="207" fontId="33" fillId="0" borderId="24" xfId="408" applyNumberFormat="1" applyFont="1" applyFill="1" applyBorder="1" applyAlignment="1">
      <alignment horizontal="left" vertical="center" wrapText="1"/>
      <protection/>
    </xf>
    <xf numFmtId="0" fontId="31" fillId="0" borderId="24" xfId="409" applyFont="1" applyFill="1" applyBorder="1" applyAlignment="1">
      <alignment horizontal="center" wrapText="1"/>
      <protection/>
    </xf>
    <xf numFmtId="0" fontId="31" fillId="0" borderId="24" xfId="409" applyFont="1" applyFill="1" applyBorder="1" applyAlignment="1">
      <alignment horizontal="center" vertical="center" wrapText="1"/>
      <protection/>
    </xf>
    <xf numFmtId="2" fontId="31" fillId="0" borderId="24" xfId="409" applyNumberFormat="1" applyFont="1" applyFill="1" applyBorder="1" applyAlignment="1">
      <alignment horizontal="center" wrapText="1"/>
      <protection/>
    </xf>
    <xf numFmtId="0" fontId="32" fillId="0" borderId="19" xfId="0" applyNumberFormat="1" applyFont="1" applyBorder="1" applyAlignment="1">
      <alignment horizontal="center" vertical="center" wrapText="1"/>
    </xf>
    <xf numFmtId="192" fontId="2" fillId="42" borderId="19" xfId="491" applyNumberFormat="1" applyFont="1" applyFill="1" applyBorder="1" applyAlignment="1">
      <alignment horizontal="center" vertical="center" wrapText="1"/>
      <protection/>
    </xf>
    <xf numFmtId="0" fontId="1" fillId="4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19" xfId="409" applyFont="1" applyFill="1" applyBorder="1" applyAlignment="1">
      <alignment horizontal="center" vertical="center" wrapText="1"/>
      <protection/>
    </xf>
    <xf numFmtId="0" fontId="33" fillId="0" borderId="19" xfId="409" applyFont="1" applyFill="1" applyBorder="1" applyAlignment="1">
      <alignment horizontal="center" vertical="center" wrapText="1"/>
      <protection/>
    </xf>
    <xf numFmtId="0" fontId="31" fillId="0" borderId="20" xfId="409" applyFont="1" applyFill="1" applyBorder="1" applyAlignment="1">
      <alignment horizontal="center" vertical="center" wrapText="1"/>
      <protection/>
    </xf>
    <xf numFmtId="0" fontId="31" fillId="0" borderId="27" xfId="409" applyFont="1" applyFill="1" applyBorder="1" applyAlignment="1">
      <alignment horizontal="center" vertical="center" wrapText="1"/>
      <protection/>
    </xf>
    <xf numFmtId="0" fontId="31" fillId="0" borderId="28" xfId="409" applyFont="1" applyFill="1" applyBorder="1" applyAlignment="1">
      <alignment horizontal="center" vertical="center" wrapText="1"/>
      <protection/>
    </xf>
    <xf numFmtId="0" fontId="44" fillId="0" borderId="19" xfId="0" applyFont="1" applyBorder="1" applyAlignment="1">
      <alignment horizontal="center" vertical="center"/>
    </xf>
    <xf numFmtId="0" fontId="41" fillId="0" borderId="19" xfId="409" applyFont="1" applyFill="1" applyBorder="1" applyAlignment="1">
      <alignment horizontal="center" vertical="center" wrapText="1"/>
      <protection/>
    </xf>
    <xf numFmtId="0" fontId="33" fillId="0" borderId="19" xfId="409" applyNumberFormat="1" applyFont="1" applyFill="1" applyBorder="1" applyAlignment="1">
      <alignment horizontal="center" vertical="center" wrapText="1"/>
      <protection/>
    </xf>
  </cellXfs>
  <cellStyles count="51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Accent1" xfId="75"/>
    <cellStyle name="40% - Accent1 2" xfId="76"/>
    <cellStyle name="40% - Accent1 3" xfId="77"/>
    <cellStyle name="40% - Accent1 4" xfId="78"/>
    <cellStyle name="40% - Accent1 4 2" xfId="79"/>
    <cellStyle name="40% - Accent1 5" xfId="80"/>
    <cellStyle name="40% - Accent1 6" xfId="81"/>
    <cellStyle name="40% - Accent1 7" xfId="82"/>
    <cellStyle name="40% - Accent2" xfId="83"/>
    <cellStyle name="40% - Accent2 2" xfId="84"/>
    <cellStyle name="40% - Accent2 3" xfId="85"/>
    <cellStyle name="40% - Accent2 4" xfId="86"/>
    <cellStyle name="40% - Accent2 4 2" xfId="87"/>
    <cellStyle name="40% - Accent2 5" xfId="88"/>
    <cellStyle name="40% - Accent2 6" xfId="89"/>
    <cellStyle name="40% - Accent2 7" xfId="90"/>
    <cellStyle name="40% - Accent3" xfId="91"/>
    <cellStyle name="40% - Accent3 2" xfId="92"/>
    <cellStyle name="40% - Accent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4" xfId="99"/>
    <cellStyle name="40% - Accent4 2" xfId="100"/>
    <cellStyle name="40% - Accent4 3" xfId="101"/>
    <cellStyle name="40% - Accent4 4" xfId="102"/>
    <cellStyle name="40% - Accent4 4 2" xfId="103"/>
    <cellStyle name="40% - Accent4 5" xfId="104"/>
    <cellStyle name="40% - Accent4 6" xfId="105"/>
    <cellStyle name="40% - Accent4 7" xfId="106"/>
    <cellStyle name="40% - Accent5" xfId="107"/>
    <cellStyle name="40% - Accent5 2" xfId="108"/>
    <cellStyle name="40% - Accent5 3" xfId="109"/>
    <cellStyle name="40% - Accent5 4" xfId="110"/>
    <cellStyle name="40% - Accent5 4 2" xfId="111"/>
    <cellStyle name="40% - Accent5 5" xfId="112"/>
    <cellStyle name="40% - Accent5 6" xfId="113"/>
    <cellStyle name="40% - Accent5 7" xfId="114"/>
    <cellStyle name="40% - Accent6" xfId="115"/>
    <cellStyle name="40% - Accent6 2" xfId="116"/>
    <cellStyle name="40% - Accent6 3" xfId="117"/>
    <cellStyle name="40% - Accent6 4" xfId="118"/>
    <cellStyle name="40% - Accent6 4 2" xfId="119"/>
    <cellStyle name="40% - Accent6 5" xfId="120"/>
    <cellStyle name="40% - Accent6 6" xfId="121"/>
    <cellStyle name="40% - Accent6 7" xfId="122"/>
    <cellStyle name="40% - Акцент1" xfId="123"/>
    <cellStyle name="40% - Акцент1 2" xfId="124"/>
    <cellStyle name="40% - Акцент2" xfId="125"/>
    <cellStyle name="40% - Акцент2 2" xfId="126"/>
    <cellStyle name="40% - Акцент3" xfId="127"/>
    <cellStyle name="40% - Акцент3 2" xfId="128"/>
    <cellStyle name="40% - Акцент4" xfId="129"/>
    <cellStyle name="40% - Акцент4 2" xfId="130"/>
    <cellStyle name="40% - Акцент5" xfId="131"/>
    <cellStyle name="40% - Акцент5 2" xfId="132"/>
    <cellStyle name="40% - Акцент6" xfId="133"/>
    <cellStyle name="40% - Акцент6 2" xfId="134"/>
    <cellStyle name="60% - Accent1" xfId="135"/>
    <cellStyle name="60% - Accent1 2" xfId="136"/>
    <cellStyle name="60% - Accent1 3" xfId="137"/>
    <cellStyle name="60% - Accent1 4" xfId="138"/>
    <cellStyle name="60% - Accent1 4 2" xfId="139"/>
    <cellStyle name="60% - Accent1 5" xfId="140"/>
    <cellStyle name="60% - Accent1 6" xfId="141"/>
    <cellStyle name="60% - Accent1 7" xfId="142"/>
    <cellStyle name="60% - Accent2" xfId="143"/>
    <cellStyle name="60% - Accent2 2" xfId="144"/>
    <cellStyle name="60% - Accent2 3" xfId="145"/>
    <cellStyle name="60% - Accent2 4" xfId="146"/>
    <cellStyle name="60% - Accent2 4 2" xfId="147"/>
    <cellStyle name="60% - Accent2 5" xfId="148"/>
    <cellStyle name="60% - Accent2 6" xfId="149"/>
    <cellStyle name="60% - Accent2 7" xfId="150"/>
    <cellStyle name="60% - Accent3" xfId="151"/>
    <cellStyle name="60% - Accent3 2" xfId="152"/>
    <cellStyle name="60% - Accent3 3" xfId="153"/>
    <cellStyle name="60% - Accent3 4" xfId="154"/>
    <cellStyle name="60% - Accent3 4 2" xfId="155"/>
    <cellStyle name="60% - Accent3 5" xfId="156"/>
    <cellStyle name="60% - Accent3 6" xfId="157"/>
    <cellStyle name="60% - Accent3 7" xfId="158"/>
    <cellStyle name="60% - Accent4" xfId="159"/>
    <cellStyle name="60% - Accent4 2" xfId="160"/>
    <cellStyle name="60% - Accent4 3" xfId="161"/>
    <cellStyle name="60% - Accent4 4" xfId="162"/>
    <cellStyle name="60% - Accent4 4 2" xfId="163"/>
    <cellStyle name="60% - Accent4 5" xfId="164"/>
    <cellStyle name="60% - Accent4 6" xfId="165"/>
    <cellStyle name="60% - Accent4 7" xfId="166"/>
    <cellStyle name="60% - Accent5" xfId="167"/>
    <cellStyle name="60% - Accent5 2" xfId="168"/>
    <cellStyle name="60% - Accent5 3" xfId="169"/>
    <cellStyle name="60% - Accent5 4" xfId="170"/>
    <cellStyle name="60% - Accent5 4 2" xfId="171"/>
    <cellStyle name="60% - Accent5 5" xfId="172"/>
    <cellStyle name="60% - Accent5 6" xfId="173"/>
    <cellStyle name="60% - Accent5 7" xfId="174"/>
    <cellStyle name="60% - Accent6" xfId="175"/>
    <cellStyle name="60% - Accent6 2" xfId="176"/>
    <cellStyle name="60% - Accent6 3" xfId="177"/>
    <cellStyle name="60% - Accent6 4" xfId="178"/>
    <cellStyle name="60% - Accent6 4 2" xfId="179"/>
    <cellStyle name="60% - Accent6 5" xfId="180"/>
    <cellStyle name="60% - Accent6 6" xfId="181"/>
    <cellStyle name="60% - Accent6 7" xfId="182"/>
    <cellStyle name="60% - Акцент1" xfId="183"/>
    <cellStyle name="60% - Акцент1 2" xfId="184"/>
    <cellStyle name="60% - Акцент2" xfId="185"/>
    <cellStyle name="60% - Акцент2 2" xfId="186"/>
    <cellStyle name="60% - Акцент3" xfId="187"/>
    <cellStyle name="60% - Акцент3 2" xfId="188"/>
    <cellStyle name="60% - Акцент4" xfId="189"/>
    <cellStyle name="60% - Акцент4 2" xfId="190"/>
    <cellStyle name="60% - Акцент5" xfId="191"/>
    <cellStyle name="60% - Акцент5 2" xfId="192"/>
    <cellStyle name="60% - Акцент6" xfId="193"/>
    <cellStyle name="60% - Акцент6 2" xfId="194"/>
    <cellStyle name="Accent1" xfId="195"/>
    <cellStyle name="Accent1 2" xfId="196"/>
    <cellStyle name="Accent1 3" xfId="197"/>
    <cellStyle name="Accent1 4" xfId="198"/>
    <cellStyle name="Accent1 4 2" xfId="199"/>
    <cellStyle name="Accent1 5" xfId="200"/>
    <cellStyle name="Accent1 6" xfId="201"/>
    <cellStyle name="Accent1 7" xfId="202"/>
    <cellStyle name="Accent2" xfId="203"/>
    <cellStyle name="Accent2 2" xfId="204"/>
    <cellStyle name="Accent2 3" xfId="205"/>
    <cellStyle name="Accent2 4" xfId="206"/>
    <cellStyle name="Accent2 4 2" xfId="207"/>
    <cellStyle name="Accent2 5" xfId="208"/>
    <cellStyle name="Accent2 6" xfId="209"/>
    <cellStyle name="Accent2 7" xfId="210"/>
    <cellStyle name="Accent3" xfId="211"/>
    <cellStyle name="Accent3 2" xfId="212"/>
    <cellStyle name="Accent3 3" xfId="213"/>
    <cellStyle name="Accent3 4" xfId="214"/>
    <cellStyle name="Accent3 4 2" xfId="215"/>
    <cellStyle name="Accent3 5" xfId="216"/>
    <cellStyle name="Accent3 6" xfId="217"/>
    <cellStyle name="Accent3 7" xfId="218"/>
    <cellStyle name="Accent4" xfId="219"/>
    <cellStyle name="Accent4 2" xfId="220"/>
    <cellStyle name="Accent4 3" xfId="221"/>
    <cellStyle name="Accent4 4" xfId="222"/>
    <cellStyle name="Accent4 4 2" xfId="223"/>
    <cellStyle name="Accent4 5" xfId="224"/>
    <cellStyle name="Accent4 6" xfId="225"/>
    <cellStyle name="Accent4 7" xfId="226"/>
    <cellStyle name="Accent5" xfId="227"/>
    <cellStyle name="Accent5 2" xfId="228"/>
    <cellStyle name="Accent5 3" xfId="229"/>
    <cellStyle name="Accent5 4" xfId="230"/>
    <cellStyle name="Accent5 4 2" xfId="231"/>
    <cellStyle name="Accent5 5" xfId="232"/>
    <cellStyle name="Accent5 6" xfId="233"/>
    <cellStyle name="Accent5 7" xfId="234"/>
    <cellStyle name="Accent6" xfId="235"/>
    <cellStyle name="Accent6 2" xfId="236"/>
    <cellStyle name="Accent6 3" xfId="237"/>
    <cellStyle name="Accent6 4" xfId="238"/>
    <cellStyle name="Accent6 4 2" xfId="239"/>
    <cellStyle name="Accent6 5" xfId="240"/>
    <cellStyle name="Accent6 6" xfId="241"/>
    <cellStyle name="Accent6 7" xfId="242"/>
    <cellStyle name="Bad" xfId="243"/>
    <cellStyle name="Bad 2" xfId="244"/>
    <cellStyle name="Bad 3" xfId="245"/>
    <cellStyle name="Bad 4" xfId="246"/>
    <cellStyle name="Bad 4 2" xfId="247"/>
    <cellStyle name="Bad 5" xfId="248"/>
    <cellStyle name="Bad 6" xfId="249"/>
    <cellStyle name="Bad 7" xfId="250"/>
    <cellStyle name="Calculation" xfId="251"/>
    <cellStyle name="Calculation 2" xfId="252"/>
    <cellStyle name="Calculation 3" xfId="253"/>
    <cellStyle name="Calculation 4" xfId="254"/>
    <cellStyle name="Calculation 4 2" xfId="255"/>
    <cellStyle name="Calculation 4_Copy of SANTEQNIKA" xfId="256"/>
    <cellStyle name="Calculation 5" xfId="257"/>
    <cellStyle name="Calculation 6" xfId="258"/>
    <cellStyle name="Calculation 7" xfId="259"/>
    <cellStyle name="Check Cell" xfId="260"/>
    <cellStyle name="Check Cell 2" xfId="261"/>
    <cellStyle name="Check Cell 3" xfId="262"/>
    <cellStyle name="Check Cell 4" xfId="263"/>
    <cellStyle name="Check Cell 4 2" xfId="264"/>
    <cellStyle name="Check Cell 4_Copy of SANTEQNIKA" xfId="265"/>
    <cellStyle name="Check Cell 5" xfId="266"/>
    <cellStyle name="Check Cell 6" xfId="267"/>
    <cellStyle name="Check Cell 7" xfId="268"/>
    <cellStyle name="Comma" xfId="269"/>
    <cellStyle name="Comma [0]" xfId="270"/>
    <cellStyle name="Comma 2" xfId="271"/>
    <cellStyle name="Comma 3" xfId="272"/>
    <cellStyle name="Comma 4" xfId="273"/>
    <cellStyle name="Currency" xfId="274"/>
    <cellStyle name="Currency [0]" xfId="275"/>
    <cellStyle name="Excel Built-in Normal" xfId="276"/>
    <cellStyle name="Explanatory Text" xfId="277"/>
    <cellStyle name="Explanatory Text 2" xfId="278"/>
    <cellStyle name="Explanatory Text 3" xfId="279"/>
    <cellStyle name="Explanatory Text 4" xfId="280"/>
    <cellStyle name="Explanatory Text 4 2" xfId="281"/>
    <cellStyle name="Explanatory Text 5" xfId="282"/>
    <cellStyle name="Explanatory Text 6" xfId="283"/>
    <cellStyle name="Explanatory Text 7" xfId="284"/>
    <cellStyle name="Good" xfId="285"/>
    <cellStyle name="Good 2" xfId="286"/>
    <cellStyle name="Good 3" xfId="287"/>
    <cellStyle name="Good 4" xfId="288"/>
    <cellStyle name="Good 4 2" xfId="289"/>
    <cellStyle name="Good 5" xfId="290"/>
    <cellStyle name="Good 6" xfId="291"/>
    <cellStyle name="Good 7" xfId="292"/>
    <cellStyle name="Heading 1" xfId="293"/>
    <cellStyle name="Heading 1 2" xfId="294"/>
    <cellStyle name="Heading 1 3" xfId="295"/>
    <cellStyle name="Heading 1 4" xfId="296"/>
    <cellStyle name="Heading 1 4 2" xfId="297"/>
    <cellStyle name="Heading 1 4_Copy of SANTEQNIKA" xfId="298"/>
    <cellStyle name="Heading 1 5" xfId="299"/>
    <cellStyle name="Heading 1 6" xfId="300"/>
    <cellStyle name="Heading 1 7" xfId="301"/>
    <cellStyle name="Heading 2" xfId="302"/>
    <cellStyle name="Heading 2 2" xfId="303"/>
    <cellStyle name="Heading 2 3" xfId="304"/>
    <cellStyle name="Heading 2 4" xfId="305"/>
    <cellStyle name="Heading 2 4 2" xfId="306"/>
    <cellStyle name="Heading 2 4_Copy of SANTEQNIKA" xfId="307"/>
    <cellStyle name="Heading 2 5" xfId="308"/>
    <cellStyle name="Heading 2 6" xfId="309"/>
    <cellStyle name="Heading 2 7" xfId="310"/>
    <cellStyle name="Heading 3" xfId="311"/>
    <cellStyle name="Heading 3 2" xfId="312"/>
    <cellStyle name="Heading 3 3" xfId="313"/>
    <cellStyle name="Heading 3 4" xfId="314"/>
    <cellStyle name="Heading 3 4 2" xfId="315"/>
    <cellStyle name="Heading 3 4_Copy of SANTEQNIKA" xfId="316"/>
    <cellStyle name="Heading 3 5" xfId="317"/>
    <cellStyle name="Heading 3 6" xfId="318"/>
    <cellStyle name="Heading 3 7" xfId="319"/>
    <cellStyle name="Heading 4" xfId="320"/>
    <cellStyle name="Heading 4 2" xfId="321"/>
    <cellStyle name="Heading 4 3" xfId="322"/>
    <cellStyle name="Heading 4 4" xfId="323"/>
    <cellStyle name="Heading 4 4 2" xfId="324"/>
    <cellStyle name="Heading 4 5" xfId="325"/>
    <cellStyle name="Heading 4 6" xfId="326"/>
    <cellStyle name="Heading 4 7" xfId="327"/>
    <cellStyle name="Input" xfId="328"/>
    <cellStyle name="Input 2" xfId="329"/>
    <cellStyle name="Input 3" xfId="330"/>
    <cellStyle name="Input 4" xfId="331"/>
    <cellStyle name="Input 4 2" xfId="332"/>
    <cellStyle name="Input 4_Copy of SANTEQNIKA" xfId="333"/>
    <cellStyle name="Input 5" xfId="334"/>
    <cellStyle name="Input 6" xfId="335"/>
    <cellStyle name="Input 7" xfId="336"/>
    <cellStyle name="Linked Cell" xfId="337"/>
    <cellStyle name="Linked Cell 2" xfId="338"/>
    <cellStyle name="Linked Cell 3" xfId="339"/>
    <cellStyle name="Linked Cell 4" xfId="340"/>
    <cellStyle name="Linked Cell 4 2" xfId="341"/>
    <cellStyle name="Linked Cell 4_Copy of SANTEQNIKA" xfId="342"/>
    <cellStyle name="Linked Cell 5" xfId="343"/>
    <cellStyle name="Linked Cell 6" xfId="344"/>
    <cellStyle name="Linked Cell 7" xfId="345"/>
    <cellStyle name="Neutral" xfId="346"/>
    <cellStyle name="Neutral 2" xfId="347"/>
    <cellStyle name="Neutral 3" xfId="348"/>
    <cellStyle name="Neutral 4" xfId="349"/>
    <cellStyle name="Neutral 4 2" xfId="350"/>
    <cellStyle name="Neutral 5" xfId="351"/>
    <cellStyle name="Neutral 6" xfId="352"/>
    <cellStyle name="Neutral 7" xfId="353"/>
    <cellStyle name="Normal 10" xfId="354"/>
    <cellStyle name="Normal 10 2" xfId="355"/>
    <cellStyle name="Normal 10 2 2" xfId="356"/>
    <cellStyle name="Normal 11" xfId="357"/>
    <cellStyle name="Normal 11 2" xfId="358"/>
    <cellStyle name="Normal 12" xfId="359"/>
    <cellStyle name="Normal 12 2" xfId="360"/>
    <cellStyle name="Normal 13" xfId="361"/>
    <cellStyle name="Normal 14" xfId="362"/>
    <cellStyle name="Normal 14 2" xfId="363"/>
    <cellStyle name="Normal 14 3" xfId="364"/>
    <cellStyle name="Normal 14 4" xfId="365"/>
    <cellStyle name="Normal 14_anakia II etapi.xls sm. defeqturi" xfId="366"/>
    <cellStyle name="Normal 15" xfId="367"/>
    <cellStyle name="Normal 16" xfId="368"/>
    <cellStyle name="Normal 2" xfId="369"/>
    <cellStyle name="Normal 2 10" xfId="370"/>
    <cellStyle name="Normal 2 11" xfId="371"/>
    <cellStyle name="Normal 2 2" xfId="372"/>
    <cellStyle name="Normal 2 2 2" xfId="373"/>
    <cellStyle name="Normal 2 2 3" xfId="374"/>
    <cellStyle name="Normal 2 2 4" xfId="375"/>
    <cellStyle name="Normal 2 2 5" xfId="376"/>
    <cellStyle name="Normal 2 2_Copy of SANTEQNIKA" xfId="377"/>
    <cellStyle name="Normal 2 3" xfId="378"/>
    <cellStyle name="Normal 2 4" xfId="379"/>
    <cellStyle name="Normal 2 5" xfId="380"/>
    <cellStyle name="Normal 2 6" xfId="381"/>
    <cellStyle name="Normal 2 7" xfId="382"/>
    <cellStyle name="Normal 2 7 2" xfId="383"/>
    <cellStyle name="Normal 2_ELEQTRO" xfId="384"/>
    <cellStyle name="Normal 26" xfId="385"/>
    <cellStyle name="Normal 27" xfId="386"/>
    <cellStyle name="Normal 3" xfId="387"/>
    <cellStyle name="Normal 3 2" xfId="388"/>
    <cellStyle name="Normal 31" xfId="389"/>
    <cellStyle name="Normal 32 2" xfId="390"/>
    <cellStyle name="Normal 33 2" xfId="391"/>
    <cellStyle name="Normal 38 3" xfId="392"/>
    <cellStyle name="Normal 4" xfId="393"/>
    <cellStyle name="Normal 4 2" xfId="394"/>
    <cellStyle name="Normal 42" xfId="395"/>
    <cellStyle name="Normal 49" xfId="396"/>
    <cellStyle name="Normal 5" xfId="397"/>
    <cellStyle name="Normal 6" xfId="398"/>
    <cellStyle name="Normal 7" xfId="399"/>
    <cellStyle name="Normal 8" xfId="400"/>
    <cellStyle name="Normal 8 2" xfId="401"/>
    <cellStyle name="Normal 8_Copy of SANTEQNIKA" xfId="402"/>
    <cellStyle name="Normal 9" xfId="403"/>
    <cellStyle name="Normal 9 2" xfId="404"/>
    <cellStyle name="Normal 9 2 2" xfId="405"/>
    <cellStyle name="Normal 9_Copy of SANTEQNIKA" xfId="406"/>
    <cellStyle name="Normal_2-1-1" xfId="407"/>
    <cellStyle name="Normal_35-kv-qs-6kv-xaziT-tbilcementi" xfId="408"/>
    <cellStyle name="Normal_stadion-1" xfId="409"/>
    <cellStyle name="Note" xfId="410"/>
    <cellStyle name="Note 2" xfId="411"/>
    <cellStyle name="Note 3" xfId="412"/>
    <cellStyle name="Note 4" xfId="413"/>
    <cellStyle name="Note 4 2" xfId="414"/>
    <cellStyle name="Note 4_Copy of SANTEQNIKA" xfId="415"/>
    <cellStyle name="Note 5" xfId="416"/>
    <cellStyle name="Note 6" xfId="417"/>
    <cellStyle name="Note 7" xfId="418"/>
    <cellStyle name="Output" xfId="419"/>
    <cellStyle name="Output 2" xfId="420"/>
    <cellStyle name="Output 3" xfId="421"/>
    <cellStyle name="Output 4" xfId="422"/>
    <cellStyle name="Output 4 2" xfId="423"/>
    <cellStyle name="Output 4_Copy of SANTEQNIKA" xfId="424"/>
    <cellStyle name="Output 5" xfId="425"/>
    <cellStyle name="Output 6" xfId="426"/>
    <cellStyle name="Output 7" xfId="427"/>
    <cellStyle name="Percent" xfId="428"/>
    <cellStyle name="Percent 2" xfId="429"/>
    <cellStyle name="Style 1" xfId="430"/>
    <cellStyle name="Title" xfId="431"/>
    <cellStyle name="Title 2" xfId="432"/>
    <cellStyle name="Title 3" xfId="433"/>
    <cellStyle name="Title 4" xfId="434"/>
    <cellStyle name="Title 4 2" xfId="435"/>
    <cellStyle name="Title 5" xfId="436"/>
    <cellStyle name="Title 6" xfId="437"/>
    <cellStyle name="Title 7" xfId="438"/>
    <cellStyle name="Total" xfId="439"/>
    <cellStyle name="Total 2" xfId="440"/>
    <cellStyle name="Total 3" xfId="441"/>
    <cellStyle name="Total 4" xfId="442"/>
    <cellStyle name="Total 4 2" xfId="443"/>
    <cellStyle name="Total 4_Copy of SANTEQNIKA" xfId="444"/>
    <cellStyle name="Total 5" xfId="445"/>
    <cellStyle name="Total 6" xfId="446"/>
    <cellStyle name="Total 7" xfId="447"/>
    <cellStyle name="Warning Text" xfId="448"/>
    <cellStyle name="Warning Text 2" xfId="449"/>
    <cellStyle name="Warning Text 3" xfId="450"/>
    <cellStyle name="Warning Text 4" xfId="451"/>
    <cellStyle name="Warning Text 4 2" xfId="452"/>
    <cellStyle name="Warning Text 5" xfId="453"/>
    <cellStyle name="Warning Text 6" xfId="454"/>
    <cellStyle name="Warning Text 7" xfId="455"/>
    <cellStyle name="Акцент1" xfId="456"/>
    <cellStyle name="Акцент1 2" xfId="457"/>
    <cellStyle name="Акцент2" xfId="458"/>
    <cellStyle name="Акцент2 2" xfId="459"/>
    <cellStyle name="Акцент3" xfId="460"/>
    <cellStyle name="Акцент3 2" xfId="461"/>
    <cellStyle name="Акцент4" xfId="462"/>
    <cellStyle name="Акцент4 2" xfId="463"/>
    <cellStyle name="Акцент5" xfId="464"/>
    <cellStyle name="Акцент5 2" xfId="465"/>
    <cellStyle name="Акцент6" xfId="466"/>
    <cellStyle name="Акцент6 2" xfId="467"/>
    <cellStyle name="Ввод " xfId="468"/>
    <cellStyle name="Ввод  2" xfId="469"/>
    <cellStyle name="Вывод" xfId="470"/>
    <cellStyle name="Вывод 2" xfId="471"/>
    <cellStyle name="Вычисление" xfId="472"/>
    <cellStyle name="Вычисление 2" xfId="473"/>
    <cellStyle name="Заголовок 1" xfId="474"/>
    <cellStyle name="Заголовок 1 2" xfId="475"/>
    <cellStyle name="Заголовок 2" xfId="476"/>
    <cellStyle name="Заголовок 2 2" xfId="477"/>
    <cellStyle name="Заголовок 3" xfId="478"/>
    <cellStyle name="Заголовок 3 2" xfId="479"/>
    <cellStyle name="Заголовок 4" xfId="480"/>
    <cellStyle name="Заголовок 4 2" xfId="481"/>
    <cellStyle name="Итог" xfId="482"/>
    <cellStyle name="Итог 2" xfId="483"/>
    <cellStyle name="Контрольная ячейка" xfId="484"/>
    <cellStyle name="Контрольная ячейка 2" xfId="485"/>
    <cellStyle name="Название" xfId="486"/>
    <cellStyle name="Название 2" xfId="487"/>
    <cellStyle name="Нейтральный" xfId="488"/>
    <cellStyle name="Нейтральный 2" xfId="489"/>
    <cellStyle name="Обычный 2" xfId="490"/>
    <cellStyle name="Обычный 2 2" xfId="491"/>
    <cellStyle name="Обычный 2 2 2" xfId="492"/>
    <cellStyle name="Обычный 2 2 3" xfId="493"/>
    <cellStyle name="Обычный 3" xfId="494"/>
    <cellStyle name="Обычный 3 2" xfId="495"/>
    <cellStyle name="Обычный 4" xfId="496"/>
    <cellStyle name="Обычный 4 2" xfId="497"/>
    <cellStyle name="Обычный 4 3" xfId="498"/>
    <cellStyle name="Обычный 5" xfId="499"/>
    <cellStyle name="Обычный 5 2" xfId="500"/>
    <cellStyle name="Обычный 5 3" xfId="501"/>
    <cellStyle name="Обычный 6" xfId="502"/>
    <cellStyle name="Обычный 7" xfId="503"/>
    <cellStyle name="Обычный 7 2" xfId="504"/>
    <cellStyle name="Обычный 7 3" xfId="505"/>
    <cellStyle name="Обычный 8" xfId="506"/>
    <cellStyle name="Обычный_Лист1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Процентный 2" xfId="514"/>
    <cellStyle name="Процентный 3" xfId="515"/>
    <cellStyle name="Связанная ячейка" xfId="516"/>
    <cellStyle name="Связанная ячейка 2" xfId="517"/>
    <cellStyle name="Текст предупреждения" xfId="518"/>
    <cellStyle name="Текст предупреждения 2" xfId="519"/>
    <cellStyle name="Финансовый 2" xfId="520"/>
    <cellStyle name="Финансовый 2 2" xfId="521"/>
    <cellStyle name="Финансовый 2 2 2" xfId="522"/>
    <cellStyle name="Финансовый 3" xfId="523"/>
    <cellStyle name="Хороший" xfId="524"/>
    <cellStyle name="Хороший 2" xfId="525"/>
    <cellStyle name="სათაური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view="pageBreakPreview" zoomScale="95" zoomScaleSheetLayoutView="95" zoomScalePageLayoutView="0" workbookViewId="0" topLeftCell="A1">
      <selection activeCell="K12" sqref="K12"/>
    </sheetView>
  </sheetViews>
  <sheetFormatPr defaultColWidth="9.140625" defaultRowHeight="12.75"/>
  <cols>
    <col min="1" max="1" width="4.57421875" style="0" customWidth="1"/>
    <col min="2" max="2" width="50.28125" style="0" customWidth="1"/>
    <col min="3" max="3" width="15.8515625" style="0" customWidth="1"/>
    <col min="4" max="4" width="7.421875" style="0" hidden="1" customWidth="1"/>
    <col min="5" max="5" width="17.8515625" style="0" customWidth="1"/>
  </cols>
  <sheetData>
    <row r="1" spans="1:5" ht="27.75" customHeight="1">
      <c r="A1" s="133" t="s">
        <v>143</v>
      </c>
      <c r="B1" s="133"/>
      <c r="C1" s="133"/>
      <c r="D1" s="133"/>
      <c r="E1" s="133"/>
    </row>
    <row r="2" spans="1:5" ht="75" customHeight="1">
      <c r="A2" s="134" t="s">
        <v>142</v>
      </c>
      <c r="B2" s="134"/>
      <c r="C2" s="134"/>
      <c r="D2" s="134"/>
      <c r="E2" s="134"/>
    </row>
    <row r="3" spans="1:5" ht="15.75">
      <c r="A3" s="135" t="s">
        <v>137</v>
      </c>
      <c r="B3" s="135"/>
      <c r="C3" s="135"/>
      <c r="D3" s="135"/>
      <c r="E3" s="135"/>
    </row>
    <row r="4" spans="1:5" ht="15" customHeight="1">
      <c r="A4" s="130" t="s">
        <v>54</v>
      </c>
      <c r="B4" s="130" t="s">
        <v>55</v>
      </c>
      <c r="C4" s="130" t="s">
        <v>56</v>
      </c>
      <c r="D4" s="131" t="s">
        <v>46</v>
      </c>
      <c r="E4" s="132"/>
    </row>
    <row r="5" spans="1:5" ht="12.75">
      <c r="A5" s="129"/>
      <c r="B5" s="128"/>
      <c r="C5" s="128"/>
      <c r="D5" s="124"/>
      <c r="E5" s="125"/>
    </row>
    <row r="6" spans="1:5" ht="13.5">
      <c r="A6" s="75">
        <v>1</v>
      </c>
      <c r="B6" s="75">
        <v>2</v>
      </c>
      <c r="C6" s="75">
        <v>3</v>
      </c>
      <c r="D6" s="75">
        <v>5</v>
      </c>
      <c r="E6" s="75">
        <v>4</v>
      </c>
    </row>
    <row r="7" spans="1:5" ht="13.5">
      <c r="A7" s="75"/>
      <c r="B7" s="75" t="s">
        <v>84</v>
      </c>
      <c r="C7" s="75"/>
      <c r="D7" s="75"/>
      <c r="E7" s="75"/>
    </row>
    <row r="8" spans="1:5" ht="45" customHeight="1">
      <c r="A8" s="76">
        <v>1</v>
      </c>
      <c r="B8" s="77" t="s">
        <v>57</v>
      </c>
      <c r="C8" s="84" t="s">
        <v>58</v>
      </c>
      <c r="D8" s="74"/>
      <c r="E8" s="85">
        <f>4*2*0.6*0.6</f>
        <v>2.88</v>
      </c>
    </row>
    <row r="9" spans="1:5" ht="18" customHeight="1">
      <c r="A9" s="80"/>
      <c r="B9" s="82" t="s">
        <v>59</v>
      </c>
      <c r="C9" s="74" t="s">
        <v>60</v>
      </c>
      <c r="D9" s="74">
        <f>21.5*0.001</f>
        <v>0.021500000000000002</v>
      </c>
      <c r="E9" s="74">
        <f>D9*E8</f>
        <v>0.06192</v>
      </c>
    </row>
    <row r="10" spans="1:5" ht="18.75" customHeight="1">
      <c r="A10" s="80"/>
      <c r="B10" s="82" t="s">
        <v>61</v>
      </c>
      <c r="C10" s="74" t="s">
        <v>62</v>
      </c>
      <c r="D10" s="74">
        <f>48.2*0.001</f>
        <v>0.04820000000000001</v>
      </c>
      <c r="E10" s="74">
        <f>D10*E8</f>
        <v>0.13881600000000002</v>
      </c>
    </row>
    <row r="11" spans="1:5" ht="15">
      <c r="A11" s="76">
        <v>2</v>
      </c>
      <c r="B11" s="77" t="s">
        <v>63</v>
      </c>
      <c r="C11" s="78" t="s">
        <v>58</v>
      </c>
      <c r="D11" s="74"/>
      <c r="E11" s="79">
        <f>E8</f>
        <v>2.88</v>
      </c>
    </row>
    <row r="12" spans="1:6" ht="14.25" customHeight="1">
      <c r="A12" s="80"/>
      <c r="B12" s="82" t="s">
        <v>64</v>
      </c>
      <c r="C12" s="74" t="s">
        <v>62</v>
      </c>
      <c r="D12" s="74">
        <f>5.13*0.001</f>
        <v>0.00513</v>
      </c>
      <c r="E12" s="74">
        <f>D12*E11</f>
        <v>0.0147744</v>
      </c>
      <c r="F12" s="123" t="s">
        <v>141</v>
      </c>
    </row>
    <row r="13" spans="1:5" ht="15.75">
      <c r="A13" s="76">
        <v>3</v>
      </c>
      <c r="B13" s="83" t="s">
        <v>65</v>
      </c>
      <c r="C13" s="78" t="s">
        <v>58</v>
      </c>
      <c r="D13" s="74"/>
      <c r="E13" s="79">
        <f>E11</f>
        <v>2.88</v>
      </c>
    </row>
    <row r="14" spans="1:5" ht="13.5">
      <c r="A14" s="80"/>
      <c r="B14" s="81" t="s">
        <v>66</v>
      </c>
      <c r="C14" s="80" t="s">
        <v>35</v>
      </c>
      <c r="D14" s="74">
        <f>11.2*0.01</f>
        <v>0.11199999999999999</v>
      </c>
      <c r="E14" s="74">
        <f>D14*E13</f>
        <v>0.32255999999999996</v>
      </c>
    </row>
    <row r="15" spans="1:5" ht="18" customHeight="1">
      <c r="A15" s="80"/>
      <c r="B15" s="82" t="s">
        <v>67</v>
      </c>
      <c r="C15" s="74" t="s">
        <v>68</v>
      </c>
      <c r="D15" s="74">
        <f>13*0.01</f>
        <v>0.13</v>
      </c>
      <c r="E15" s="74">
        <f>D15*E13</f>
        <v>0.3744</v>
      </c>
    </row>
    <row r="16" spans="1:5" ht="45">
      <c r="A16" s="80">
        <v>4</v>
      </c>
      <c r="B16" s="102" t="s">
        <v>102</v>
      </c>
      <c r="C16" s="16" t="s">
        <v>103</v>
      </c>
      <c r="D16" s="42"/>
      <c r="E16" s="103">
        <v>0.4</v>
      </c>
    </row>
    <row r="17" spans="1:5" ht="18" customHeight="1">
      <c r="A17" s="80"/>
      <c r="B17" s="99" t="s">
        <v>97</v>
      </c>
      <c r="C17" s="9" t="s">
        <v>1</v>
      </c>
      <c r="D17" s="9">
        <v>517</v>
      </c>
      <c r="E17" s="30">
        <f>D17*E16</f>
        <v>206.8</v>
      </c>
    </row>
    <row r="18" spans="1:5" ht="15">
      <c r="A18" s="80"/>
      <c r="B18" s="99" t="s">
        <v>73</v>
      </c>
      <c r="C18" s="9" t="s">
        <v>3</v>
      </c>
      <c r="D18" s="9">
        <v>129</v>
      </c>
      <c r="E18" s="30">
        <f>D18*E16</f>
        <v>51.6</v>
      </c>
    </row>
    <row r="19" spans="1:5" ht="15">
      <c r="A19" s="80"/>
      <c r="B19" s="29" t="s">
        <v>107</v>
      </c>
      <c r="C19" s="18" t="s">
        <v>5</v>
      </c>
      <c r="D19" s="19">
        <v>1.015</v>
      </c>
      <c r="E19" s="19">
        <f>D19*E16</f>
        <v>0.40599999999999997</v>
      </c>
    </row>
    <row r="20" spans="1:5" ht="15">
      <c r="A20" s="80"/>
      <c r="B20" s="20" t="s">
        <v>6</v>
      </c>
      <c r="C20" s="18" t="s">
        <v>7</v>
      </c>
      <c r="D20" s="30">
        <v>124</v>
      </c>
      <c r="E20" s="19">
        <f>D20*E16</f>
        <v>49.6</v>
      </c>
    </row>
    <row r="21" spans="1:5" ht="15">
      <c r="A21" s="80"/>
      <c r="B21" s="20" t="s">
        <v>8</v>
      </c>
      <c r="C21" s="18" t="s">
        <v>5</v>
      </c>
      <c r="D21" s="9">
        <v>1.38</v>
      </c>
      <c r="E21" s="19">
        <f>D21*E16</f>
        <v>0.5519999999999999</v>
      </c>
    </row>
    <row r="22" spans="1:5" ht="32.25">
      <c r="A22" s="76">
        <v>5</v>
      </c>
      <c r="B22" s="87" t="s">
        <v>96</v>
      </c>
      <c r="C22" s="84" t="s">
        <v>10</v>
      </c>
      <c r="D22" s="74"/>
      <c r="E22" s="85">
        <f>(E25*10.26+E26*62.8)/1000</f>
        <v>0.27832999999999997</v>
      </c>
    </row>
    <row r="23" spans="1:5" ht="15">
      <c r="A23" s="76"/>
      <c r="B23" s="99" t="s">
        <v>97</v>
      </c>
      <c r="C23" s="99" t="s">
        <v>98</v>
      </c>
      <c r="D23" s="100">
        <v>53.8</v>
      </c>
      <c r="E23" s="101">
        <f>E22*D23</f>
        <v>14.974153999999997</v>
      </c>
    </row>
    <row r="24" spans="1:5" ht="15">
      <c r="A24" s="76"/>
      <c r="B24" s="99" t="s">
        <v>73</v>
      </c>
      <c r="C24" s="99" t="s">
        <v>32</v>
      </c>
      <c r="D24" s="100">
        <v>20</v>
      </c>
      <c r="E24" s="101">
        <f>E22*D24</f>
        <v>5.566599999999999</v>
      </c>
    </row>
    <row r="25" spans="1:5" ht="15">
      <c r="A25" s="76"/>
      <c r="B25" s="11" t="s">
        <v>105</v>
      </c>
      <c r="C25" s="1" t="s">
        <v>49</v>
      </c>
      <c r="D25" s="8" t="s">
        <v>133</v>
      </c>
      <c r="E25" s="101">
        <v>8</v>
      </c>
    </row>
    <row r="26" spans="1:5" ht="15">
      <c r="A26" s="76"/>
      <c r="B26" s="11" t="s">
        <v>95</v>
      </c>
      <c r="C26" s="88" t="s">
        <v>101</v>
      </c>
      <c r="D26" s="8" t="s">
        <v>133</v>
      </c>
      <c r="E26" s="101">
        <f>1.25*2.5</f>
        <v>3.125</v>
      </c>
    </row>
    <row r="27" spans="1:5" ht="15">
      <c r="A27" s="76"/>
      <c r="B27" s="99" t="s">
        <v>99</v>
      </c>
      <c r="C27" s="99" t="s">
        <v>100</v>
      </c>
      <c r="D27" s="100">
        <v>24.4</v>
      </c>
      <c r="E27" s="101">
        <f>28*164.5/1000</f>
        <v>4.606</v>
      </c>
    </row>
    <row r="28" spans="1:5" ht="15">
      <c r="A28" s="76"/>
      <c r="B28" s="99" t="s">
        <v>74</v>
      </c>
      <c r="C28" s="99" t="s">
        <v>32</v>
      </c>
      <c r="D28" s="100">
        <v>2.78</v>
      </c>
      <c r="E28" s="101">
        <v>3.8</v>
      </c>
    </row>
    <row r="29" spans="1:5" ht="15.75">
      <c r="A29" s="76"/>
      <c r="B29" s="91" t="s">
        <v>47</v>
      </c>
      <c r="C29" s="88"/>
      <c r="D29" s="74"/>
      <c r="E29" s="89"/>
    </row>
    <row r="30" spans="1:5" ht="15">
      <c r="A30" s="76"/>
      <c r="B30" s="33" t="s">
        <v>41</v>
      </c>
      <c r="C30" s="88"/>
      <c r="D30" s="74"/>
      <c r="E30" s="89"/>
    </row>
    <row r="31" spans="1:5" ht="48">
      <c r="A31" s="76">
        <v>1</v>
      </c>
      <c r="B31" s="90" t="s">
        <v>85</v>
      </c>
      <c r="C31" s="78"/>
      <c r="D31" s="74"/>
      <c r="E31" s="79">
        <v>1</v>
      </c>
    </row>
    <row r="32" spans="1:5" ht="18.75" customHeight="1">
      <c r="A32" s="76"/>
      <c r="B32" s="82" t="s">
        <v>59</v>
      </c>
      <c r="C32" s="80" t="s">
        <v>70</v>
      </c>
      <c r="D32" s="74">
        <v>22</v>
      </c>
      <c r="E32" s="74">
        <f>D32*E31:E31</f>
        <v>22</v>
      </c>
    </row>
    <row r="33" spans="1:5" ht="13.5">
      <c r="A33" s="76"/>
      <c r="B33" s="81" t="s">
        <v>71</v>
      </c>
      <c r="C33" s="80" t="s">
        <v>32</v>
      </c>
      <c r="D33" s="74">
        <v>11.6</v>
      </c>
      <c r="E33" s="74">
        <f>D33*E31</f>
        <v>11.6</v>
      </c>
    </row>
    <row r="34" spans="1:5" ht="13.5">
      <c r="A34" s="76"/>
      <c r="B34" s="86" t="s">
        <v>69</v>
      </c>
      <c r="C34" s="80" t="s">
        <v>32</v>
      </c>
      <c r="D34" s="74">
        <v>10.9</v>
      </c>
      <c r="E34" s="74">
        <f>D34*E31</f>
        <v>10.9</v>
      </c>
    </row>
    <row r="35" spans="1:5" ht="27">
      <c r="A35" s="76">
        <v>2</v>
      </c>
      <c r="B35" s="94" t="s">
        <v>75</v>
      </c>
      <c r="C35" s="80"/>
      <c r="D35" s="74"/>
      <c r="E35" s="74">
        <v>1</v>
      </c>
    </row>
    <row r="36" spans="1:5" ht="13.5">
      <c r="A36" s="76"/>
      <c r="B36" s="82" t="s">
        <v>59</v>
      </c>
      <c r="C36" s="80" t="s">
        <v>70</v>
      </c>
      <c r="D36" s="74">
        <v>22</v>
      </c>
      <c r="E36" s="74">
        <f>D36*E35</f>
        <v>22</v>
      </c>
    </row>
    <row r="37" spans="1:5" ht="13.5">
      <c r="A37" s="76"/>
      <c r="B37" s="81" t="s">
        <v>71</v>
      </c>
      <c r="C37" s="80" t="s">
        <v>32</v>
      </c>
      <c r="D37" s="80">
        <v>4.02</v>
      </c>
      <c r="E37" s="80">
        <f>D37*E35</f>
        <v>4.02</v>
      </c>
    </row>
    <row r="38" spans="1:5" ht="13.5">
      <c r="A38" s="76"/>
      <c r="B38" s="86" t="s">
        <v>69</v>
      </c>
      <c r="C38" s="80" t="s">
        <v>32</v>
      </c>
      <c r="D38" s="74">
        <v>0.88</v>
      </c>
      <c r="E38" s="80">
        <f>D38*E35</f>
        <v>0.88</v>
      </c>
    </row>
    <row r="39" spans="1:5" ht="34.5">
      <c r="A39" s="76">
        <v>3</v>
      </c>
      <c r="B39" s="95" t="s">
        <v>104</v>
      </c>
      <c r="C39" s="92" t="s">
        <v>51</v>
      </c>
      <c r="D39" s="93"/>
      <c r="E39" s="85">
        <v>1</v>
      </c>
    </row>
    <row r="40" spans="1:5" ht="17.25">
      <c r="A40" s="96"/>
      <c r="B40" s="82" t="s">
        <v>59</v>
      </c>
      <c r="C40" s="92" t="s">
        <v>51</v>
      </c>
      <c r="D40" s="74">
        <v>1</v>
      </c>
      <c r="E40" s="74">
        <f>D40*E39:E39</f>
        <v>1</v>
      </c>
    </row>
    <row r="41" spans="1:5" ht="13.5">
      <c r="A41" s="96"/>
      <c r="B41" s="81" t="s">
        <v>71</v>
      </c>
      <c r="C41" s="80" t="s">
        <v>32</v>
      </c>
      <c r="D41" s="80">
        <v>0.01</v>
      </c>
      <c r="E41" s="74">
        <f>D41*E39</f>
        <v>0.01</v>
      </c>
    </row>
    <row r="42" spans="1:5" ht="13.5">
      <c r="A42" s="96"/>
      <c r="B42" s="86" t="s">
        <v>69</v>
      </c>
      <c r="C42" s="80" t="s">
        <v>32</v>
      </c>
      <c r="D42" s="74">
        <v>0.04</v>
      </c>
      <c r="E42" s="74">
        <f>D42*E39</f>
        <v>0.04</v>
      </c>
    </row>
    <row r="43" spans="1:5" ht="15.75">
      <c r="A43" s="96"/>
      <c r="B43" s="91" t="s">
        <v>47</v>
      </c>
      <c r="C43" s="88"/>
      <c r="D43" s="74"/>
      <c r="E43" s="89"/>
    </row>
    <row r="44" spans="1:5" ht="15">
      <c r="A44" s="27"/>
      <c r="B44" s="33" t="s">
        <v>44</v>
      </c>
      <c r="C44" s="28"/>
      <c r="D44" s="70"/>
      <c r="E44" s="71"/>
    </row>
    <row r="45" spans="1:5" ht="30">
      <c r="A45" s="27">
        <v>1</v>
      </c>
      <c r="B45" s="104" t="s">
        <v>125</v>
      </c>
      <c r="C45" s="32" t="s">
        <v>51</v>
      </c>
      <c r="D45" s="65" t="s">
        <v>133</v>
      </c>
      <c r="E45" s="61">
        <v>1</v>
      </c>
    </row>
    <row r="46" spans="1:5" ht="26.25">
      <c r="A46" s="120">
        <v>2</v>
      </c>
      <c r="B46" s="97" t="s">
        <v>76</v>
      </c>
      <c r="C46" s="32" t="s">
        <v>51</v>
      </c>
      <c r="D46" s="65" t="s">
        <v>133</v>
      </c>
      <c r="E46" s="44">
        <v>1</v>
      </c>
    </row>
    <row r="47" spans="1:5" ht="30">
      <c r="A47" s="27">
        <v>3</v>
      </c>
      <c r="B47" s="11" t="s">
        <v>86</v>
      </c>
      <c r="C47" s="32" t="s">
        <v>51</v>
      </c>
      <c r="D47" s="65" t="s">
        <v>133</v>
      </c>
      <c r="E47" s="44">
        <v>1</v>
      </c>
    </row>
    <row r="48" spans="1:5" ht="30">
      <c r="A48" s="120">
        <v>4</v>
      </c>
      <c r="B48" s="11" t="s">
        <v>87</v>
      </c>
      <c r="C48" s="32" t="s">
        <v>77</v>
      </c>
      <c r="D48" s="65" t="s">
        <v>133</v>
      </c>
      <c r="E48" s="44">
        <v>12</v>
      </c>
    </row>
    <row r="49" spans="1:5" ht="15">
      <c r="A49" s="27">
        <v>5</v>
      </c>
      <c r="B49" s="11" t="s">
        <v>88</v>
      </c>
      <c r="C49" s="32" t="s">
        <v>77</v>
      </c>
      <c r="D49" s="65" t="s">
        <v>133</v>
      </c>
      <c r="E49" s="44">
        <v>15</v>
      </c>
    </row>
    <row r="50" spans="1:5" ht="15">
      <c r="A50" s="120">
        <v>6</v>
      </c>
      <c r="B50" s="11" t="s">
        <v>89</v>
      </c>
      <c r="C50" s="32" t="s">
        <v>78</v>
      </c>
      <c r="D50" s="65" t="s">
        <v>133</v>
      </c>
      <c r="E50" s="44">
        <v>8</v>
      </c>
    </row>
    <row r="51" spans="1:5" ht="30">
      <c r="A51" s="27">
        <v>7</v>
      </c>
      <c r="B51" s="11" t="s">
        <v>79</v>
      </c>
      <c r="C51" s="32" t="s">
        <v>77</v>
      </c>
      <c r="D51" s="65" t="s">
        <v>133</v>
      </c>
      <c r="E51" s="44">
        <v>3</v>
      </c>
    </row>
    <row r="52" spans="1:5" ht="30">
      <c r="A52" s="120">
        <v>8</v>
      </c>
      <c r="B52" s="11" t="s">
        <v>80</v>
      </c>
      <c r="C52" s="32" t="s">
        <v>77</v>
      </c>
      <c r="D52" s="65" t="s">
        <v>133</v>
      </c>
      <c r="E52" s="44">
        <v>20</v>
      </c>
    </row>
    <row r="53" spans="1:5" ht="45">
      <c r="A53" s="27">
        <v>9</v>
      </c>
      <c r="B53" s="11" t="s">
        <v>81</v>
      </c>
      <c r="C53" s="32" t="s">
        <v>78</v>
      </c>
      <c r="D53" s="65" t="s">
        <v>133</v>
      </c>
      <c r="E53" s="44">
        <v>1</v>
      </c>
    </row>
    <row r="54" spans="1:5" ht="60.75">
      <c r="A54" s="120">
        <v>10</v>
      </c>
      <c r="B54" s="11" t="s">
        <v>90</v>
      </c>
      <c r="C54" s="32" t="s">
        <v>78</v>
      </c>
      <c r="D54" s="65" t="s">
        <v>133</v>
      </c>
      <c r="E54" s="44">
        <v>1</v>
      </c>
    </row>
    <row r="55" spans="1:5" ht="30">
      <c r="A55" s="27">
        <v>11</v>
      </c>
      <c r="B55" s="11" t="s">
        <v>106</v>
      </c>
      <c r="C55" s="32" t="s">
        <v>78</v>
      </c>
      <c r="D55" s="65" t="s">
        <v>133</v>
      </c>
      <c r="E55" s="44">
        <f>20*2.5</f>
        <v>50</v>
      </c>
    </row>
    <row r="56" spans="1:5" ht="30">
      <c r="A56" s="120">
        <v>12</v>
      </c>
      <c r="B56" s="11" t="s">
        <v>91</v>
      </c>
      <c r="C56" s="32" t="s">
        <v>77</v>
      </c>
      <c r="D56" s="65" t="s">
        <v>133</v>
      </c>
      <c r="E56" s="44">
        <v>24</v>
      </c>
    </row>
    <row r="57" spans="1:5" ht="30">
      <c r="A57" s="27">
        <v>13</v>
      </c>
      <c r="B57" s="11" t="s">
        <v>82</v>
      </c>
      <c r="C57" s="32" t="s">
        <v>77</v>
      </c>
      <c r="D57" s="65" t="s">
        <v>133</v>
      </c>
      <c r="E57" s="44">
        <v>20</v>
      </c>
    </row>
    <row r="58" spans="1:5" ht="15">
      <c r="A58" s="120">
        <v>14</v>
      </c>
      <c r="B58" s="11" t="s">
        <v>83</v>
      </c>
      <c r="C58" s="32" t="s">
        <v>77</v>
      </c>
      <c r="D58" s="65" t="s">
        <v>133</v>
      </c>
      <c r="E58" s="44">
        <v>12</v>
      </c>
    </row>
    <row r="59" spans="1:5" ht="15">
      <c r="A59" s="27">
        <v>15</v>
      </c>
      <c r="B59" s="11" t="s">
        <v>92</v>
      </c>
      <c r="C59" s="32" t="s">
        <v>78</v>
      </c>
      <c r="D59" s="65" t="s">
        <v>133</v>
      </c>
      <c r="E59" s="44">
        <v>3</v>
      </c>
    </row>
    <row r="60" spans="1:5" ht="15">
      <c r="A60" s="120">
        <v>16</v>
      </c>
      <c r="B60" s="11" t="s">
        <v>93</v>
      </c>
      <c r="C60" s="32" t="s">
        <v>78</v>
      </c>
      <c r="D60" s="65" t="s">
        <v>133</v>
      </c>
      <c r="E60" s="44">
        <v>2</v>
      </c>
    </row>
    <row r="61" spans="1:5" ht="15">
      <c r="A61" s="27">
        <v>17</v>
      </c>
      <c r="B61" s="11" t="s">
        <v>94</v>
      </c>
      <c r="C61" s="32" t="s">
        <v>78</v>
      </c>
      <c r="D61" s="65" t="s">
        <v>133</v>
      </c>
      <c r="E61" s="44">
        <v>3</v>
      </c>
    </row>
    <row r="62" spans="1:5" ht="15">
      <c r="A62" s="120">
        <v>18</v>
      </c>
      <c r="B62" s="11" t="s">
        <v>128</v>
      </c>
      <c r="C62" s="32" t="s">
        <v>78</v>
      </c>
      <c r="D62" s="65" t="s">
        <v>133</v>
      </c>
      <c r="E62" s="44">
        <v>1</v>
      </c>
    </row>
    <row r="63" spans="1:5" ht="20.25" customHeight="1" thickBot="1">
      <c r="A63" s="115"/>
      <c r="B63" s="116" t="s">
        <v>141</v>
      </c>
      <c r="C63" s="117"/>
      <c r="D63" s="118"/>
      <c r="E63" s="119"/>
    </row>
    <row r="64" spans="1:5" ht="18" thickTop="1">
      <c r="A64" s="127" t="s">
        <v>135</v>
      </c>
      <c r="B64" s="127"/>
      <c r="C64" s="127"/>
      <c r="D64" s="127"/>
      <c r="E64" s="127"/>
    </row>
    <row r="65" spans="1:5" ht="60">
      <c r="A65" s="17" t="s">
        <v>0</v>
      </c>
      <c r="B65" s="24" t="s">
        <v>25</v>
      </c>
      <c r="C65" s="17" t="s">
        <v>14</v>
      </c>
      <c r="D65" s="122"/>
      <c r="E65" s="22">
        <f>(0.4*0.4*0.6)*14/100</f>
        <v>0.013440000000000002</v>
      </c>
    </row>
    <row r="66" spans="1:5" ht="15">
      <c r="A66" s="30"/>
      <c r="B66" s="34" t="s">
        <v>13</v>
      </c>
      <c r="C66" s="17" t="s">
        <v>1</v>
      </c>
      <c r="D66" s="122">
        <v>247.2</v>
      </c>
      <c r="E66" s="30">
        <f>D66*E65</f>
        <v>3.3223680000000004</v>
      </c>
    </row>
    <row r="67" spans="1:5" ht="45">
      <c r="A67" s="18">
        <v>2</v>
      </c>
      <c r="B67" s="24" t="s">
        <v>26</v>
      </c>
      <c r="C67" s="17" t="s">
        <v>14</v>
      </c>
      <c r="D67" s="122"/>
      <c r="E67" s="15">
        <v>0.1306</v>
      </c>
    </row>
    <row r="68" spans="1:5" ht="15">
      <c r="A68" s="18"/>
      <c r="B68" s="29" t="s">
        <v>15</v>
      </c>
      <c r="C68" s="9" t="s">
        <v>1</v>
      </c>
      <c r="D68" s="9">
        <v>517</v>
      </c>
      <c r="E68" s="30">
        <f>D68*E67</f>
        <v>67.5202</v>
      </c>
    </row>
    <row r="69" spans="1:5" ht="15">
      <c r="A69" s="18"/>
      <c r="B69" s="29" t="s">
        <v>16</v>
      </c>
      <c r="C69" s="9" t="s">
        <v>3</v>
      </c>
      <c r="D69" s="9">
        <v>129</v>
      </c>
      <c r="E69" s="30">
        <f>D69*E67</f>
        <v>16.8474</v>
      </c>
    </row>
    <row r="70" spans="1:5" ht="15">
      <c r="A70" s="18"/>
      <c r="B70" s="29" t="s">
        <v>107</v>
      </c>
      <c r="C70" s="18" t="s">
        <v>5</v>
      </c>
      <c r="D70" s="19">
        <v>1.015</v>
      </c>
      <c r="E70" s="19">
        <f>D70*E67</f>
        <v>0.13255899999999998</v>
      </c>
    </row>
    <row r="71" spans="1:5" ht="15">
      <c r="A71" s="18"/>
      <c r="B71" s="20" t="s">
        <v>6</v>
      </c>
      <c r="C71" s="18" t="s">
        <v>7</v>
      </c>
      <c r="D71" s="30">
        <v>124</v>
      </c>
      <c r="E71" s="19">
        <f>D71*E67</f>
        <v>16.194399999999998</v>
      </c>
    </row>
    <row r="72" spans="1:5" ht="15">
      <c r="A72" s="18"/>
      <c r="B72" s="20" t="s">
        <v>8</v>
      </c>
      <c r="C72" s="18" t="s">
        <v>5</v>
      </c>
      <c r="D72" s="9">
        <v>1.38</v>
      </c>
      <c r="E72" s="19">
        <f>D72*E67</f>
        <v>0.18022799999999997</v>
      </c>
    </row>
    <row r="73" spans="1:5" ht="15">
      <c r="A73" s="18"/>
      <c r="B73" s="20" t="s">
        <v>17</v>
      </c>
      <c r="C73" s="18" t="s">
        <v>3</v>
      </c>
      <c r="D73" s="19">
        <v>0.46</v>
      </c>
      <c r="E73" s="19">
        <f>D73*E67</f>
        <v>0.060076</v>
      </c>
    </row>
    <row r="74" spans="1:5" ht="15">
      <c r="A74" s="35">
        <v>3</v>
      </c>
      <c r="B74" s="36" t="s">
        <v>28</v>
      </c>
      <c r="C74" s="37" t="s">
        <v>18</v>
      </c>
      <c r="D74" s="10"/>
      <c r="E74" s="9">
        <v>0.28</v>
      </c>
    </row>
    <row r="75" spans="1:5" ht="15">
      <c r="A75" s="35"/>
      <c r="B75" s="39" t="s">
        <v>19</v>
      </c>
      <c r="C75" s="38" t="s">
        <v>20</v>
      </c>
      <c r="D75" s="40">
        <v>117</v>
      </c>
      <c r="E75" s="40">
        <f>D75*E74</f>
        <v>32.760000000000005</v>
      </c>
    </row>
    <row r="76" spans="1:5" ht="15">
      <c r="A76" s="35"/>
      <c r="B76" s="24" t="s">
        <v>21</v>
      </c>
      <c r="C76" s="10" t="s">
        <v>3</v>
      </c>
      <c r="D76" s="40">
        <v>4</v>
      </c>
      <c r="E76" s="9">
        <f>D76*E74</f>
        <v>1.12</v>
      </c>
    </row>
    <row r="77" spans="1:5" ht="15">
      <c r="A77" s="35"/>
      <c r="B77" s="29" t="s">
        <v>31</v>
      </c>
      <c r="C77" s="10" t="s">
        <v>11</v>
      </c>
      <c r="D77" s="10"/>
      <c r="E77" s="9">
        <v>44</v>
      </c>
    </row>
    <row r="78" spans="1:5" ht="45">
      <c r="A78" s="35"/>
      <c r="B78" s="29" t="s">
        <v>30</v>
      </c>
      <c r="C78" s="9" t="s">
        <v>12</v>
      </c>
      <c r="D78" s="30"/>
      <c r="E78" s="30">
        <v>44.8</v>
      </c>
    </row>
    <row r="79" spans="1:5" ht="15">
      <c r="A79" s="35"/>
      <c r="B79" s="29" t="s">
        <v>27</v>
      </c>
      <c r="C79" s="9" t="s">
        <v>11</v>
      </c>
      <c r="D79" s="30"/>
      <c r="E79" s="30">
        <v>60</v>
      </c>
    </row>
    <row r="80" spans="1:5" ht="15">
      <c r="A80" s="35"/>
      <c r="B80" s="29" t="s">
        <v>9</v>
      </c>
      <c r="C80" s="9"/>
      <c r="D80" s="9">
        <v>5</v>
      </c>
      <c r="E80" s="22">
        <f>D80*E74</f>
        <v>1.4000000000000001</v>
      </c>
    </row>
    <row r="81" spans="1:5" ht="15">
      <c r="A81" s="35"/>
      <c r="B81" s="29" t="s">
        <v>22</v>
      </c>
      <c r="C81" s="9" t="s">
        <v>3</v>
      </c>
      <c r="D81" s="40">
        <v>4</v>
      </c>
      <c r="E81" s="30">
        <f>D81*E74</f>
        <v>1.12</v>
      </c>
    </row>
    <row r="82" spans="1:5" ht="30">
      <c r="A82" s="35">
        <v>4</v>
      </c>
      <c r="B82" s="24" t="s">
        <v>23</v>
      </c>
      <c r="C82" s="13" t="s">
        <v>4</v>
      </c>
      <c r="D82" s="10"/>
      <c r="E82" s="22">
        <v>2</v>
      </c>
    </row>
    <row r="83" spans="1:5" ht="15">
      <c r="A83" s="35"/>
      <c r="B83" s="41" t="s">
        <v>19</v>
      </c>
      <c r="C83" s="38" t="s">
        <v>20</v>
      </c>
      <c r="D83" s="10">
        <v>17.2</v>
      </c>
      <c r="E83" s="9">
        <f>D83*E82</f>
        <v>34.4</v>
      </c>
    </row>
    <row r="84" spans="1:5" ht="15">
      <c r="A84" s="31"/>
      <c r="B84" s="24" t="s">
        <v>21</v>
      </c>
      <c r="C84" s="10" t="s">
        <v>3</v>
      </c>
      <c r="D84" s="10">
        <v>0.7</v>
      </c>
      <c r="E84" s="9">
        <f>D84*E82</f>
        <v>1.4</v>
      </c>
    </row>
    <row r="85" spans="1:5" ht="15">
      <c r="A85" s="18"/>
      <c r="B85" s="29" t="s">
        <v>24</v>
      </c>
      <c r="C85" s="10" t="s">
        <v>4</v>
      </c>
      <c r="D85" s="10" t="s">
        <v>134</v>
      </c>
      <c r="E85" s="9">
        <v>4</v>
      </c>
    </row>
    <row r="86" spans="1:5" ht="15">
      <c r="A86" s="18"/>
      <c r="B86" s="29" t="s">
        <v>29</v>
      </c>
      <c r="C86" s="10" t="s">
        <v>4</v>
      </c>
      <c r="D86" s="10" t="s">
        <v>134</v>
      </c>
      <c r="E86" s="9">
        <v>4</v>
      </c>
    </row>
    <row r="87" spans="1:5" ht="15">
      <c r="A87" s="18"/>
      <c r="B87" s="29" t="s">
        <v>9</v>
      </c>
      <c r="C87" s="10" t="s">
        <v>2</v>
      </c>
      <c r="D87" s="10">
        <v>1</v>
      </c>
      <c r="E87" s="9">
        <f>D87*E82</f>
        <v>2</v>
      </c>
    </row>
    <row r="88" spans="1:5" ht="15">
      <c r="A88" s="18"/>
      <c r="B88" s="29" t="s">
        <v>17</v>
      </c>
      <c r="C88" s="17" t="s">
        <v>3</v>
      </c>
      <c r="D88" s="10">
        <v>6.64</v>
      </c>
      <c r="E88" s="9">
        <f>D88*E82</f>
        <v>13.28</v>
      </c>
    </row>
    <row r="89" spans="1:5" ht="24.75">
      <c r="A89" s="122">
        <v>5</v>
      </c>
      <c r="B89" s="105" t="s">
        <v>108</v>
      </c>
      <c r="C89" s="106" t="s">
        <v>12</v>
      </c>
      <c r="D89" s="106"/>
      <c r="E89" s="107">
        <v>28</v>
      </c>
    </row>
    <row r="90" spans="1:5" ht="15">
      <c r="A90" s="122"/>
      <c r="B90" s="108" t="s">
        <v>109</v>
      </c>
      <c r="C90" s="109" t="s">
        <v>110</v>
      </c>
      <c r="D90" s="121">
        <v>0.68</v>
      </c>
      <c r="E90" s="110">
        <f>D90*E89</f>
        <v>19.040000000000003</v>
      </c>
    </row>
    <row r="91" spans="1:5" ht="15">
      <c r="A91" s="122"/>
      <c r="B91" s="108" t="s">
        <v>111</v>
      </c>
      <c r="C91" s="109" t="s">
        <v>3</v>
      </c>
      <c r="D91" s="109">
        <v>0.0003</v>
      </c>
      <c r="E91" s="110">
        <f>D91*E89</f>
        <v>0.0084</v>
      </c>
    </row>
    <row r="92" spans="1:5" ht="15">
      <c r="A92" s="122"/>
      <c r="B92" s="108" t="s">
        <v>112</v>
      </c>
      <c r="C92" s="109" t="s">
        <v>2</v>
      </c>
      <c r="D92" s="109">
        <v>0.246</v>
      </c>
      <c r="E92" s="110">
        <f>D92*E89</f>
        <v>6.888</v>
      </c>
    </row>
    <row r="93" spans="1:5" ht="15">
      <c r="A93" s="122"/>
      <c r="B93" s="108" t="s">
        <v>113</v>
      </c>
      <c r="C93" s="109" t="s">
        <v>2</v>
      </c>
      <c r="D93" s="109">
        <v>0.027</v>
      </c>
      <c r="E93" s="110">
        <f>D93*E89</f>
        <v>0.756</v>
      </c>
    </row>
    <row r="94" spans="1:5" ht="15">
      <c r="A94" s="122"/>
      <c r="B94" s="108" t="s">
        <v>114</v>
      </c>
      <c r="C94" s="109" t="s">
        <v>3</v>
      </c>
      <c r="D94" s="109">
        <v>0.0019</v>
      </c>
      <c r="E94" s="110">
        <f>D94*E89</f>
        <v>0.0532</v>
      </c>
    </row>
    <row r="95" spans="1:5" ht="17.25">
      <c r="A95" s="126" t="s">
        <v>136</v>
      </c>
      <c r="B95" s="126"/>
      <c r="C95" s="126"/>
      <c r="D95" s="126"/>
      <c r="E95" s="126"/>
    </row>
    <row r="96" spans="1:5" ht="15">
      <c r="A96" s="4"/>
      <c r="B96" s="14" t="s">
        <v>72</v>
      </c>
      <c r="C96" s="4"/>
      <c r="D96" s="43"/>
      <c r="E96" s="44"/>
    </row>
    <row r="97" spans="1:5" ht="15">
      <c r="A97" s="3">
        <v>1</v>
      </c>
      <c r="B97" s="1" t="s">
        <v>115</v>
      </c>
      <c r="C97" s="1" t="s">
        <v>52</v>
      </c>
      <c r="D97" s="32"/>
      <c r="E97" s="45">
        <v>37.7</v>
      </c>
    </row>
    <row r="98" spans="1:5" ht="15">
      <c r="A98" s="4"/>
      <c r="B98" s="10" t="s">
        <v>34</v>
      </c>
      <c r="C98" s="13" t="s">
        <v>40</v>
      </c>
      <c r="D98" s="46">
        <v>100</v>
      </c>
      <c r="E98" s="48">
        <f>D98*E97</f>
        <v>3770.0000000000005</v>
      </c>
    </row>
    <row r="99" spans="1:5" ht="45">
      <c r="A99" s="13">
        <v>2</v>
      </c>
      <c r="B99" s="10" t="s">
        <v>45</v>
      </c>
      <c r="C99" s="10" t="s">
        <v>33</v>
      </c>
      <c r="D99" s="49"/>
      <c r="E99" s="50">
        <v>1.102</v>
      </c>
    </row>
    <row r="100" spans="1:5" ht="15">
      <c r="A100" s="13"/>
      <c r="B100" s="10" t="s">
        <v>34</v>
      </c>
      <c r="C100" s="10" t="s">
        <v>35</v>
      </c>
      <c r="D100" s="73">
        <v>206</v>
      </c>
      <c r="E100" s="53">
        <f>D100*E99</f>
        <v>227.01200000000003</v>
      </c>
    </row>
    <row r="101" spans="1:5" ht="30">
      <c r="A101" s="13">
        <v>3</v>
      </c>
      <c r="B101" s="24" t="s">
        <v>123</v>
      </c>
      <c r="C101" s="10" t="s">
        <v>37</v>
      </c>
      <c r="D101" s="52"/>
      <c r="E101" s="66">
        <v>97</v>
      </c>
    </row>
    <row r="102" spans="1:5" ht="15">
      <c r="A102" s="13"/>
      <c r="B102" s="24" t="s">
        <v>34</v>
      </c>
      <c r="C102" s="10" t="s">
        <v>35</v>
      </c>
      <c r="D102" s="54">
        <v>5.12</v>
      </c>
      <c r="E102" s="53">
        <f>D102*E101</f>
        <v>496.64</v>
      </c>
    </row>
    <row r="103" spans="1:5" ht="15">
      <c r="A103" s="13"/>
      <c r="B103" s="111" t="s">
        <v>38</v>
      </c>
      <c r="C103" s="2" t="s">
        <v>32</v>
      </c>
      <c r="D103" s="56">
        <v>0.43</v>
      </c>
      <c r="E103" s="57">
        <f>E101*D103</f>
        <v>41.71</v>
      </c>
    </row>
    <row r="104" spans="1:5" ht="15">
      <c r="A104" s="13"/>
      <c r="B104" s="24" t="s">
        <v>36</v>
      </c>
      <c r="C104" s="2" t="s">
        <v>32</v>
      </c>
      <c r="D104" s="56">
        <v>26</v>
      </c>
      <c r="E104" s="57">
        <v>0.23</v>
      </c>
    </row>
    <row r="105" spans="1:5" ht="45">
      <c r="A105" s="13">
        <v>4</v>
      </c>
      <c r="B105" s="24" t="s">
        <v>124</v>
      </c>
      <c r="C105" s="10" t="s">
        <v>37</v>
      </c>
      <c r="D105" s="52"/>
      <c r="E105" s="66">
        <v>28</v>
      </c>
    </row>
    <row r="106" spans="1:5" ht="15">
      <c r="A106" s="13"/>
      <c r="B106" s="24" t="s">
        <v>34</v>
      </c>
      <c r="C106" s="10" t="s">
        <v>35</v>
      </c>
      <c r="D106" s="54">
        <v>12.4</v>
      </c>
      <c r="E106" s="53">
        <f>D106*E105</f>
        <v>347.2</v>
      </c>
    </row>
    <row r="107" spans="1:5" ht="15">
      <c r="A107" s="13"/>
      <c r="B107" s="111" t="s">
        <v>38</v>
      </c>
      <c r="C107" s="2" t="s">
        <v>32</v>
      </c>
      <c r="D107" s="56">
        <v>1.29</v>
      </c>
      <c r="E107" s="57">
        <f>E105*D107</f>
        <v>36.120000000000005</v>
      </c>
    </row>
    <row r="108" spans="1:5" ht="15">
      <c r="A108" s="17"/>
      <c r="B108" s="24" t="s">
        <v>36</v>
      </c>
      <c r="C108" s="2" t="s">
        <v>32</v>
      </c>
      <c r="D108" s="56">
        <v>26</v>
      </c>
      <c r="E108" s="57">
        <v>0.23</v>
      </c>
    </row>
    <row r="109" spans="1:5" ht="15">
      <c r="A109" s="5"/>
      <c r="B109" s="24"/>
      <c r="C109" s="13"/>
      <c r="D109" s="59"/>
      <c r="E109" s="60"/>
    </row>
    <row r="110" spans="1:5" ht="15">
      <c r="A110" s="25"/>
      <c r="B110" s="33" t="s">
        <v>41</v>
      </c>
      <c r="C110" s="26"/>
      <c r="D110" s="62"/>
      <c r="E110" s="63"/>
    </row>
    <row r="111" spans="1:5" ht="15">
      <c r="A111" s="5">
        <v>1</v>
      </c>
      <c r="B111" s="24" t="s">
        <v>116</v>
      </c>
      <c r="C111" s="12" t="s">
        <v>39</v>
      </c>
      <c r="D111" s="51"/>
      <c r="E111" s="66">
        <v>15.251</v>
      </c>
    </row>
    <row r="112" spans="1:5" ht="15">
      <c r="A112" s="5"/>
      <c r="B112" s="24" t="s">
        <v>34</v>
      </c>
      <c r="C112" s="10" t="s">
        <v>35</v>
      </c>
      <c r="D112" s="64">
        <v>15.1</v>
      </c>
      <c r="E112" s="65">
        <f>D112*E111</f>
        <v>230.2901</v>
      </c>
    </row>
    <row r="113" spans="1:5" ht="15">
      <c r="A113" s="5"/>
      <c r="B113" s="111" t="s">
        <v>38</v>
      </c>
      <c r="C113" s="6" t="s">
        <v>48</v>
      </c>
      <c r="D113" s="64">
        <v>2.36</v>
      </c>
      <c r="E113" s="65">
        <f>D113*E111</f>
        <v>35.99236</v>
      </c>
    </row>
    <row r="114" spans="1:5" ht="15">
      <c r="A114" s="5"/>
      <c r="B114" s="11" t="s">
        <v>43</v>
      </c>
      <c r="C114" s="6" t="s">
        <v>48</v>
      </c>
      <c r="D114" s="64">
        <v>1.41</v>
      </c>
      <c r="E114" s="65">
        <f>D114*E111</f>
        <v>21.503909999999998</v>
      </c>
    </row>
    <row r="115" spans="1:5" ht="15">
      <c r="A115" s="5"/>
      <c r="B115" s="11" t="s">
        <v>117</v>
      </c>
      <c r="C115" s="6" t="s">
        <v>48</v>
      </c>
      <c r="D115" s="64">
        <v>0.93</v>
      </c>
      <c r="E115" s="65">
        <f>D115*E111</f>
        <v>14.18343</v>
      </c>
    </row>
    <row r="116" spans="1:5" ht="15">
      <c r="A116" s="5"/>
      <c r="B116" s="24" t="s">
        <v>36</v>
      </c>
      <c r="C116" s="2" t="s">
        <v>32</v>
      </c>
      <c r="D116" s="64">
        <v>0.53</v>
      </c>
      <c r="E116" s="65">
        <f>D116*E111</f>
        <v>8.08303</v>
      </c>
    </row>
    <row r="117" spans="1:5" ht="15">
      <c r="A117" s="5">
        <v>2</v>
      </c>
      <c r="B117" s="112" t="s">
        <v>42</v>
      </c>
      <c r="C117" s="23" t="s">
        <v>37</v>
      </c>
      <c r="D117" s="67"/>
      <c r="E117" s="55">
        <v>25</v>
      </c>
    </row>
    <row r="118" spans="1:5" ht="15">
      <c r="A118" s="5"/>
      <c r="B118" s="24" t="s">
        <v>34</v>
      </c>
      <c r="C118" s="10" t="s">
        <v>35</v>
      </c>
      <c r="D118" s="56">
        <v>1.76</v>
      </c>
      <c r="E118" s="58">
        <f>E117*D118</f>
        <v>44</v>
      </c>
    </row>
    <row r="119" spans="1:5" ht="15">
      <c r="A119" s="5"/>
      <c r="B119" s="111" t="s">
        <v>38</v>
      </c>
      <c r="C119" s="2" t="s">
        <v>32</v>
      </c>
      <c r="D119" s="56">
        <v>0.16</v>
      </c>
      <c r="E119" s="58">
        <f>E117*D119</f>
        <v>4</v>
      </c>
    </row>
    <row r="120" spans="1:5" ht="15">
      <c r="A120" s="12"/>
      <c r="B120" s="24" t="s">
        <v>36</v>
      </c>
      <c r="C120" s="2" t="s">
        <v>32</v>
      </c>
      <c r="D120" s="58">
        <v>0.04</v>
      </c>
      <c r="E120" s="58">
        <f>E117*D120</f>
        <v>1</v>
      </c>
    </row>
    <row r="121" spans="1:5" ht="30">
      <c r="A121" s="6">
        <v>3</v>
      </c>
      <c r="B121" s="112" t="s">
        <v>53</v>
      </c>
      <c r="C121" s="21" t="s">
        <v>50</v>
      </c>
      <c r="D121" s="68"/>
      <c r="E121" s="69">
        <v>30</v>
      </c>
    </row>
    <row r="122" spans="1:5" ht="15">
      <c r="A122" s="6"/>
      <c r="B122" s="24" t="s">
        <v>34</v>
      </c>
      <c r="C122" s="10" t="s">
        <v>35</v>
      </c>
      <c r="D122" s="56">
        <v>0.32</v>
      </c>
      <c r="E122" s="47">
        <f>E121*D122</f>
        <v>9.6</v>
      </c>
    </row>
    <row r="123" spans="1:5" ht="15">
      <c r="A123" s="6"/>
      <c r="B123" s="111" t="s">
        <v>38</v>
      </c>
      <c r="C123" s="2" t="s">
        <v>32</v>
      </c>
      <c r="D123" s="56">
        <v>0.03</v>
      </c>
      <c r="E123" s="47">
        <f>E121*D123</f>
        <v>0.8999999999999999</v>
      </c>
    </row>
    <row r="124" spans="1:5" ht="15">
      <c r="A124" s="6"/>
      <c r="B124" s="113" t="s">
        <v>69</v>
      </c>
      <c r="C124" s="80" t="s">
        <v>32</v>
      </c>
      <c r="D124" s="74">
        <v>0.193</v>
      </c>
      <c r="E124" s="74">
        <f>D124*E121</f>
        <v>5.79</v>
      </c>
    </row>
    <row r="125" spans="1:5" ht="15">
      <c r="A125" s="7"/>
      <c r="B125" s="2"/>
      <c r="C125" s="2"/>
      <c r="D125" s="58"/>
      <c r="E125" s="47"/>
    </row>
    <row r="126" spans="1:5" ht="15">
      <c r="A126" s="27"/>
      <c r="B126" s="33" t="s">
        <v>44</v>
      </c>
      <c r="C126" s="28"/>
      <c r="D126" s="70"/>
      <c r="E126" s="71"/>
    </row>
    <row r="127" spans="1:5" ht="30">
      <c r="A127" s="3">
        <v>1</v>
      </c>
      <c r="B127" s="11" t="s">
        <v>130</v>
      </c>
      <c r="C127" s="92" t="s">
        <v>118</v>
      </c>
      <c r="D127" s="65" t="s">
        <v>133</v>
      </c>
      <c r="E127" s="44">
        <f>125+28</f>
        <v>153</v>
      </c>
    </row>
    <row r="128" spans="1:5" ht="30">
      <c r="A128" s="3">
        <v>2</v>
      </c>
      <c r="B128" s="98" t="s">
        <v>122</v>
      </c>
      <c r="C128" s="92" t="s">
        <v>118</v>
      </c>
      <c r="D128" s="65" t="s">
        <v>133</v>
      </c>
      <c r="E128" s="44">
        <v>153</v>
      </c>
    </row>
    <row r="129" spans="1:5" ht="30">
      <c r="A129" s="3">
        <v>3</v>
      </c>
      <c r="B129" s="11" t="s">
        <v>119</v>
      </c>
      <c r="C129" s="92" t="s">
        <v>120</v>
      </c>
      <c r="D129" s="65" t="s">
        <v>133</v>
      </c>
      <c r="E129" s="72">
        <f>125*4</f>
        <v>500</v>
      </c>
    </row>
    <row r="130" spans="1:5" ht="30">
      <c r="A130" s="3">
        <v>4</v>
      </c>
      <c r="B130" s="11" t="s">
        <v>121</v>
      </c>
      <c r="C130" s="92" t="s">
        <v>49</v>
      </c>
      <c r="D130" s="65" t="s">
        <v>133</v>
      </c>
      <c r="E130" s="44">
        <v>2295</v>
      </c>
    </row>
    <row r="131" spans="1:5" ht="28.5">
      <c r="A131" s="3">
        <v>5</v>
      </c>
      <c r="B131" s="11" t="s">
        <v>129</v>
      </c>
      <c r="C131" s="1" t="s">
        <v>77</v>
      </c>
      <c r="D131" s="65" t="s">
        <v>133</v>
      </c>
      <c r="E131" s="44">
        <f>E111*1000</f>
        <v>15251</v>
      </c>
    </row>
    <row r="132" spans="1:5" ht="30">
      <c r="A132" s="3">
        <v>6</v>
      </c>
      <c r="B132" s="98" t="s">
        <v>126</v>
      </c>
      <c r="C132" s="1" t="s">
        <v>11</v>
      </c>
      <c r="D132" s="65" t="s">
        <v>133</v>
      </c>
      <c r="E132" s="114">
        <f>E117*2.5</f>
        <v>62.5</v>
      </c>
    </row>
    <row r="133" spans="1:5" ht="30">
      <c r="A133" s="3">
        <v>7</v>
      </c>
      <c r="B133" s="98" t="s">
        <v>127</v>
      </c>
      <c r="C133" s="1" t="s">
        <v>77</v>
      </c>
      <c r="D133" s="65" t="s">
        <v>133</v>
      </c>
      <c r="E133" s="114">
        <f>E121</f>
        <v>30</v>
      </c>
    </row>
    <row r="134" spans="1:5" ht="17.25">
      <c r="A134" s="126" t="s">
        <v>138</v>
      </c>
      <c r="B134" s="126"/>
      <c r="C134" s="126"/>
      <c r="D134" s="126"/>
      <c r="E134" s="126"/>
    </row>
    <row r="135" spans="1:5" ht="15">
      <c r="A135" s="4"/>
      <c r="B135" s="14" t="s">
        <v>72</v>
      </c>
      <c r="C135" s="4"/>
      <c r="D135" s="43"/>
      <c r="E135" s="44"/>
    </row>
    <row r="136" spans="1:5" ht="15">
      <c r="A136" s="4" t="s">
        <v>0</v>
      </c>
      <c r="B136" s="1" t="s">
        <v>115</v>
      </c>
      <c r="C136" s="1" t="s">
        <v>52</v>
      </c>
      <c r="D136" s="32"/>
      <c r="E136" s="45">
        <v>29.47</v>
      </c>
    </row>
    <row r="137" spans="1:5" ht="15">
      <c r="A137" s="4"/>
      <c r="B137" s="10" t="s">
        <v>34</v>
      </c>
      <c r="C137" s="13" t="s">
        <v>40</v>
      </c>
      <c r="D137" s="46">
        <v>100</v>
      </c>
      <c r="E137" s="48">
        <f>D137*E136</f>
        <v>2947</v>
      </c>
    </row>
    <row r="138" spans="1:5" ht="45">
      <c r="A138" s="13">
        <v>2</v>
      </c>
      <c r="B138" s="10" t="s">
        <v>45</v>
      </c>
      <c r="C138" s="10" t="s">
        <v>33</v>
      </c>
      <c r="D138" s="49"/>
      <c r="E138" s="50">
        <v>0.958</v>
      </c>
    </row>
    <row r="139" spans="1:5" ht="15">
      <c r="A139" s="13"/>
      <c r="B139" s="10" t="s">
        <v>34</v>
      </c>
      <c r="C139" s="10" t="s">
        <v>35</v>
      </c>
      <c r="D139" s="73">
        <v>206</v>
      </c>
      <c r="E139" s="53">
        <f>D139*E138</f>
        <v>197.34799999999998</v>
      </c>
    </row>
    <row r="140" spans="1:5" ht="30">
      <c r="A140" s="13">
        <v>3</v>
      </c>
      <c r="B140" s="24" t="s">
        <v>123</v>
      </c>
      <c r="C140" s="10" t="s">
        <v>37</v>
      </c>
      <c r="D140" s="52"/>
      <c r="E140" s="66">
        <v>95</v>
      </c>
    </row>
    <row r="141" spans="1:5" ht="15">
      <c r="A141" s="13"/>
      <c r="B141" s="24" t="s">
        <v>34</v>
      </c>
      <c r="C141" s="10" t="s">
        <v>35</v>
      </c>
      <c r="D141" s="54">
        <v>5.12</v>
      </c>
      <c r="E141" s="53">
        <f>D141*E140</f>
        <v>486.40000000000003</v>
      </c>
    </row>
    <row r="142" spans="1:5" ht="15">
      <c r="A142" s="13"/>
      <c r="B142" s="111" t="s">
        <v>38</v>
      </c>
      <c r="C142" s="2" t="s">
        <v>32</v>
      </c>
      <c r="D142" s="56">
        <v>0.43</v>
      </c>
      <c r="E142" s="57">
        <f>E140*D142</f>
        <v>40.85</v>
      </c>
    </row>
    <row r="143" spans="1:5" ht="15">
      <c r="A143" s="13"/>
      <c r="B143" s="24" t="s">
        <v>36</v>
      </c>
      <c r="C143" s="2" t="s">
        <v>32</v>
      </c>
      <c r="D143" s="56">
        <v>26</v>
      </c>
      <c r="E143" s="57">
        <v>0.23</v>
      </c>
    </row>
    <row r="144" spans="1:5" ht="45">
      <c r="A144" s="13">
        <v>4</v>
      </c>
      <c r="B144" s="24" t="s">
        <v>124</v>
      </c>
      <c r="C144" s="10" t="s">
        <v>37</v>
      </c>
      <c r="D144" s="52"/>
      <c r="E144" s="66">
        <v>19</v>
      </c>
    </row>
    <row r="145" spans="1:5" ht="15">
      <c r="A145" s="13"/>
      <c r="B145" s="24" t="s">
        <v>34</v>
      </c>
      <c r="C145" s="10" t="s">
        <v>35</v>
      </c>
      <c r="D145" s="54">
        <v>12.4</v>
      </c>
      <c r="E145" s="53">
        <f>D145*E144</f>
        <v>235.6</v>
      </c>
    </row>
    <row r="146" spans="1:5" ht="15">
      <c r="A146" s="13"/>
      <c r="B146" s="111" t="s">
        <v>38</v>
      </c>
      <c r="C146" s="2" t="s">
        <v>32</v>
      </c>
      <c r="D146" s="56">
        <v>1.29</v>
      </c>
      <c r="E146" s="57">
        <f>E144*D146</f>
        <v>24.51</v>
      </c>
    </row>
    <row r="147" spans="1:5" ht="15">
      <c r="A147" s="17"/>
      <c r="B147" s="24" t="s">
        <v>36</v>
      </c>
      <c r="C147" s="2" t="s">
        <v>32</v>
      </c>
      <c r="D147" s="56">
        <v>26</v>
      </c>
      <c r="E147" s="57">
        <v>0.23</v>
      </c>
    </row>
    <row r="148" spans="1:5" ht="15">
      <c r="A148" s="5"/>
      <c r="B148" s="24"/>
      <c r="C148" s="13"/>
      <c r="D148" s="59"/>
      <c r="E148" s="60"/>
    </row>
    <row r="149" spans="1:5" ht="15">
      <c r="A149" s="25"/>
      <c r="B149" s="33" t="s">
        <v>41</v>
      </c>
      <c r="C149" s="26"/>
      <c r="D149" s="62"/>
      <c r="E149" s="63"/>
    </row>
    <row r="150" spans="1:5" ht="15">
      <c r="A150" s="5">
        <v>1</v>
      </c>
      <c r="B150" s="24" t="s">
        <v>116</v>
      </c>
      <c r="C150" s="12" t="s">
        <v>39</v>
      </c>
      <c r="D150" s="51"/>
      <c r="E150" s="66">
        <v>11.947</v>
      </c>
    </row>
    <row r="151" spans="1:5" ht="15">
      <c r="A151" s="5"/>
      <c r="B151" s="24" t="s">
        <v>34</v>
      </c>
      <c r="C151" s="10" t="s">
        <v>35</v>
      </c>
      <c r="D151" s="64">
        <v>15.1</v>
      </c>
      <c r="E151" s="65">
        <f>D151*E150</f>
        <v>180.3997</v>
      </c>
    </row>
    <row r="152" spans="1:5" ht="15">
      <c r="A152" s="5"/>
      <c r="B152" s="111" t="s">
        <v>38</v>
      </c>
      <c r="C152" s="6" t="s">
        <v>48</v>
      </c>
      <c r="D152" s="64">
        <v>2.36</v>
      </c>
      <c r="E152" s="65">
        <f>D152*E150</f>
        <v>28.194919999999996</v>
      </c>
    </row>
    <row r="153" spans="1:5" ht="15">
      <c r="A153" s="5"/>
      <c r="B153" s="11" t="s">
        <v>43</v>
      </c>
      <c r="C153" s="6" t="s">
        <v>48</v>
      </c>
      <c r="D153" s="64">
        <v>1.41</v>
      </c>
      <c r="E153" s="65">
        <f>D153*E150</f>
        <v>16.84527</v>
      </c>
    </row>
    <row r="154" spans="1:5" ht="15">
      <c r="A154" s="5"/>
      <c r="B154" s="11" t="s">
        <v>117</v>
      </c>
      <c r="C154" s="6" t="s">
        <v>48</v>
      </c>
      <c r="D154" s="64">
        <v>0.93</v>
      </c>
      <c r="E154" s="65">
        <f>D154*E150</f>
        <v>11.11071</v>
      </c>
    </row>
    <row r="155" spans="1:5" ht="15">
      <c r="A155" s="5"/>
      <c r="B155" s="24" t="s">
        <v>36</v>
      </c>
      <c r="C155" s="2" t="s">
        <v>32</v>
      </c>
      <c r="D155" s="64">
        <v>0.53</v>
      </c>
      <c r="E155" s="65">
        <f>D155*E150</f>
        <v>6.33191</v>
      </c>
    </row>
    <row r="156" spans="1:5" ht="15">
      <c r="A156" s="5">
        <v>2</v>
      </c>
      <c r="B156" s="112" t="s">
        <v>42</v>
      </c>
      <c r="C156" s="23" t="s">
        <v>37</v>
      </c>
      <c r="D156" s="67"/>
      <c r="E156" s="55">
        <v>23</v>
      </c>
    </row>
    <row r="157" spans="1:5" ht="15">
      <c r="A157" s="5"/>
      <c r="B157" s="24" t="s">
        <v>34</v>
      </c>
      <c r="C157" s="10" t="s">
        <v>35</v>
      </c>
      <c r="D157" s="56">
        <v>1.76</v>
      </c>
      <c r="E157" s="58">
        <f>E156*D157</f>
        <v>40.48</v>
      </c>
    </row>
    <row r="158" spans="1:5" ht="15">
      <c r="A158" s="5"/>
      <c r="B158" s="111" t="s">
        <v>38</v>
      </c>
      <c r="C158" s="2" t="s">
        <v>32</v>
      </c>
      <c r="D158" s="56">
        <v>0.16</v>
      </c>
      <c r="E158" s="58">
        <f>E156*D158</f>
        <v>3.68</v>
      </c>
    </row>
    <row r="159" spans="1:5" ht="15">
      <c r="A159" s="12"/>
      <c r="B159" s="24" t="s">
        <v>36</v>
      </c>
      <c r="C159" s="2" t="s">
        <v>32</v>
      </c>
      <c r="D159" s="58">
        <v>0.04</v>
      </c>
      <c r="E159" s="58">
        <f>E156*D159</f>
        <v>0.92</v>
      </c>
    </row>
    <row r="160" spans="1:5" ht="30">
      <c r="A160" s="6">
        <v>3</v>
      </c>
      <c r="B160" s="112" t="s">
        <v>53</v>
      </c>
      <c r="C160" s="21" t="s">
        <v>50</v>
      </c>
      <c r="D160" s="68"/>
      <c r="E160" s="69">
        <v>28</v>
      </c>
    </row>
    <row r="161" spans="1:5" ht="15">
      <c r="A161" s="6"/>
      <c r="B161" s="24" t="s">
        <v>34</v>
      </c>
      <c r="C161" s="10" t="s">
        <v>35</v>
      </c>
      <c r="D161" s="56">
        <v>0.32</v>
      </c>
      <c r="E161" s="47">
        <f>E160*D161</f>
        <v>8.96</v>
      </c>
    </row>
    <row r="162" spans="1:5" ht="15">
      <c r="A162" s="6"/>
      <c r="B162" s="111" t="s">
        <v>38</v>
      </c>
      <c r="C162" s="2" t="s">
        <v>32</v>
      </c>
      <c r="D162" s="56">
        <v>0.03</v>
      </c>
      <c r="E162" s="47">
        <f>E160*D162</f>
        <v>0.84</v>
      </c>
    </row>
    <row r="163" spans="1:5" ht="15">
      <c r="A163" s="6"/>
      <c r="B163" s="113" t="s">
        <v>69</v>
      </c>
      <c r="C163" s="80" t="s">
        <v>32</v>
      </c>
      <c r="D163" s="74">
        <v>0.193</v>
      </c>
      <c r="E163" s="74">
        <f>D163*E160</f>
        <v>5.404</v>
      </c>
    </row>
    <row r="164" spans="1:5" ht="15">
      <c r="A164" s="7"/>
      <c r="B164" s="2"/>
      <c r="C164" s="2"/>
      <c r="D164" s="58"/>
      <c r="E164" s="47"/>
    </row>
    <row r="165" spans="1:5" ht="15">
      <c r="A165" s="27"/>
      <c r="B165" s="33" t="s">
        <v>44</v>
      </c>
      <c r="C165" s="28"/>
      <c r="D165" s="70"/>
      <c r="E165" s="71"/>
    </row>
    <row r="166" spans="1:5" ht="30">
      <c r="A166" s="3">
        <v>1</v>
      </c>
      <c r="B166" s="11" t="s">
        <v>132</v>
      </c>
      <c r="C166" s="92" t="s">
        <v>118</v>
      </c>
      <c r="D166" s="32" t="s">
        <v>133</v>
      </c>
      <c r="E166" s="44">
        <v>133</v>
      </c>
    </row>
    <row r="167" spans="1:5" ht="30">
      <c r="A167" s="3">
        <v>2</v>
      </c>
      <c r="B167" s="98" t="s">
        <v>122</v>
      </c>
      <c r="C167" s="92" t="s">
        <v>118</v>
      </c>
      <c r="D167" s="32" t="s">
        <v>133</v>
      </c>
      <c r="E167" s="44">
        <v>133</v>
      </c>
    </row>
    <row r="168" spans="1:5" ht="30">
      <c r="A168" s="3">
        <v>3</v>
      </c>
      <c r="B168" s="11" t="s">
        <v>119</v>
      </c>
      <c r="C168" s="92" t="s">
        <v>120</v>
      </c>
      <c r="D168" s="32" t="s">
        <v>133</v>
      </c>
      <c r="E168" s="72">
        <v>456</v>
      </c>
    </row>
    <row r="169" spans="1:5" ht="30">
      <c r="A169" s="3">
        <v>4</v>
      </c>
      <c r="B169" s="11" t="s">
        <v>121</v>
      </c>
      <c r="C169" s="92" t="s">
        <v>49</v>
      </c>
      <c r="D169" s="32" t="s">
        <v>133</v>
      </c>
      <c r="E169" s="44">
        <v>1995</v>
      </c>
    </row>
    <row r="170" spans="1:5" ht="28.5">
      <c r="A170" s="3">
        <v>5</v>
      </c>
      <c r="B170" s="11" t="s">
        <v>129</v>
      </c>
      <c r="C170" s="1" t="s">
        <v>77</v>
      </c>
      <c r="D170" s="32" t="s">
        <v>133</v>
      </c>
      <c r="E170" s="44">
        <f>E150*1000</f>
        <v>11947</v>
      </c>
    </row>
    <row r="171" spans="1:5" ht="30">
      <c r="A171" s="3">
        <v>6</v>
      </c>
      <c r="B171" s="98" t="s">
        <v>126</v>
      </c>
      <c r="C171" s="1" t="s">
        <v>11</v>
      </c>
      <c r="D171" s="32" t="s">
        <v>133</v>
      </c>
      <c r="E171" s="114">
        <f>E156*2.5</f>
        <v>57.5</v>
      </c>
    </row>
    <row r="172" spans="1:5" ht="30">
      <c r="A172" s="3">
        <v>7</v>
      </c>
      <c r="B172" s="98" t="s">
        <v>127</v>
      </c>
      <c r="C172" s="1" t="s">
        <v>77</v>
      </c>
      <c r="D172" s="32" t="s">
        <v>133</v>
      </c>
      <c r="E172" s="114">
        <f>E160</f>
        <v>28</v>
      </c>
    </row>
    <row r="173" spans="1:5" ht="17.25">
      <c r="A173" s="126" t="s">
        <v>140</v>
      </c>
      <c r="B173" s="126"/>
      <c r="C173" s="126"/>
      <c r="D173" s="126"/>
      <c r="E173" s="126"/>
    </row>
    <row r="174" spans="1:5" ht="15">
      <c r="A174" s="4"/>
      <c r="B174" s="14" t="s">
        <v>139</v>
      </c>
      <c r="C174" s="4"/>
      <c r="D174" s="43"/>
      <c r="E174" s="44"/>
    </row>
    <row r="175" spans="1:5" ht="15">
      <c r="A175" s="3">
        <v>1</v>
      </c>
      <c r="B175" s="1" t="s">
        <v>115</v>
      </c>
      <c r="C175" s="1" t="s">
        <v>52</v>
      </c>
      <c r="D175" s="32"/>
      <c r="E175" s="45">
        <v>18.17</v>
      </c>
    </row>
    <row r="176" spans="1:5" ht="15">
      <c r="A176" s="4"/>
      <c r="B176" s="10" t="s">
        <v>34</v>
      </c>
      <c r="C176" s="13" t="s">
        <v>40</v>
      </c>
      <c r="D176" s="46">
        <v>100</v>
      </c>
      <c r="E176" s="48">
        <f>D176*E175</f>
        <v>1817.0000000000002</v>
      </c>
    </row>
    <row r="177" spans="1:5" ht="45">
      <c r="A177" s="13">
        <v>2</v>
      </c>
      <c r="B177" s="10" t="s">
        <v>45</v>
      </c>
      <c r="C177" s="10" t="s">
        <v>33</v>
      </c>
      <c r="D177" s="49"/>
      <c r="E177" s="50">
        <v>0.518</v>
      </c>
    </row>
    <row r="178" spans="1:5" ht="15">
      <c r="A178" s="13"/>
      <c r="B178" s="10" t="s">
        <v>34</v>
      </c>
      <c r="C178" s="10" t="s">
        <v>35</v>
      </c>
      <c r="D178" s="73">
        <v>206</v>
      </c>
      <c r="E178" s="53">
        <f>D178*E177</f>
        <v>106.708</v>
      </c>
    </row>
    <row r="179" spans="1:5" ht="30">
      <c r="A179" s="13">
        <v>3</v>
      </c>
      <c r="B179" s="24" t="s">
        <v>123</v>
      </c>
      <c r="C179" s="10" t="s">
        <v>37</v>
      </c>
      <c r="D179" s="52"/>
      <c r="E179" s="66">
        <v>44</v>
      </c>
    </row>
    <row r="180" spans="1:5" ht="15">
      <c r="A180" s="13"/>
      <c r="B180" s="24" t="s">
        <v>34</v>
      </c>
      <c r="C180" s="10" t="s">
        <v>35</v>
      </c>
      <c r="D180" s="54">
        <v>5.12</v>
      </c>
      <c r="E180" s="53">
        <f>D180*E179</f>
        <v>225.28</v>
      </c>
    </row>
    <row r="181" spans="1:5" ht="15">
      <c r="A181" s="13"/>
      <c r="B181" s="111" t="s">
        <v>38</v>
      </c>
      <c r="C181" s="2" t="s">
        <v>32</v>
      </c>
      <c r="D181" s="56">
        <v>0.43</v>
      </c>
      <c r="E181" s="57">
        <f>E179*D181</f>
        <v>18.919999999999998</v>
      </c>
    </row>
    <row r="182" spans="1:5" ht="15">
      <c r="A182" s="13"/>
      <c r="B182" s="24" t="s">
        <v>36</v>
      </c>
      <c r="C182" s="2" t="s">
        <v>32</v>
      </c>
      <c r="D182" s="56">
        <v>26</v>
      </c>
      <c r="E182" s="57">
        <v>0.23</v>
      </c>
    </row>
    <row r="183" spans="1:5" ht="45">
      <c r="A183" s="13">
        <v>4</v>
      </c>
      <c r="B183" s="24" t="s">
        <v>124</v>
      </c>
      <c r="C183" s="10" t="s">
        <v>37</v>
      </c>
      <c r="D183" s="52"/>
      <c r="E183" s="66">
        <v>14</v>
      </c>
    </row>
    <row r="184" spans="1:5" ht="15">
      <c r="A184" s="13"/>
      <c r="B184" s="24" t="s">
        <v>34</v>
      </c>
      <c r="C184" s="10" t="s">
        <v>35</v>
      </c>
      <c r="D184" s="54">
        <v>12.4</v>
      </c>
      <c r="E184" s="53">
        <f>D184*E183</f>
        <v>173.6</v>
      </c>
    </row>
    <row r="185" spans="1:5" ht="15">
      <c r="A185" s="13"/>
      <c r="B185" s="111" t="s">
        <v>38</v>
      </c>
      <c r="C185" s="2" t="s">
        <v>32</v>
      </c>
      <c r="D185" s="56">
        <v>1.29</v>
      </c>
      <c r="E185" s="57">
        <f>E183*D185</f>
        <v>18.060000000000002</v>
      </c>
    </row>
    <row r="186" spans="1:5" ht="15">
      <c r="A186" s="17"/>
      <c r="B186" s="24" t="s">
        <v>36</v>
      </c>
      <c r="C186" s="2" t="s">
        <v>32</v>
      </c>
      <c r="D186" s="56">
        <v>26</v>
      </c>
      <c r="E186" s="57">
        <v>0.23</v>
      </c>
    </row>
    <row r="187" spans="1:5" ht="15">
      <c r="A187" s="5"/>
      <c r="B187" s="24"/>
      <c r="C187" s="13"/>
      <c r="D187" s="59"/>
      <c r="E187" s="60"/>
    </row>
    <row r="188" spans="1:5" ht="15">
      <c r="A188" s="25"/>
      <c r="B188" s="33" t="s">
        <v>41</v>
      </c>
      <c r="C188" s="26"/>
      <c r="D188" s="62"/>
      <c r="E188" s="63"/>
    </row>
    <row r="189" spans="1:5" ht="15">
      <c r="A189" s="5">
        <v>1</v>
      </c>
      <c r="B189" s="24" t="s">
        <v>116</v>
      </c>
      <c r="C189" s="12" t="s">
        <v>39</v>
      </c>
      <c r="D189" s="51"/>
      <c r="E189" s="66">
        <v>7.366</v>
      </c>
    </row>
    <row r="190" spans="1:5" ht="15">
      <c r="A190" s="5"/>
      <c r="B190" s="24" t="s">
        <v>34</v>
      </c>
      <c r="C190" s="10" t="s">
        <v>35</v>
      </c>
      <c r="D190" s="64">
        <v>15.1</v>
      </c>
      <c r="E190" s="65">
        <f>D190*E189</f>
        <v>111.22659999999999</v>
      </c>
    </row>
    <row r="191" spans="1:5" ht="15">
      <c r="A191" s="5"/>
      <c r="B191" s="111" t="s">
        <v>38</v>
      </c>
      <c r="C191" s="6" t="s">
        <v>48</v>
      </c>
      <c r="D191" s="64">
        <v>2.36</v>
      </c>
      <c r="E191" s="65">
        <f>D191*E189</f>
        <v>17.38376</v>
      </c>
    </row>
    <row r="192" spans="1:5" ht="15">
      <c r="A192" s="5"/>
      <c r="B192" s="11" t="s">
        <v>43</v>
      </c>
      <c r="C192" s="6" t="s">
        <v>48</v>
      </c>
      <c r="D192" s="64">
        <v>1.41</v>
      </c>
      <c r="E192" s="65">
        <f>D192*E189</f>
        <v>10.386059999999999</v>
      </c>
    </row>
    <row r="193" spans="1:5" ht="15">
      <c r="A193" s="5"/>
      <c r="B193" s="11" t="s">
        <v>117</v>
      </c>
      <c r="C193" s="6" t="s">
        <v>48</v>
      </c>
      <c r="D193" s="64">
        <v>0.93</v>
      </c>
      <c r="E193" s="65">
        <f>D193*E189</f>
        <v>6.85038</v>
      </c>
    </row>
    <row r="194" spans="1:5" ht="15">
      <c r="A194" s="5"/>
      <c r="B194" s="24" t="s">
        <v>36</v>
      </c>
      <c r="C194" s="2" t="s">
        <v>32</v>
      </c>
      <c r="D194" s="64">
        <v>0.53</v>
      </c>
      <c r="E194" s="65">
        <f>D194*E189</f>
        <v>3.9039800000000002</v>
      </c>
    </row>
    <row r="195" spans="1:5" ht="15">
      <c r="A195" s="5">
        <v>2</v>
      </c>
      <c r="B195" s="112" t="s">
        <v>42</v>
      </c>
      <c r="C195" s="23" t="s">
        <v>37</v>
      </c>
      <c r="D195" s="67"/>
      <c r="E195" s="55">
        <v>12</v>
      </c>
    </row>
    <row r="196" spans="1:5" ht="15">
      <c r="A196" s="5"/>
      <c r="B196" s="24" t="s">
        <v>34</v>
      </c>
      <c r="C196" s="10" t="s">
        <v>35</v>
      </c>
      <c r="D196" s="56">
        <v>1.76</v>
      </c>
      <c r="E196" s="58">
        <f>E195*D196</f>
        <v>21.12</v>
      </c>
    </row>
    <row r="197" spans="1:5" ht="15">
      <c r="A197" s="5"/>
      <c r="B197" s="111" t="s">
        <v>38</v>
      </c>
      <c r="C197" s="2" t="s">
        <v>32</v>
      </c>
      <c r="D197" s="56">
        <v>0.16</v>
      </c>
      <c r="E197" s="58">
        <f>E195*D197</f>
        <v>1.92</v>
      </c>
    </row>
    <row r="198" spans="1:5" ht="15">
      <c r="A198" s="12"/>
      <c r="B198" s="24" t="s">
        <v>36</v>
      </c>
      <c r="C198" s="2" t="s">
        <v>32</v>
      </c>
      <c r="D198" s="58">
        <v>0.04</v>
      </c>
      <c r="E198" s="58">
        <f>E195*D198</f>
        <v>0.48</v>
      </c>
    </row>
    <row r="199" spans="1:5" ht="30">
      <c r="A199" s="6">
        <v>3</v>
      </c>
      <c r="B199" s="112" t="s">
        <v>53</v>
      </c>
      <c r="C199" s="21" t="s">
        <v>50</v>
      </c>
      <c r="D199" s="68"/>
      <c r="E199" s="69">
        <v>14</v>
      </c>
    </row>
    <row r="200" spans="1:5" ht="15">
      <c r="A200" s="6"/>
      <c r="B200" s="24" t="s">
        <v>34</v>
      </c>
      <c r="C200" s="10" t="s">
        <v>35</v>
      </c>
      <c r="D200" s="56">
        <v>0.32</v>
      </c>
      <c r="E200" s="47">
        <f>E199*D200</f>
        <v>4.48</v>
      </c>
    </row>
    <row r="201" spans="1:5" ht="15">
      <c r="A201" s="6"/>
      <c r="B201" s="111" t="s">
        <v>38</v>
      </c>
      <c r="C201" s="2" t="s">
        <v>32</v>
      </c>
      <c r="D201" s="56">
        <v>0.03</v>
      </c>
      <c r="E201" s="47">
        <f>E199*D201</f>
        <v>0.42</v>
      </c>
    </row>
    <row r="202" spans="1:5" ht="15">
      <c r="A202" s="6"/>
      <c r="B202" s="113" t="s">
        <v>69</v>
      </c>
      <c r="C202" s="80" t="s">
        <v>32</v>
      </c>
      <c r="D202" s="74">
        <v>0.193</v>
      </c>
      <c r="E202" s="74">
        <f>D202*E199</f>
        <v>2.702</v>
      </c>
    </row>
    <row r="203" spans="1:5" ht="15">
      <c r="A203" s="7"/>
      <c r="B203" s="2"/>
      <c r="C203" s="2"/>
      <c r="D203" s="58"/>
      <c r="E203" s="47"/>
    </row>
    <row r="204" spans="1:5" ht="15">
      <c r="A204" s="27"/>
      <c r="B204" s="33" t="s">
        <v>44</v>
      </c>
      <c r="C204" s="28"/>
      <c r="D204" s="70"/>
      <c r="E204" s="71"/>
    </row>
    <row r="205" spans="1:5" ht="30">
      <c r="A205" s="3">
        <v>1</v>
      </c>
      <c r="B205" s="11" t="s">
        <v>131</v>
      </c>
      <c r="C205" s="92" t="s">
        <v>118</v>
      </c>
      <c r="D205" s="32" t="s">
        <v>133</v>
      </c>
      <c r="E205" s="44">
        <v>72</v>
      </c>
    </row>
    <row r="206" spans="1:5" ht="30">
      <c r="A206" s="3">
        <v>2</v>
      </c>
      <c r="B206" s="98" t="s">
        <v>122</v>
      </c>
      <c r="C206" s="92" t="s">
        <v>118</v>
      </c>
      <c r="D206" s="32" t="s">
        <v>133</v>
      </c>
      <c r="E206" s="44">
        <v>72</v>
      </c>
    </row>
    <row r="207" spans="1:5" ht="30">
      <c r="A207" s="3">
        <v>3</v>
      </c>
      <c r="B207" s="11" t="s">
        <v>119</v>
      </c>
      <c r="C207" s="92" t="s">
        <v>120</v>
      </c>
      <c r="D207" s="32" t="s">
        <v>133</v>
      </c>
      <c r="E207" s="72">
        <v>232</v>
      </c>
    </row>
    <row r="208" spans="1:5" ht="30">
      <c r="A208" s="3">
        <v>4</v>
      </c>
      <c r="B208" s="11" t="s">
        <v>121</v>
      </c>
      <c r="C208" s="92" t="s">
        <v>49</v>
      </c>
      <c r="D208" s="32" t="s">
        <v>133</v>
      </c>
      <c r="E208" s="44">
        <v>1080</v>
      </c>
    </row>
    <row r="209" spans="1:5" ht="28.5">
      <c r="A209" s="3">
        <v>5</v>
      </c>
      <c r="B209" s="11" t="s">
        <v>129</v>
      </c>
      <c r="C209" s="1" t="s">
        <v>77</v>
      </c>
      <c r="D209" s="32" t="s">
        <v>133</v>
      </c>
      <c r="E209" s="44">
        <f>E189*1000</f>
        <v>7366</v>
      </c>
    </row>
    <row r="210" spans="1:5" ht="30">
      <c r="A210" s="3">
        <v>6</v>
      </c>
      <c r="B210" s="98" t="s">
        <v>126</v>
      </c>
      <c r="C210" s="1" t="s">
        <v>11</v>
      </c>
      <c r="D210" s="32" t="s">
        <v>133</v>
      </c>
      <c r="E210" s="114">
        <f>E195*2.5</f>
        <v>30</v>
      </c>
    </row>
    <row r="211" spans="1:5" ht="30">
      <c r="A211" s="3">
        <v>7</v>
      </c>
      <c r="B211" s="98" t="s">
        <v>127</v>
      </c>
      <c r="C211" s="1" t="s">
        <v>77</v>
      </c>
      <c r="D211" s="32" t="s">
        <v>133</v>
      </c>
      <c r="E211" s="114">
        <f>E199</f>
        <v>14</v>
      </c>
    </row>
  </sheetData>
  <sheetProtection/>
  <mergeCells count="11">
    <mergeCell ref="A1:E1"/>
    <mergeCell ref="D4:E5"/>
    <mergeCell ref="A134:E134"/>
    <mergeCell ref="A173:E173"/>
    <mergeCell ref="A95:E95"/>
    <mergeCell ref="A64:E64"/>
    <mergeCell ref="A2:E2"/>
    <mergeCell ref="A3:E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Iamze Shavadze</cp:lastModifiedBy>
  <cp:lastPrinted>2022-06-26T06:07:47Z</cp:lastPrinted>
  <dcterms:created xsi:type="dcterms:W3CDTF">1996-10-14T23:33:28Z</dcterms:created>
  <dcterms:modified xsi:type="dcterms:W3CDTF">2022-07-19T07:59:47Z</dcterms:modified>
  <cp:category/>
  <cp:version/>
  <cp:contentType/>
  <cp:contentStatus/>
</cp:coreProperties>
</file>