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 O N I !! !!!!!!!!!!!\ტენდერები\2022\67 სოფლის გზები სოჩხეთი კურსები\1 დამტკიცება\ხარჯთაღრიცხვები\"/>
    </mc:Choice>
  </mc:AlternateContent>
  <bookViews>
    <workbookView xWindow="0" yWindow="0" windowWidth="28800" windowHeight="11940"/>
  </bookViews>
  <sheets>
    <sheet name="ხარჯთაღრიცხვა" sheetId="1" r:id="rId1"/>
  </sheets>
  <externalReferences>
    <externalReference r:id="rId2"/>
  </externalReferences>
  <definedNames>
    <definedName name="_xlnm._FilterDatabase" localSheetId="0" hidden="1">ხარჯთაღრიცხვა!$C$1:$C$118</definedName>
    <definedName name="_xlnm.Print_Titles" localSheetId="0">ხარჯთაღრიცხვა!$5:$7</definedName>
    <definedName name="_xlnm.Print_Area" localSheetId="0">ხარჯთაღრიცხვა!$A$1:$M$116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" i="1" l="1"/>
  <c r="F94" i="1"/>
  <c r="F93" i="1"/>
  <c r="F87" i="1"/>
  <c r="F86" i="1"/>
  <c r="F85" i="1"/>
  <c r="E82" i="1"/>
  <c r="F82" i="1" s="1"/>
  <c r="F80" i="1"/>
  <c r="F79" i="1"/>
  <c r="F78" i="1"/>
  <c r="F77" i="1"/>
  <c r="F76" i="1"/>
  <c r="F75" i="1"/>
  <c r="F74" i="1"/>
  <c r="F70" i="1"/>
  <c r="F69" i="1"/>
  <c r="F67" i="1"/>
  <c r="F66" i="1"/>
  <c r="F58" i="1"/>
  <c r="F57" i="1"/>
  <c r="F56" i="1"/>
  <c r="F54" i="1"/>
  <c r="F50" i="1"/>
  <c r="F47" i="1"/>
  <c r="F48" i="1" s="1"/>
  <c r="F44" i="1"/>
  <c r="F46" i="1" s="1"/>
  <c r="E42" i="1"/>
  <c r="E41" i="1"/>
  <c r="E36" i="1"/>
  <c r="F35" i="1"/>
  <c r="F34" i="1"/>
  <c r="F43" i="1" s="1"/>
  <c r="E33" i="1"/>
  <c r="F31" i="1"/>
  <c r="F27" i="1"/>
  <c r="F24" i="1"/>
  <c r="F25" i="1" s="1"/>
  <c r="F18" i="1"/>
  <c r="E15" i="1"/>
  <c r="F15" i="1" s="1"/>
  <c r="F14" i="1"/>
  <c r="F13" i="1"/>
  <c r="F16" i="1" s="1"/>
  <c r="F17" i="1" s="1"/>
  <c r="F8" i="1"/>
  <c r="F9" i="1" s="1"/>
  <c r="F40" i="1" l="1"/>
  <c r="F38" i="1"/>
  <c r="F41" i="1"/>
  <c r="F37" i="1"/>
  <c r="F42" i="1"/>
  <c r="F88" i="1"/>
  <c r="F84" i="1"/>
  <c r="F90" i="1"/>
  <c r="F83" i="1"/>
  <c r="F89" i="1"/>
  <c r="F36" i="1"/>
  <c r="F62" i="1"/>
  <c r="F60" i="1"/>
  <c r="F61" i="1"/>
  <c r="F19" i="1"/>
  <c r="F20" i="1"/>
  <c r="F59" i="1"/>
  <c r="F39" i="1"/>
  <c r="F68" i="1"/>
  <c r="F26" i="1"/>
  <c r="F33" i="1"/>
  <c r="F32" i="1"/>
  <c r="F30" i="1"/>
  <c r="F28" i="1"/>
  <c r="F49" i="1"/>
  <c r="F55" i="1"/>
  <c r="F53" i="1"/>
  <c r="F51" i="1"/>
  <c r="F29" i="1"/>
  <c r="F52" i="1"/>
  <c r="F72" i="1"/>
  <c r="F45" i="1"/>
  <c r="F71" i="1"/>
  <c r="F96" i="1"/>
  <c r="F73" i="1" l="1"/>
  <c r="F92" i="1"/>
  <c r="F91" i="1"/>
  <c r="F97" i="1"/>
  <c r="L3" i="1" l="1"/>
  <c r="J3" i="1" l="1"/>
</calcChain>
</file>

<file path=xl/sharedStrings.xml><?xml version="1.0" encoding="utf-8"?>
<sst xmlns="http://schemas.openxmlformats.org/spreadsheetml/2006/main" count="247" uniqueCount="138">
  <si>
    <t>ტყიბულის მუნიციპალიტეტის სოფელ სოჩხეთში საავტომობილო გზის მონაკვეთზე ბეტონის საფარიანი გზის მოწყობის სამუშაოების</t>
  </si>
  <si>
    <t xml:space="preserve">ლოკალურ-რესურსული ხარჯთაღრიცხვა </t>
  </si>
  <si>
    <t>შედგენილია 2021 წლის IV კვარტილის დონეზე</t>
  </si>
  <si>
    <t>სახარჯთაღრიცხვო ღირებულება</t>
  </si>
  <si>
    <t>დღგ</t>
  </si>
  <si>
    <t>ლარი</t>
  </si>
  <si>
    <t>№</t>
  </si>
  <si>
    <t>საფუძველი</t>
  </si>
  <si>
    <t>სამუშაოს დასახელება</t>
  </si>
  <si>
    <t>ზ/ე</t>
  </si>
  <si>
    <t>ნორმატიული რაოდენობა</t>
  </si>
  <si>
    <t>მასალები</t>
  </si>
  <si>
    <t>ხელფასი</t>
  </si>
  <si>
    <t>ტრანსპორტი და მექანიზმები</t>
  </si>
  <si>
    <t>სულ ჯამი (ლარი)</t>
  </si>
  <si>
    <t>ერთ</t>
  </si>
  <si>
    <t>სულ</t>
  </si>
  <si>
    <t>თავი 1. ტრასის აღდგენა-დამაგრება</t>
  </si>
  <si>
    <t>კმ</t>
  </si>
  <si>
    <t>კვლევა-ძიების კრებული გვ. 557 ცხრ-17</t>
  </si>
  <si>
    <t>შრომის დანახარჯი</t>
  </si>
  <si>
    <t>კაც/სთ</t>
  </si>
  <si>
    <t>ჯამი 1 - თავი</t>
  </si>
  <si>
    <t>თავი 2.  მიწის სამუშაოები</t>
  </si>
  <si>
    <t>2</t>
  </si>
  <si>
    <t>1-29-5; -12</t>
  </si>
  <si>
    <t xml:space="preserve">გრუნტის დამუშავება ბულდოზერით მოგროვებით 50 მ-მდე </t>
  </si>
  <si>
    <r>
      <t>მ</t>
    </r>
    <r>
      <rPr>
        <b/>
        <vertAlign val="superscript"/>
        <sz val="10"/>
        <rFont val="Calibri Light"/>
        <family val="2"/>
        <charset val="204"/>
        <scheme val="major"/>
      </rPr>
      <t>3</t>
    </r>
  </si>
  <si>
    <t>1000 მ³</t>
  </si>
  <si>
    <t>13-142</t>
  </si>
  <si>
    <t>ბულდოზერი 79 კვტ.</t>
  </si>
  <si>
    <t>მანქ/სთ</t>
  </si>
  <si>
    <t>3</t>
  </si>
  <si>
    <t>1-22-8.</t>
  </si>
  <si>
    <t>მოჭრილი  გრუნტის  დატვირთვა ექსკავატორით</t>
  </si>
  <si>
    <t>მ³</t>
  </si>
  <si>
    <t>შრომითი დანახარჯები</t>
  </si>
  <si>
    <t>13-1-112</t>
  </si>
  <si>
    <t>ექსკავატორი პნევმოსვლაზე 0.65 მ3</t>
  </si>
  <si>
    <t>სხვა მანქანები</t>
  </si>
  <si>
    <t>ჯამი 2 - თავი</t>
  </si>
  <si>
    <t>თავი 3 - არმირებული ცემენტობეტონის საფარის მოწყობა ძირითად გზაზე</t>
  </si>
  <si>
    <t>4</t>
  </si>
  <si>
    <t>27-10-1.</t>
  </si>
  <si>
    <t>საფუძვლის მოწყობა ქვიშა-ღორღის ნარევით (ფრ 0-40მმ) სისქით h-12 სმ</t>
  </si>
  <si>
    <t>13-1-175</t>
  </si>
  <si>
    <t>ავტოგრეიდერი საშუალო ტიპის 79 კვტ.</t>
  </si>
  <si>
    <t>13-1-190</t>
  </si>
  <si>
    <t>სატკეპნი საგზაო თვითმავალი გლუვი 5 ტ-ანი</t>
  </si>
  <si>
    <t>13-1-191</t>
  </si>
  <si>
    <t>სატკეპნი საგზაო თვითმავალი გლუვი 10 ტ-ანი</t>
  </si>
  <si>
    <t>13-1-194</t>
  </si>
  <si>
    <t>სატკეპნი საგზ. თვითმავალი პნევმოსვლაზე 18 ტნ.</t>
  </si>
  <si>
    <t>13-1-201</t>
  </si>
  <si>
    <t>მოსარწყავ-მოსარეცხი მანქანა 6000ლ</t>
  </si>
  <si>
    <t>4-1-250</t>
  </si>
  <si>
    <t>არასაყოფაცხოვრებო წყალი</t>
  </si>
  <si>
    <t>4-1-257</t>
  </si>
  <si>
    <t>ფრაქციული ღორღი 0-40 მმ.</t>
  </si>
  <si>
    <t>5</t>
  </si>
  <si>
    <t>27-24-1.</t>
  </si>
  <si>
    <t>ცემენტობეტონის საფარის მოწყობა სისქით 16სმ</t>
  </si>
  <si>
    <r>
      <t>მ</t>
    </r>
    <r>
      <rPr>
        <b/>
        <vertAlign val="superscript"/>
        <sz val="10"/>
        <rFont val="Calibri Light"/>
        <family val="2"/>
        <charset val="204"/>
        <scheme val="major"/>
      </rPr>
      <t>2</t>
    </r>
  </si>
  <si>
    <t>1000 მ²</t>
  </si>
  <si>
    <t>4-1-535</t>
  </si>
  <si>
    <t>ბიტუმის მასტიკა</t>
  </si>
  <si>
    <t>ტნ</t>
  </si>
  <si>
    <t>4-1-352</t>
  </si>
  <si>
    <t xml:space="preserve">ბეტონი M350   B25   W6   F100  </t>
  </si>
  <si>
    <t>5-1-144</t>
  </si>
  <si>
    <t>საყალიბე ფარი</t>
  </si>
  <si>
    <r>
      <t>მ</t>
    </r>
    <r>
      <rPr>
        <vertAlign val="superscript"/>
        <sz val="10"/>
        <rFont val="Calibri Light"/>
        <family val="2"/>
        <charset val="204"/>
        <scheme val="major"/>
      </rPr>
      <t>2</t>
    </r>
  </si>
  <si>
    <t>6</t>
  </si>
  <si>
    <t xml:space="preserve">არმატურის ბადის მოწყობა </t>
  </si>
  <si>
    <t>1-9-058</t>
  </si>
  <si>
    <t>არმატურის ბადე 6მმ</t>
  </si>
  <si>
    <t>მ²</t>
  </si>
  <si>
    <t>7</t>
  </si>
  <si>
    <t>გვერდულების მოწყობა ქვიშა-ღორღის ნარევით (ფრ 0-40მმ)</t>
  </si>
  <si>
    <t>პრ.</t>
  </si>
  <si>
    <t>8</t>
  </si>
  <si>
    <t>27-28-1.</t>
  </si>
  <si>
    <t>ცემენტობეტონის საფარში ნაკერების მოწყობა</t>
  </si>
  <si>
    <t>გრძ.მ</t>
  </si>
  <si>
    <t>100მ</t>
  </si>
  <si>
    <t>13-1-301</t>
  </si>
  <si>
    <t>ნაკერების დამჭრელი მანქანა</t>
  </si>
  <si>
    <t>13-1-180</t>
  </si>
  <si>
    <t xml:space="preserve">ნაკერების ჩამსხმელი მანქანა </t>
  </si>
  <si>
    <t>მოსარწყავ-მოსარეცხი მანქანა</t>
  </si>
  <si>
    <t>ჯამი 3 - თავი</t>
  </si>
  <si>
    <t>თავი 4 - რკ. ბეტონის კიუვეტის და ცხაურის მოწყობის სამუშაოები</t>
  </si>
  <si>
    <t>1-80-3</t>
  </si>
  <si>
    <t>სანიაღვრე არხებისათვის მოხსნილი გრუნტის  დამუშავება ხელით, ადგილზე მოსწორებით</t>
  </si>
  <si>
    <t>100მ³</t>
  </si>
  <si>
    <t>კ/სთ</t>
  </si>
  <si>
    <t>23-1-1.</t>
  </si>
  <si>
    <t>თხრილში ქვიშის საგების მოწყობა 10 სმ.</t>
  </si>
  <si>
    <t>10 მ³</t>
  </si>
  <si>
    <t>ქვიშა</t>
  </si>
  <si>
    <t>ქვიშის ტრანსპორტირება 15 კმ-ზე.</t>
  </si>
  <si>
    <t xml:space="preserve"> ტ.</t>
  </si>
  <si>
    <t>27-5-6</t>
  </si>
  <si>
    <t>ანაკრები რკინაბეტონის ღარის მოწყობა, ერთმაგი არმირებით, ზომით 0.4X0.4X1მ, კედლის სისქე - 10სმ</t>
  </si>
  <si>
    <t>შრომის დანახარჯები</t>
  </si>
  <si>
    <t>ამწე 3ტ</t>
  </si>
  <si>
    <t>რკინაბეტონის ანაკრები ღარი 40X40X10</t>
  </si>
  <si>
    <t>მ</t>
  </si>
  <si>
    <t>პროექტი</t>
  </si>
  <si>
    <t>ტ</t>
  </si>
  <si>
    <t>ცემენტის ხსნარი 1/3</t>
  </si>
  <si>
    <t>9-17-5</t>
  </si>
  <si>
    <t>ლითონის ცხაურის დამზადება</t>
  </si>
  <si>
    <t xml:space="preserve">გრძ.მ </t>
  </si>
  <si>
    <t>კუთხოვანა 80X80X6</t>
  </si>
  <si>
    <t>გრძ/მ</t>
  </si>
  <si>
    <t>პროექტ</t>
  </si>
  <si>
    <t>შველერი #6</t>
  </si>
  <si>
    <t>არმატურა 22მმ</t>
  </si>
  <si>
    <t>ელექტროდი შედუღების Ø5 მმ</t>
  </si>
  <si>
    <t>სხვა მასალები</t>
  </si>
  <si>
    <t>8-7-5.</t>
  </si>
  <si>
    <t>ლითონის ცხაურის მონტაჟი</t>
  </si>
  <si>
    <t>1-81-2</t>
  </si>
  <si>
    <t>არხის ირგვლივ დანარჩენი სივრცის შევსება ქვიშა-ხრეშოვანი ნარევით</t>
  </si>
  <si>
    <t xml:space="preserve">ქვიშა-ხრეშოვანი ნარევი </t>
  </si>
  <si>
    <t>ქვიშა-ხრეშოვანი ნარევის ტრანსპორტირება 15 კმ-ზე.</t>
  </si>
  <si>
    <t xml:space="preserve">ჯამი 4 - თავი </t>
  </si>
  <si>
    <t xml:space="preserve">1 - 4  თავების ჯამი  </t>
  </si>
  <si>
    <t xml:space="preserve"> სატრანსპორტო ხარჯები მასალებიდან</t>
  </si>
  <si>
    <t>ჯამი</t>
  </si>
  <si>
    <t>ზედნადები ხარჯები</t>
  </si>
  <si>
    <t xml:space="preserve">სახარჯთაღრიცხვო მოგება </t>
  </si>
  <si>
    <t xml:space="preserve">ჯამი </t>
  </si>
  <si>
    <t>გაუთვალისწინებელი ხარჯები</t>
  </si>
  <si>
    <t>დაგროვებითი საპენსიო გადასახადი</t>
  </si>
  <si>
    <t>დ.ღ.გ. _ 18%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</si>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</sst>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0.000"/>
    <numFmt numFmtId="167" formatCode="#,##0.00000"/>
    <numFmt numFmtId="168" formatCode="#,##0.000"/>
    <numFmt numFmtId="169" formatCode="#,##0.0"/>
    <numFmt numFmtId="170" formatCode="0.00;[Red]0.00"/>
  </numFmts>
  <fonts count="13">
    <font>
      <sz val="11"/>
      <color theme="1"/>
      <name val="Calibri"/>
      <family val="2"/>
      <charset val="1"/>
      <scheme val="minor"/>
    </font>
    <font>
      <b/>
      <sz val="12"/>
      <name val="Calibri Light"/>
      <family val="2"/>
      <charset val="204"/>
      <scheme val="major"/>
    </font>
    <font>
      <b/>
      <sz val="10"/>
      <color theme="1"/>
      <name val="Calibri Light"/>
      <family val="2"/>
      <charset val="204"/>
      <scheme val="major"/>
    </font>
    <font>
      <b/>
      <sz val="10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sz val="11"/>
      <color theme="1"/>
      <name val="Calibri"/>
      <family val="2"/>
      <scheme val="minor"/>
    </font>
    <font>
      <b/>
      <sz val="8"/>
      <name val="Calibri Light"/>
      <family val="2"/>
      <charset val="204"/>
      <scheme val="major"/>
    </font>
    <font>
      <sz val="10"/>
      <name val="Arial Cyr"/>
      <charset val="1"/>
    </font>
    <font>
      <b/>
      <vertAlign val="superscript"/>
      <sz val="10"/>
      <name val="Calibri Light"/>
      <family val="2"/>
      <charset val="204"/>
      <scheme val="major"/>
    </font>
    <font>
      <sz val="12"/>
      <name val="Sylfaen"/>
      <family val="1"/>
      <charset val="204"/>
    </font>
    <font>
      <vertAlign val="superscript"/>
      <sz val="10"/>
      <name val="Calibri Light"/>
      <family val="2"/>
      <charset val="204"/>
      <scheme val="maj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</cellStyleXfs>
  <cellXfs count="200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vertical="center"/>
    </xf>
    <xf numFmtId="0" fontId="4" fillId="0" borderId="0" xfId="0" applyFont="1" applyFill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0" fontId="3" fillId="0" borderId="10" xfId="2" applyFont="1" applyFill="1" applyBorder="1" applyAlignment="1">
      <alignment horizontal="center" vertical="center" wrapText="1"/>
    </xf>
    <xf numFmtId="49" fontId="3" fillId="0" borderId="11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shrinkToFit="1"/>
    </xf>
    <xf numFmtId="2" fontId="3" fillId="0" borderId="11" xfId="2" applyNumberFormat="1" applyFont="1" applyFill="1" applyBorder="1" applyAlignment="1">
      <alignment horizontal="center" vertical="center" shrinkToFit="1"/>
    </xf>
    <xf numFmtId="2" fontId="3" fillId="0" borderId="11" xfId="2" applyNumberFormat="1" applyFont="1" applyFill="1" applyBorder="1" applyAlignment="1">
      <alignment horizontal="center" vertical="center" wrapText="1" shrinkToFit="1"/>
    </xf>
    <xf numFmtId="2" fontId="3" fillId="0" borderId="12" xfId="2" applyNumberFormat="1" applyFont="1" applyFill="1" applyBorder="1" applyAlignment="1">
      <alignment horizontal="center" vertical="center" wrapText="1" shrinkToFit="1"/>
    </xf>
    <xf numFmtId="0" fontId="3" fillId="0" borderId="0" xfId="2" applyFont="1" applyFill="1" applyBorder="1"/>
    <xf numFmtId="0" fontId="5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3" applyFont="1" applyFill="1" applyBorder="1" applyAlignment="1">
      <alignment horizontal="center"/>
    </xf>
    <xf numFmtId="4" fontId="2" fillId="0" borderId="0" xfId="0" applyNumberFormat="1" applyFont="1" applyFill="1"/>
    <xf numFmtId="49" fontId="5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7" xfId="4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9" fontId="5" fillId="0" borderId="5" xfId="5" applyNumberFormat="1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vertical="center" shrinkToFit="1"/>
    </xf>
    <xf numFmtId="0" fontId="5" fillId="0" borderId="5" xfId="6" applyFont="1" applyFill="1" applyBorder="1" applyAlignment="1">
      <alignment vertical="center"/>
    </xf>
    <xf numFmtId="0" fontId="5" fillId="0" borderId="5" xfId="6" applyFont="1" applyFill="1" applyBorder="1" applyAlignment="1">
      <alignment horizontal="center" vertical="center"/>
    </xf>
    <xf numFmtId="3" fontId="4" fillId="0" borderId="5" xfId="7" applyNumberFormat="1" applyFont="1" applyFill="1" applyBorder="1" applyAlignment="1">
      <alignment horizontal="center" vertical="center"/>
    </xf>
    <xf numFmtId="4" fontId="4" fillId="0" borderId="5" xfId="7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" fontId="4" fillId="0" borderId="8" xfId="7" applyNumberFormat="1" applyFont="1" applyFill="1" applyBorder="1" applyAlignment="1">
      <alignment vertical="center"/>
    </xf>
    <xf numFmtId="165" fontId="5" fillId="0" borderId="8" xfId="8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/>
    </xf>
    <xf numFmtId="49" fontId="5" fillId="0" borderId="14" xfId="3" applyNumberFormat="1" applyFont="1" applyFill="1" applyBorder="1" applyAlignment="1">
      <alignment horizontal="center" vertical="center"/>
    </xf>
    <xf numFmtId="0" fontId="3" fillId="0" borderId="11" xfId="9" applyFont="1" applyFill="1" applyBorder="1" applyAlignment="1">
      <alignment horizontal="center" vertical="center" wrapText="1"/>
    </xf>
    <xf numFmtId="166" fontId="3" fillId="0" borderId="11" xfId="2" applyNumberFormat="1" applyFont="1" applyFill="1" applyBorder="1" applyAlignment="1">
      <alignment horizontal="center" vertical="center" shrinkToFit="1"/>
    </xf>
    <xf numFmtId="2" fontId="3" fillId="0" borderId="12" xfId="2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7" xfId="3" applyFont="1" applyFill="1" applyBorder="1" applyAlignment="1">
      <alignment vertical="center" wrapText="1"/>
    </xf>
    <xf numFmtId="0" fontId="3" fillId="0" borderId="17" xfId="1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center" vertical="center"/>
    </xf>
    <xf numFmtId="167" fontId="5" fillId="0" borderId="5" xfId="0" applyNumberFormat="1" applyFont="1" applyFill="1" applyBorder="1" applyAlignment="1">
      <alignment horizontal="center" vertical="center"/>
    </xf>
    <xf numFmtId="4" fontId="5" fillId="0" borderId="5" xfId="1" applyNumberFormat="1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left" vertical="top" wrapText="1"/>
    </xf>
    <xf numFmtId="14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3" fillId="0" borderId="5" xfId="3" applyFont="1" applyFill="1" applyBorder="1" applyAlignment="1">
      <alignment vertical="center" wrapText="1"/>
    </xf>
    <xf numFmtId="0" fontId="3" fillId="0" borderId="5" xfId="11" applyFont="1" applyFill="1" applyBorder="1" applyAlignment="1">
      <alignment horizontal="center" vertical="center" wrapText="1"/>
    </xf>
    <xf numFmtId="168" fontId="5" fillId="0" borderId="5" xfId="0" applyNumberFormat="1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169" fontId="5" fillId="0" borderId="5" xfId="0" applyNumberFormat="1" applyFont="1" applyFill="1" applyBorder="1" applyAlignment="1">
      <alignment horizontal="center" vertical="center"/>
    </xf>
    <xf numFmtId="0" fontId="3" fillId="0" borderId="5" xfId="10" applyFont="1" applyFill="1" applyBorder="1" applyAlignment="1">
      <alignment horizontal="center" vertical="center"/>
    </xf>
    <xf numFmtId="49" fontId="3" fillId="0" borderId="5" xfId="3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" fontId="4" fillId="0" borderId="8" xfId="7" applyNumberFormat="1" applyFont="1" applyFill="1" applyBorder="1" applyAlignment="1">
      <alignment horizontal="center" vertical="center"/>
    </xf>
    <xf numFmtId="4" fontId="4" fillId="0" borderId="8" xfId="7" applyNumberFormat="1" applyFont="1" applyFill="1" applyBorder="1" applyAlignment="1">
      <alignment horizontal="left" vertical="center"/>
    </xf>
    <xf numFmtId="4" fontId="5" fillId="0" borderId="8" xfId="1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4" applyFont="1" applyFill="1" applyBorder="1" applyAlignment="1">
      <alignment horizontal="center" vertical="center" wrapText="1"/>
    </xf>
    <xf numFmtId="49" fontId="3" fillId="0" borderId="14" xfId="4" applyNumberFormat="1" applyFont="1" applyFill="1" applyBorder="1" applyAlignment="1">
      <alignment horizontal="center" vertical="center" wrapText="1"/>
    </xf>
    <xf numFmtId="0" fontId="3" fillId="0" borderId="14" xfId="4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5" fillId="0" borderId="0" xfId="4" applyFont="1" applyFill="1"/>
    <xf numFmtId="0" fontId="5" fillId="0" borderId="10" xfId="12" quotePrefix="1" applyFont="1" applyFill="1" applyBorder="1" applyAlignment="1">
      <alignment horizontal="center" vertical="center" wrapText="1"/>
    </xf>
    <xf numFmtId="49" fontId="5" fillId="0" borderId="11" xfId="12" quotePrefix="1" applyNumberFormat="1" applyFont="1" applyFill="1" applyBorder="1" applyAlignment="1">
      <alignment horizontal="center" vertical="center" wrapText="1"/>
    </xf>
    <xf numFmtId="0" fontId="5" fillId="0" borderId="0" xfId="13" applyFont="1" applyAlignment="1">
      <alignment vertical="center"/>
    </xf>
    <xf numFmtId="2" fontId="3" fillId="0" borderId="0" xfId="14" applyNumberFormat="1" applyFont="1"/>
    <xf numFmtId="0" fontId="3" fillId="0" borderId="16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3" fillId="0" borderId="17" xfId="9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0" xfId="13" applyFont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5" fillId="0" borderId="5" xfId="9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3" fillId="0" borderId="4" xfId="12" applyFont="1" applyFill="1" applyBorder="1" applyAlignment="1">
      <alignment horizontal="left" vertical="center"/>
    </xf>
    <xf numFmtId="16" fontId="3" fillId="0" borderId="5" xfId="0" applyNumberFormat="1" applyFont="1" applyFill="1" applyBorder="1" applyAlignment="1">
      <alignment horizontal="left" vertical="center"/>
    </xf>
    <xf numFmtId="0" fontId="3" fillId="0" borderId="5" xfId="9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5" fillId="0" borderId="4" xfId="12" applyFont="1" applyFill="1" applyBorder="1" applyAlignment="1">
      <alignment horizontal="left" vertical="center"/>
    </xf>
    <xf numFmtId="16" fontId="5" fillId="0" borderId="5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 wrapText="1"/>
    </xf>
    <xf numFmtId="0" fontId="3" fillId="0" borderId="0" xfId="0" applyFont="1"/>
    <xf numFmtId="0" fontId="2" fillId="0" borderId="0" xfId="0" applyFont="1"/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3" fillId="0" borderId="5" xfId="15" applyFont="1" applyFill="1" applyBorder="1" applyAlignment="1">
      <alignment horizontal="left" vertical="center" wrapText="1"/>
    </xf>
    <xf numFmtId="0" fontId="3" fillId="0" borderId="0" xfId="16" applyFont="1"/>
    <xf numFmtId="2" fontId="3" fillId="0" borderId="0" xfId="16" applyNumberFormat="1" applyFont="1"/>
    <xf numFmtId="0" fontId="5" fillId="0" borderId="5" xfId="15" applyFont="1" applyFill="1" applyBorder="1" applyAlignment="1">
      <alignment horizontal="left" vertical="center" wrapText="1"/>
    </xf>
    <xf numFmtId="0" fontId="5" fillId="0" borderId="0" xfId="17" applyFont="1"/>
    <xf numFmtId="0" fontId="3" fillId="0" borderId="0" xfId="17" applyFont="1"/>
    <xf numFmtId="49" fontId="3" fillId="0" borderId="5" xfId="12" applyNumberFormat="1" applyFont="1" applyFill="1" applyBorder="1" applyAlignment="1">
      <alignment horizontal="left" vertical="center"/>
    </xf>
    <xf numFmtId="49" fontId="5" fillId="0" borderId="5" xfId="12" applyNumberFormat="1" applyFont="1" applyFill="1" applyBorder="1" applyAlignment="1">
      <alignment horizontal="left" vertical="center"/>
    </xf>
    <xf numFmtId="0" fontId="5" fillId="0" borderId="7" xfId="12" applyFont="1" applyFill="1" applyBorder="1" applyAlignment="1">
      <alignment horizontal="left" vertical="center"/>
    </xf>
    <xf numFmtId="49" fontId="5" fillId="0" borderId="8" xfId="12" applyNumberFormat="1" applyFont="1" applyFill="1" applyBorder="1" applyAlignment="1">
      <alignment horizontal="left" vertical="center"/>
    </xf>
    <xf numFmtId="0" fontId="5" fillId="0" borderId="8" xfId="9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5" fillId="0" borderId="0" xfId="13" applyFont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6" applyFont="1" applyFill="1" applyBorder="1" applyAlignment="1">
      <alignment horizontal="center" vertical="center"/>
    </xf>
    <xf numFmtId="0" fontId="3" fillId="0" borderId="20" xfId="3" applyFont="1" applyFill="1" applyBorder="1" applyAlignment="1">
      <alignment horizontal="left" vertical="center"/>
    </xf>
    <xf numFmtId="49" fontId="5" fillId="0" borderId="20" xfId="3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9" fontId="3" fillId="0" borderId="2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vertical="center"/>
    </xf>
    <xf numFmtId="4" fontId="3" fillId="0" borderId="24" xfId="0" applyNumberFormat="1" applyFont="1" applyFill="1" applyBorder="1" applyAlignment="1">
      <alignment horizontal="center" vertical="center" shrinkToFit="1"/>
    </xf>
    <xf numFmtId="169" fontId="3" fillId="0" borderId="24" xfId="0" applyNumberFormat="1" applyFont="1" applyFill="1" applyBorder="1" applyAlignment="1">
      <alignment horizontal="center" vertical="center" shrinkToFit="1"/>
    </xf>
    <xf numFmtId="169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17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0" fontId="3" fillId="0" borderId="0" xfId="0" applyNumberFormat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</cellXfs>
  <cellStyles count="18">
    <cellStyle name="Normal 2 2" xfId="3"/>
    <cellStyle name="Normal 3 2 3" xfId="1"/>
    <cellStyle name="silfain" xfId="6"/>
    <cellStyle name="Обычный" xfId="0" builtinId="0"/>
    <cellStyle name="Обычный 2 2 2" xfId="12"/>
    <cellStyle name="Обычный 2 3 2 2 2" xfId="5"/>
    <cellStyle name="Обычный 2 3 2 2 3 3" xfId="15"/>
    <cellStyle name="Обычный 2 3 2 2 4 3" xfId="10"/>
    <cellStyle name="Обычный 2 3 2 2 5" xfId="13"/>
    <cellStyle name="Обычный 2 4" xfId="16"/>
    <cellStyle name="Обычный 2 4 3 2" xfId="14"/>
    <cellStyle name="Обычный 2 6 2" xfId="4"/>
    <cellStyle name="Обычный 2 6 3" xfId="2"/>
    <cellStyle name="Обычный 2 6 3 3" xfId="17"/>
    <cellStyle name="Обычный 4 3 2" xfId="11"/>
    <cellStyle name="Обычный 4 3 3" xfId="9"/>
    <cellStyle name="Обычный 7 3" xfId="7"/>
    <cellStyle name="Финансовый 2 4" xfId="8"/>
  </cellStyles>
  <dxfs count="9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%20Drive/%23saproeqto/27.&#4322;&#4327;&#4312;&#4305;&#4323;&#4314;&#4312;/100.&#4321;&#4317;&#4329;&#4334;&#4308;&#4311;&#4312;/5.TXT/1.&#4323;&#4332;&#4312;&#4321;&#4308;&#4305;&#4312;-&#4321;&#4317;&#4329;&#4334;&#4308;&#4311;&#43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ფასები"/>
      <sheetName val="მრუდები"/>
      <sheetName val="კოორდ."/>
      <sheetName val="მიწის სამ."/>
      <sheetName val="სამოსი"/>
      <sheetName val="ხარჯთაღრიცხვა"/>
      <sheetName val="კრებსითი_სოჩ."/>
      <sheetName val="მასალა"/>
      <sheetName val="მანქანა&amp;მექ"/>
      <sheetName val="გეგმა"/>
    </sheetNames>
    <sheetDataSet>
      <sheetData sheetId="0">
        <row r="8">
          <cell r="D8">
            <v>1093</v>
          </cell>
        </row>
      </sheetData>
      <sheetData sheetId="1" refreshError="1"/>
      <sheetData sheetId="2" refreshError="1"/>
      <sheetData sheetId="3">
        <row r="31">
          <cell r="D31">
            <v>152.33000000000001</v>
          </cell>
        </row>
      </sheetData>
      <sheetData sheetId="4">
        <row r="33">
          <cell r="C33">
            <v>513.11</v>
          </cell>
        </row>
        <row r="34">
          <cell r="F34">
            <v>307.85999999999996</v>
          </cell>
          <cell r="H34">
            <v>133.40000000000003</v>
          </cell>
          <cell r="L34">
            <v>1539.3200000000002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8"/>
  <sheetViews>
    <sheetView showZeros="0" tabSelected="1" zoomScaleNormal="100" workbookViewId="0">
      <selection activeCell="P14" sqref="P14"/>
    </sheetView>
  </sheetViews>
  <sheetFormatPr defaultRowHeight="12.75"/>
  <cols>
    <col min="1" max="1" width="4.5703125" style="183" customWidth="1"/>
    <col min="2" max="2" width="13.7109375" style="183" customWidth="1"/>
    <col min="3" max="3" width="73.7109375" style="184" customWidth="1"/>
    <col min="4" max="4" width="9.28515625" style="183" customWidth="1"/>
    <col min="5" max="5" width="8.5703125" style="183" customWidth="1"/>
    <col min="6" max="6" width="12" style="185" customWidth="1"/>
    <col min="7" max="7" width="9.5703125" style="185" customWidth="1"/>
    <col min="8" max="8" width="10.5703125" style="185" customWidth="1"/>
    <col min="9" max="9" width="8.7109375" style="185" customWidth="1"/>
    <col min="10" max="10" width="11.42578125" style="185" customWidth="1"/>
    <col min="11" max="11" width="9.5703125" style="186" customWidth="1"/>
    <col min="12" max="12" width="10.28515625" style="186" customWidth="1"/>
    <col min="13" max="13" width="11.140625" style="186" customWidth="1"/>
    <col min="14" max="14" width="13.85546875" style="1" customWidth="1"/>
    <col min="15" max="15" width="9.140625" style="1"/>
    <col min="16" max="16384" width="9.140625" style="21"/>
  </cols>
  <sheetData>
    <row r="1" spans="1:15" s="2" customFormat="1" ht="15.7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"/>
      <c r="O1" s="1"/>
    </row>
    <row r="2" spans="1:15" s="4" customFormat="1" ht="17.25" customHeight="1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3"/>
      <c r="O2" s="3"/>
    </row>
    <row r="3" spans="1:15" s="4" customFormat="1" ht="13.5" customHeight="1">
      <c r="A3" s="193" t="s">
        <v>2</v>
      </c>
      <c r="B3" s="193"/>
      <c r="C3" s="193"/>
      <c r="D3" s="5"/>
      <c r="E3" s="5"/>
      <c r="F3" s="194" t="s">
        <v>3</v>
      </c>
      <c r="G3" s="194"/>
      <c r="H3" s="194"/>
      <c r="I3" s="194"/>
      <c r="J3" s="6">
        <f>M112</f>
        <v>0</v>
      </c>
      <c r="K3" s="5" t="s">
        <v>4</v>
      </c>
      <c r="L3" s="7">
        <f>M111</f>
        <v>0</v>
      </c>
      <c r="M3" s="5" t="s">
        <v>5</v>
      </c>
      <c r="N3" s="3"/>
      <c r="O3" s="3"/>
    </row>
    <row r="4" spans="1:15" s="4" customForma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</row>
    <row r="5" spans="1:15" s="9" customFormat="1" ht="27" customHeight="1">
      <c r="A5" s="195" t="s">
        <v>6</v>
      </c>
      <c r="B5" s="187" t="s">
        <v>7</v>
      </c>
      <c r="C5" s="187" t="s">
        <v>8</v>
      </c>
      <c r="D5" s="198" t="s">
        <v>9</v>
      </c>
      <c r="E5" s="188" t="s">
        <v>10</v>
      </c>
      <c r="F5" s="188"/>
      <c r="G5" s="187" t="s">
        <v>11</v>
      </c>
      <c r="H5" s="187"/>
      <c r="I5" s="187" t="s">
        <v>12</v>
      </c>
      <c r="J5" s="187"/>
      <c r="K5" s="188" t="s">
        <v>13</v>
      </c>
      <c r="L5" s="188"/>
      <c r="M5" s="189" t="s">
        <v>14</v>
      </c>
      <c r="N5" s="3"/>
      <c r="O5" s="3"/>
    </row>
    <row r="6" spans="1:15" s="9" customFormat="1" ht="21" customHeight="1">
      <c r="A6" s="196"/>
      <c r="B6" s="197"/>
      <c r="C6" s="197"/>
      <c r="D6" s="199"/>
      <c r="E6" s="10" t="s">
        <v>15</v>
      </c>
      <c r="F6" s="10" t="s">
        <v>16</v>
      </c>
      <c r="G6" s="10" t="s">
        <v>15</v>
      </c>
      <c r="H6" s="10" t="s">
        <v>16</v>
      </c>
      <c r="I6" s="10" t="s">
        <v>15</v>
      </c>
      <c r="J6" s="10" t="s">
        <v>16</v>
      </c>
      <c r="K6" s="10" t="s">
        <v>15</v>
      </c>
      <c r="L6" s="10" t="s">
        <v>16</v>
      </c>
      <c r="M6" s="190"/>
      <c r="N6" s="3"/>
      <c r="O6" s="3"/>
    </row>
    <row r="7" spans="1:15" s="14" customFormat="1" ht="15" customHeight="1">
      <c r="A7" s="11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3">
        <v>13</v>
      </c>
      <c r="N7" s="3"/>
      <c r="O7" s="3"/>
    </row>
    <row r="8" spans="1:15">
      <c r="A8" s="15"/>
      <c r="B8" s="16"/>
      <c r="C8" s="17" t="s">
        <v>17</v>
      </c>
      <c r="D8" s="18" t="s">
        <v>18</v>
      </c>
      <c r="E8" s="19"/>
      <c r="F8" s="19">
        <f>[1]სამოსი!C33/1000</f>
        <v>0.51311000000000007</v>
      </c>
      <c r="G8" s="19"/>
      <c r="H8" s="19"/>
      <c r="I8" s="19"/>
      <c r="J8" s="19"/>
      <c r="K8" s="19"/>
      <c r="L8" s="19"/>
      <c r="M8" s="20"/>
    </row>
    <row r="9" spans="1:15" s="9" customFormat="1" ht="33.75">
      <c r="A9" s="22">
        <v>1</v>
      </c>
      <c r="B9" s="23" t="s">
        <v>19</v>
      </c>
      <c r="C9" s="24" t="s">
        <v>20</v>
      </c>
      <c r="D9" s="25" t="s">
        <v>21</v>
      </c>
      <c r="E9" s="26">
        <v>93.22</v>
      </c>
      <c r="F9" s="26">
        <f>F8*E9</f>
        <v>47.832114200000007</v>
      </c>
      <c r="G9" s="26"/>
      <c r="H9" s="26"/>
      <c r="I9" s="26"/>
      <c r="J9" s="26"/>
      <c r="K9" s="26"/>
      <c r="L9" s="26"/>
      <c r="M9" s="27"/>
      <c r="N9" s="28"/>
      <c r="O9" s="3"/>
    </row>
    <row r="10" spans="1:15" s="36" customFormat="1">
      <c r="A10" s="29"/>
      <c r="B10" s="30"/>
      <c r="C10" s="31" t="s">
        <v>22</v>
      </c>
      <c r="D10" s="31"/>
      <c r="E10" s="32"/>
      <c r="F10" s="33"/>
      <c r="G10" s="33"/>
      <c r="H10" s="34"/>
      <c r="I10" s="34"/>
      <c r="J10" s="34"/>
      <c r="K10" s="34"/>
      <c r="L10" s="34"/>
      <c r="M10" s="35"/>
    </row>
    <row r="11" spans="1:15" s="9" customFormat="1">
      <c r="A11" s="22"/>
      <c r="B11" s="25"/>
      <c r="C11" s="37"/>
      <c r="D11" s="25"/>
      <c r="E11" s="26"/>
      <c r="F11" s="26"/>
      <c r="G11" s="26"/>
      <c r="H11" s="26"/>
      <c r="I11" s="26"/>
      <c r="J11" s="26"/>
      <c r="K11" s="26"/>
      <c r="L11" s="26"/>
      <c r="M11" s="27"/>
      <c r="N11" s="28"/>
      <c r="O11" s="3"/>
    </row>
    <row r="12" spans="1:15">
      <c r="A12" s="15"/>
      <c r="B12" s="38"/>
      <c r="C12" s="39" t="s">
        <v>23</v>
      </c>
      <c r="D12" s="38"/>
      <c r="E12" s="19"/>
      <c r="F12" s="19"/>
      <c r="G12" s="19"/>
      <c r="H12" s="19"/>
      <c r="I12" s="19"/>
      <c r="J12" s="19"/>
      <c r="K12" s="19"/>
      <c r="L12" s="19"/>
      <c r="M12" s="20"/>
      <c r="N12" s="40"/>
    </row>
    <row r="13" spans="1:15" s="9" customFormat="1" ht="15">
      <c r="A13" s="41" t="s">
        <v>24</v>
      </c>
      <c r="B13" s="42" t="s">
        <v>25</v>
      </c>
      <c r="C13" s="43" t="s">
        <v>26</v>
      </c>
      <c r="D13" s="44" t="s">
        <v>27</v>
      </c>
      <c r="E13" s="45"/>
      <c r="F13" s="46">
        <f>'[1]მიწის სამ.'!D31</f>
        <v>152.33000000000001</v>
      </c>
      <c r="G13" s="45"/>
      <c r="H13" s="45"/>
      <c r="I13" s="45"/>
      <c r="J13" s="45"/>
      <c r="K13" s="45"/>
      <c r="L13" s="45"/>
      <c r="M13" s="47"/>
      <c r="N13" s="28"/>
      <c r="O13" s="3"/>
    </row>
    <row r="14" spans="1:15" s="9" customFormat="1">
      <c r="A14" s="48"/>
      <c r="B14" s="49"/>
      <c r="C14" s="50"/>
      <c r="D14" s="51" t="s">
        <v>28</v>
      </c>
      <c r="E14" s="52"/>
      <c r="F14" s="53">
        <f>F13/1000</f>
        <v>0.15233000000000002</v>
      </c>
      <c r="G14" s="52"/>
      <c r="H14" s="52"/>
      <c r="I14" s="52"/>
      <c r="J14" s="52"/>
      <c r="K14" s="52"/>
      <c r="L14" s="52"/>
      <c r="M14" s="54"/>
      <c r="N14" s="28"/>
      <c r="O14" s="3"/>
    </row>
    <row r="15" spans="1:15" s="9" customFormat="1">
      <c r="A15" s="48"/>
      <c r="B15" s="55" t="s">
        <v>29</v>
      </c>
      <c r="C15" s="56" t="s">
        <v>30</v>
      </c>
      <c r="D15" s="57" t="s">
        <v>31</v>
      </c>
      <c r="E15" s="52">
        <f>7.75+4*6.28</f>
        <v>32.870000000000005</v>
      </c>
      <c r="F15" s="52">
        <f>E15*F14</f>
        <v>5.0070871000000015</v>
      </c>
      <c r="G15" s="52"/>
      <c r="H15" s="52"/>
      <c r="I15" s="52"/>
      <c r="J15" s="52"/>
      <c r="K15" s="52"/>
      <c r="L15" s="52"/>
      <c r="M15" s="54"/>
      <c r="N15" s="28"/>
      <c r="O15" s="3"/>
    </row>
    <row r="16" spans="1:15" s="9" customFormat="1">
      <c r="A16" s="48" t="s">
        <v>32</v>
      </c>
      <c r="B16" s="58" t="s">
        <v>33</v>
      </c>
      <c r="C16" s="59" t="s">
        <v>34</v>
      </c>
      <c r="D16" s="51" t="s">
        <v>35</v>
      </c>
      <c r="E16" s="52"/>
      <c r="F16" s="53">
        <f>F13</f>
        <v>152.33000000000001</v>
      </c>
      <c r="G16" s="52"/>
      <c r="H16" s="52"/>
      <c r="I16" s="52"/>
      <c r="J16" s="52"/>
      <c r="K16" s="52"/>
      <c r="L16" s="52"/>
      <c r="M16" s="54"/>
      <c r="N16" s="28"/>
      <c r="O16" s="3"/>
    </row>
    <row r="17" spans="1:15" s="9" customFormat="1">
      <c r="A17" s="48"/>
      <c r="B17" s="58"/>
      <c r="C17" s="59"/>
      <c r="D17" s="51" t="s">
        <v>28</v>
      </c>
      <c r="E17" s="52"/>
      <c r="F17" s="53">
        <f>F16/1000</f>
        <v>0.15233000000000002</v>
      </c>
      <c r="G17" s="52"/>
      <c r="H17" s="52"/>
      <c r="I17" s="52"/>
      <c r="J17" s="52"/>
      <c r="K17" s="52"/>
      <c r="L17" s="52"/>
      <c r="M17" s="54"/>
      <c r="N17" s="28"/>
      <c r="O17" s="3"/>
    </row>
    <row r="18" spans="1:15" s="9" customFormat="1">
      <c r="A18" s="48"/>
      <c r="B18" s="49"/>
      <c r="C18" s="60" t="s">
        <v>36</v>
      </c>
      <c r="D18" s="61" t="s">
        <v>21</v>
      </c>
      <c r="E18" s="52">
        <v>10.199999999999999</v>
      </c>
      <c r="F18" s="52">
        <f>F17*E18</f>
        <v>1.5537660000000002</v>
      </c>
      <c r="G18" s="52"/>
      <c r="H18" s="52"/>
      <c r="I18" s="52"/>
      <c r="J18" s="52"/>
      <c r="K18" s="52"/>
      <c r="L18" s="52"/>
      <c r="M18" s="54"/>
      <c r="N18" s="28"/>
      <c r="O18" s="3"/>
    </row>
    <row r="19" spans="1:15" s="9" customFormat="1">
      <c r="A19" s="48"/>
      <c r="B19" s="62" t="s">
        <v>37</v>
      </c>
      <c r="C19" s="63" t="s">
        <v>38</v>
      </c>
      <c r="D19" s="57" t="s">
        <v>31</v>
      </c>
      <c r="E19" s="52">
        <v>22.8</v>
      </c>
      <c r="F19" s="52">
        <f>E19*F17</f>
        <v>3.4731240000000008</v>
      </c>
      <c r="G19" s="52"/>
      <c r="H19" s="52"/>
      <c r="I19" s="52"/>
      <c r="J19" s="52"/>
      <c r="K19" s="52"/>
      <c r="L19" s="52"/>
      <c r="M19" s="54"/>
      <c r="N19" s="28"/>
      <c r="O19" s="3"/>
    </row>
    <row r="20" spans="1:15" s="9" customFormat="1">
      <c r="A20" s="64"/>
      <c r="B20" s="65"/>
      <c r="C20" s="66" t="s">
        <v>39</v>
      </c>
      <c r="D20" s="67" t="s">
        <v>5</v>
      </c>
      <c r="E20" s="68">
        <v>2.09</v>
      </c>
      <c r="F20" s="68">
        <f>E20*F17</f>
        <v>0.31836970000000003</v>
      </c>
      <c r="G20" s="68"/>
      <c r="H20" s="68"/>
      <c r="I20" s="68"/>
      <c r="J20" s="68"/>
      <c r="K20" s="68"/>
      <c r="L20" s="68"/>
      <c r="M20" s="69"/>
      <c r="N20" s="28"/>
      <c r="O20" s="3"/>
    </row>
    <row r="21" spans="1:15" s="36" customFormat="1">
      <c r="A21" s="29"/>
      <c r="B21" s="30"/>
      <c r="C21" s="31" t="s">
        <v>40</v>
      </c>
      <c r="D21" s="31"/>
      <c r="E21" s="32"/>
      <c r="F21" s="33"/>
      <c r="G21" s="33"/>
      <c r="H21" s="34"/>
      <c r="I21" s="34"/>
      <c r="J21" s="34"/>
      <c r="K21" s="34"/>
      <c r="L21" s="34"/>
      <c r="M21" s="35"/>
    </row>
    <row r="22" spans="1:15" s="9" customFormat="1">
      <c r="A22" s="70"/>
      <c r="B22" s="71"/>
      <c r="C22" s="72"/>
      <c r="D22" s="73"/>
      <c r="E22" s="26"/>
      <c r="F22" s="26"/>
      <c r="G22" s="26"/>
      <c r="H22" s="26"/>
      <c r="I22" s="26"/>
      <c r="J22" s="26"/>
      <c r="K22" s="26"/>
      <c r="L22" s="26"/>
      <c r="M22" s="27"/>
      <c r="N22" s="28"/>
      <c r="O22" s="3"/>
    </row>
    <row r="23" spans="1:15" s="36" customFormat="1" ht="17.25" customHeight="1">
      <c r="A23" s="29"/>
      <c r="B23" s="30"/>
      <c r="C23" s="74" t="s">
        <v>41</v>
      </c>
      <c r="D23" s="31"/>
      <c r="E23" s="75"/>
      <c r="F23" s="33"/>
      <c r="G23" s="33"/>
      <c r="H23" s="33"/>
      <c r="I23" s="33"/>
      <c r="J23" s="33"/>
      <c r="K23" s="33"/>
      <c r="L23" s="33"/>
      <c r="M23" s="76"/>
    </row>
    <row r="24" spans="1:15" s="9" customFormat="1">
      <c r="A24" s="41" t="s">
        <v>42</v>
      </c>
      <c r="B24" s="77" t="s">
        <v>43</v>
      </c>
      <c r="C24" s="78" t="s">
        <v>44</v>
      </c>
      <c r="D24" s="79" t="s">
        <v>35</v>
      </c>
      <c r="E24" s="45"/>
      <c r="F24" s="46">
        <f>[1]სამოსი!F34</f>
        <v>307.85999999999996</v>
      </c>
      <c r="G24" s="45"/>
      <c r="H24" s="45"/>
      <c r="I24" s="45"/>
      <c r="J24" s="45"/>
      <c r="K24" s="45"/>
      <c r="L24" s="45"/>
      <c r="M24" s="47"/>
      <c r="N24" s="28"/>
      <c r="O24" s="3"/>
    </row>
    <row r="25" spans="1:15" s="9" customFormat="1">
      <c r="A25" s="80"/>
      <c r="B25" s="57"/>
      <c r="C25" s="81"/>
      <c r="D25" s="82" t="s">
        <v>28</v>
      </c>
      <c r="E25" s="52"/>
      <c r="F25" s="83">
        <f>F24/1000</f>
        <v>0.30785999999999997</v>
      </c>
      <c r="G25" s="52"/>
      <c r="H25" s="52"/>
      <c r="I25" s="52"/>
      <c r="J25" s="52"/>
      <c r="K25" s="52"/>
      <c r="L25" s="52"/>
      <c r="M25" s="54"/>
      <c r="N25" s="28"/>
      <c r="O25" s="3"/>
    </row>
    <row r="26" spans="1:15" s="9" customFormat="1">
      <c r="A26" s="80"/>
      <c r="B26" s="57"/>
      <c r="C26" s="60" t="s">
        <v>36</v>
      </c>
      <c r="D26" s="61" t="s">
        <v>21</v>
      </c>
      <c r="E26" s="52">
        <v>42.9</v>
      </c>
      <c r="F26" s="52">
        <f>E26*F25</f>
        <v>13.207193999999998</v>
      </c>
      <c r="G26" s="52"/>
      <c r="H26" s="52"/>
      <c r="I26" s="52"/>
      <c r="J26" s="52"/>
      <c r="K26" s="52"/>
      <c r="L26" s="52"/>
      <c r="M26" s="54"/>
      <c r="N26" s="28"/>
      <c r="O26" s="3"/>
    </row>
    <row r="27" spans="1:15" s="9" customFormat="1">
      <c r="A27" s="80"/>
      <c r="B27" s="57" t="s">
        <v>45</v>
      </c>
      <c r="C27" s="56" t="s">
        <v>46</v>
      </c>
      <c r="D27" s="84" t="s">
        <v>31</v>
      </c>
      <c r="E27" s="52">
        <v>2.69</v>
      </c>
      <c r="F27" s="52">
        <f>E27*F25</f>
        <v>0.82814339999999986</v>
      </c>
      <c r="G27" s="52"/>
      <c r="H27" s="52"/>
      <c r="I27" s="52"/>
      <c r="J27" s="52"/>
      <c r="K27" s="52"/>
      <c r="L27" s="52"/>
      <c r="M27" s="54"/>
      <c r="N27" s="28"/>
      <c r="O27" s="3"/>
    </row>
    <row r="28" spans="1:15" s="9" customFormat="1">
      <c r="A28" s="80"/>
      <c r="B28" s="57" t="s">
        <v>47</v>
      </c>
      <c r="C28" s="63" t="s">
        <v>48</v>
      </c>
      <c r="D28" s="84" t="s">
        <v>31</v>
      </c>
      <c r="E28" s="52">
        <v>7.6</v>
      </c>
      <c r="F28" s="52">
        <f>E28*F25</f>
        <v>2.3397359999999998</v>
      </c>
      <c r="G28" s="52"/>
      <c r="H28" s="52"/>
      <c r="I28" s="52"/>
      <c r="J28" s="52"/>
      <c r="K28" s="52"/>
      <c r="L28" s="52"/>
      <c r="M28" s="54"/>
      <c r="N28" s="28"/>
      <c r="O28" s="3"/>
    </row>
    <row r="29" spans="1:15" s="9" customFormat="1">
      <c r="A29" s="80"/>
      <c r="B29" s="57" t="s">
        <v>49</v>
      </c>
      <c r="C29" s="63" t="s">
        <v>50</v>
      </c>
      <c r="D29" s="84" t="s">
        <v>31</v>
      </c>
      <c r="E29" s="52">
        <v>7.4</v>
      </c>
      <c r="F29" s="52">
        <f>E29*F25</f>
        <v>2.2781639999999999</v>
      </c>
      <c r="G29" s="52"/>
      <c r="H29" s="52"/>
      <c r="I29" s="52"/>
      <c r="J29" s="52"/>
      <c r="K29" s="52"/>
      <c r="L29" s="52"/>
      <c r="M29" s="54"/>
      <c r="N29" s="28"/>
      <c r="O29" s="3"/>
    </row>
    <row r="30" spans="1:15" s="9" customFormat="1">
      <c r="A30" s="80"/>
      <c r="B30" s="57" t="s">
        <v>51</v>
      </c>
      <c r="C30" s="85" t="s">
        <v>52</v>
      </c>
      <c r="D30" s="84" t="s">
        <v>31</v>
      </c>
      <c r="E30" s="52">
        <v>0.41</v>
      </c>
      <c r="F30" s="52">
        <f>E30*F25</f>
        <v>0.12622259999999999</v>
      </c>
      <c r="G30" s="52"/>
      <c r="H30" s="52"/>
      <c r="I30" s="52"/>
      <c r="J30" s="52"/>
      <c r="K30" s="52"/>
      <c r="L30" s="52"/>
      <c r="M30" s="54"/>
      <c r="N30" s="28"/>
      <c r="O30" s="3"/>
    </row>
    <row r="31" spans="1:15" s="9" customFormat="1">
      <c r="A31" s="80"/>
      <c r="B31" s="57" t="s">
        <v>53</v>
      </c>
      <c r="C31" s="63" t="s">
        <v>54</v>
      </c>
      <c r="D31" s="84" t="s">
        <v>31</v>
      </c>
      <c r="E31" s="52">
        <v>1.48</v>
      </c>
      <c r="F31" s="52">
        <f>E31*F25</f>
        <v>0.45563279999999995</v>
      </c>
      <c r="G31" s="52"/>
      <c r="H31" s="52"/>
      <c r="I31" s="52"/>
      <c r="J31" s="52"/>
      <c r="K31" s="52"/>
      <c r="L31" s="52"/>
      <c r="M31" s="54"/>
      <c r="N31" s="28"/>
      <c r="O31" s="3"/>
    </row>
    <row r="32" spans="1:15" s="9" customFormat="1">
      <c r="A32" s="80"/>
      <c r="B32" s="86" t="s">
        <v>55</v>
      </c>
      <c r="C32" s="87" t="s">
        <v>56</v>
      </c>
      <c r="D32" s="57" t="s">
        <v>35</v>
      </c>
      <c r="E32" s="52">
        <v>11</v>
      </c>
      <c r="F32" s="52">
        <f>E32*F25</f>
        <v>3.3864599999999996</v>
      </c>
      <c r="G32" s="52"/>
      <c r="H32" s="52"/>
      <c r="I32" s="52"/>
      <c r="J32" s="52"/>
      <c r="K32" s="52"/>
      <c r="L32" s="52"/>
      <c r="M32" s="54"/>
      <c r="N32" s="28"/>
      <c r="O32" s="3"/>
    </row>
    <row r="33" spans="1:15" s="9" customFormat="1">
      <c r="A33" s="80"/>
      <c r="B33" s="86" t="s">
        <v>57</v>
      </c>
      <c r="C33" s="88" t="s">
        <v>58</v>
      </c>
      <c r="D33" s="57" t="s">
        <v>35</v>
      </c>
      <c r="E33" s="52">
        <f>149-12.4*2</f>
        <v>124.2</v>
      </c>
      <c r="F33" s="52">
        <f>F25*E33</f>
        <v>38.236211999999995</v>
      </c>
      <c r="G33" s="52"/>
      <c r="H33" s="52"/>
      <c r="I33" s="52"/>
      <c r="J33" s="52"/>
      <c r="K33" s="52"/>
      <c r="L33" s="52"/>
      <c r="M33" s="54"/>
      <c r="N33" s="28"/>
      <c r="O33" s="3"/>
    </row>
    <row r="34" spans="1:15" s="9" customFormat="1" ht="15">
      <c r="A34" s="48" t="s">
        <v>59</v>
      </c>
      <c r="B34" s="51" t="s">
        <v>60</v>
      </c>
      <c r="C34" s="89" t="s">
        <v>61</v>
      </c>
      <c r="D34" s="90" t="s">
        <v>62</v>
      </c>
      <c r="E34" s="52"/>
      <c r="F34" s="53">
        <f>[1]სამოსი!L34</f>
        <v>1539.3200000000002</v>
      </c>
      <c r="G34" s="52"/>
      <c r="H34" s="52"/>
      <c r="I34" s="52"/>
      <c r="J34" s="52"/>
      <c r="K34" s="52"/>
      <c r="L34" s="52"/>
      <c r="M34" s="54"/>
      <c r="N34" s="28"/>
      <c r="O34" s="3"/>
    </row>
    <row r="35" spans="1:15" s="9" customFormat="1">
      <c r="A35" s="80"/>
      <c r="B35" s="57"/>
      <c r="C35" s="81"/>
      <c r="D35" s="82" t="s">
        <v>63</v>
      </c>
      <c r="E35" s="52"/>
      <c r="F35" s="83">
        <f>F34/1000</f>
        <v>1.5393200000000002</v>
      </c>
      <c r="G35" s="52"/>
      <c r="H35" s="52"/>
      <c r="I35" s="52"/>
      <c r="J35" s="52"/>
      <c r="K35" s="52"/>
      <c r="L35" s="52"/>
      <c r="M35" s="54"/>
      <c r="N35" s="28"/>
      <c r="O35" s="3"/>
    </row>
    <row r="36" spans="1:15" s="9" customFormat="1">
      <c r="A36" s="80"/>
      <c r="B36" s="57"/>
      <c r="C36" s="60" t="s">
        <v>36</v>
      </c>
      <c r="D36" s="61" t="s">
        <v>21</v>
      </c>
      <c r="E36" s="52">
        <f>405-4.64*4</f>
        <v>386.44</v>
      </c>
      <c r="F36" s="52">
        <f>E36*F35</f>
        <v>594.85482080000008</v>
      </c>
      <c r="G36" s="52"/>
      <c r="H36" s="52"/>
      <c r="I36" s="52"/>
      <c r="J36" s="52"/>
      <c r="K36" s="52"/>
      <c r="L36" s="52"/>
      <c r="M36" s="54"/>
      <c r="N36" s="28"/>
      <c r="O36" s="3"/>
    </row>
    <row r="37" spans="1:15" s="9" customFormat="1">
      <c r="A37" s="80"/>
      <c r="B37" s="57"/>
      <c r="C37" s="63" t="s">
        <v>39</v>
      </c>
      <c r="D37" s="84" t="s">
        <v>5</v>
      </c>
      <c r="E37" s="52">
        <v>13.5</v>
      </c>
      <c r="F37" s="52">
        <f>E37*F35</f>
        <v>20.780820000000002</v>
      </c>
      <c r="G37" s="52"/>
      <c r="H37" s="52"/>
      <c r="I37" s="52"/>
      <c r="J37" s="52"/>
      <c r="K37" s="52"/>
      <c r="L37" s="52"/>
      <c r="M37" s="54"/>
      <c r="N37" s="28"/>
      <c r="O37" s="3"/>
    </row>
    <row r="38" spans="1:15" s="9" customFormat="1">
      <c r="A38" s="80"/>
      <c r="B38" s="57" t="s">
        <v>53</v>
      </c>
      <c r="C38" s="63" t="s">
        <v>54</v>
      </c>
      <c r="D38" s="84" t="s">
        <v>31</v>
      </c>
      <c r="E38" s="52">
        <v>22.6</v>
      </c>
      <c r="F38" s="52">
        <f>E38*F35</f>
        <v>34.788632000000007</v>
      </c>
      <c r="G38" s="52"/>
      <c r="H38" s="52"/>
      <c r="I38" s="52"/>
      <c r="J38" s="52"/>
      <c r="K38" s="52"/>
      <c r="L38" s="52"/>
      <c r="M38" s="54"/>
      <c r="N38" s="28"/>
      <c r="O38" s="3"/>
    </row>
    <row r="39" spans="1:15" s="9" customFormat="1">
      <c r="A39" s="80"/>
      <c r="B39" s="86" t="s">
        <v>55</v>
      </c>
      <c r="C39" s="87" t="s">
        <v>56</v>
      </c>
      <c r="D39" s="57" t="s">
        <v>35</v>
      </c>
      <c r="E39" s="52">
        <v>178</v>
      </c>
      <c r="F39" s="52">
        <f>E39*F35</f>
        <v>273.99896000000007</v>
      </c>
      <c r="G39" s="52"/>
      <c r="H39" s="52"/>
      <c r="I39" s="52"/>
      <c r="J39" s="52"/>
      <c r="K39" s="52"/>
      <c r="L39" s="52"/>
      <c r="M39" s="54"/>
      <c r="N39" s="28"/>
      <c r="O39" s="3"/>
    </row>
    <row r="40" spans="1:15" s="9" customFormat="1">
      <c r="A40" s="80"/>
      <c r="B40" s="86" t="s">
        <v>64</v>
      </c>
      <c r="C40" s="88" t="s">
        <v>65</v>
      </c>
      <c r="D40" s="57" t="s">
        <v>66</v>
      </c>
      <c r="E40" s="91">
        <v>0.22600000000000001</v>
      </c>
      <c r="F40" s="91">
        <f>F35*E40</f>
        <v>0.34788632000000008</v>
      </c>
      <c r="G40" s="52"/>
      <c r="H40" s="52"/>
      <c r="I40" s="52"/>
      <c r="J40" s="52"/>
      <c r="K40" s="52"/>
      <c r="L40" s="52"/>
      <c r="M40" s="54"/>
      <c r="N40" s="28"/>
      <c r="O40" s="3"/>
    </row>
    <row r="41" spans="1:15" s="9" customFormat="1">
      <c r="A41" s="48"/>
      <c r="B41" s="86" t="s">
        <v>67</v>
      </c>
      <c r="C41" s="88" t="s">
        <v>68</v>
      </c>
      <c r="D41" s="57" t="s">
        <v>35</v>
      </c>
      <c r="E41" s="91">
        <f>204-10.2*4</f>
        <v>163.19999999999999</v>
      </c>
      <c r="F41" s="91">
        <f>F35*E41</f>
        <v>251.21702400000001</v>
      </c>
      <c r="G41" s="52"/>
      <c r="H41" s="52"/>
      <c r="I41" s="52"/>
      <c r="J41" s="52"/>
      <c r="K41" s="52"/>
      <c r="L41" s="52"/>
      <c r="M41" s="54"/>
      <c r="N41" s="28"/>
      <c r="O41" s="3"/>
    </row>
    <row r="42" spans="1:15" s="9" customFormat="1" ht="15">
      <c r="A42" s="48"/>
      <c r="B42" s="86" t="s">
        <v>69</v>
      </c>
      <c r="C42" s="88" t="s">
        <v>70</v>
      </c>
      <c r="D42" s="92" t="s">
        <v>71</v>
      </c>
      <c r="E42" s="91">
        <f>11.7-0.54*4</f>
        <v>9.5399999999999991</v>
      </c>
      <c r="F42" s="91">
        <f>F35*E42</f>
        <v>14.685112800000001</v>
      </c>
      <c r="G42" s="52"/>
      <c r="H42" s="52"/>
      <c r="I42" s="52"/>
      <c r="J42" s="52"/>
      <c r="K42" s="52"/>
      <c r="L42" s="52"/>
      <c r="M42" s="54"/>
      <c r="N42" s="28"/>
      <c r="O42" s="3"/>
    </row>
    <row r="43" spans="1:15" s="9" customFormat="1" ht="15">
      <c r="A43" s="48" t="s">
        <v>72</v>
      </c>
      <c r="B43" s="51" t="s">
        <v>60</v>
      </c>
      <c r="C43" s="89" t="s">
        <v>73</v>
      </c>
      <c r="D43" s="90" t="s">
        <v>62</v>
      </c>
      <c r="E43" s="52"/>
      <c r="F43" s="53">
        <f>F34</f>
        <v>1539.3200000000002</v>
      </c>
      <c r="G43" s="52"/>
      <c r="H43" s="52"/>
      <c r="I43" s="52"/>
      <c r="J43" s="52"/>
      <c r="K43" s="52"/>
      <c r="L43" s="52"/>
      <c r="M43" s="54"/>
      <c r="N43" s="28"/>
      <c r="O43" s="3"/>
    </row>
    <row r="44" spans="1:15" s="9" customFormat="1">
      <c r="A44" s="80"/>
      <c r="B44" s="57"/>
      <c r="C44" s="81"/>
      <c r="D44" s="82" t="s">
        <v>63</v>
      </c>
      <c r="E44" s="52"/>
      <c r="F44" s="83">
        <f>F43/1000</f>
        <v>1.5393200000000002</v>
      </c>
      <c r="G44" s="52"/>
      <c r="H44" s="52"/>
      <c r="I44" s="52"/>
      <c r="J44" s="52"/>
      <c r="K44" s="52"/>
      <c r="L44" s="52"/>
      <c r="M44" s="54"/>
      <c r="N44" s="28"/>
      <c r="O44" s="3"/>
    </row>
    <row r="45" spans="1:15" s="9" customFormat="1">
      <c r="A45" s="80"/>
      <c r="B45" s="57"/>
      <c r="C45" s="60" t="s">
        <v>36</v>
      </c>
      <c r="D45" s="61" t="s">
        <v>21</v>
      </c>
      <c r="E45" s="52">
        <v>11.7</v>
      </c>
      <c r="F45" s="52">
        <f>E45*F44</f>
        <v>18.010044000000001</v>
      </c>
      <c r="G45" s="52"/>
      <c r="H45" s="52"/>
      <c r="I45" s="52"/>
      <c r="J45" s="52"/>
      <c r="K45" s="52"/>
      <c r="L45" s="52"/>
      <c r="M45" s="54"/>
      <c r="N45" s="28"/>
      <c r="O45" s="3"/>
    </row>
    <row r="46" spans="1:15" s="9" customFormat="1">
      <c r="A46" s="48"/>
      <c r="B46" s="86" t="s">
        <v>74</v>
      </c>
      <c r="C46" s="88" t="s">
        <v>75</v>
      </c>
      <c r="D46" s="57" t="s">
        <v>76</v>
      </c>
      <c r="E46" s="93">
        <v>1005</v>
      </c>
      <c r="F46" s="94">
        <f>F44*E46</f>
        <v>1547.0166000000002</v>
      </c>
      <c r="G46" s="52"/>
      <c r="H46" s="52"/>
      <c r="I46" s="52"/>
      <c r="J46" s="52"/>
      <c r="K46" s="52"/>
      <c r="L46" s="52"/>
      <c r="M46" s="54"/>
      <c r="N46" s="28"/>
      <c r="O46" s="3"/>
    </row>
    <row r="47" spans="1:15" s="9" customFormat="1">
      <c r="A47" s="48" t="s">
        <v>77</v>
      </c>
      <c r="B47" s="51" t="s">
        <v>43</v>
      </c>
      <c r="C47" s="89" t="s">
        <v>78</v>
      </c>
      <c r="D47" s="95" t="s">
        <v>35</v>
      </c>
      <c r="E47" s="52"/>
      <c r="F47" s="53">
        <f>[1]სამოსი!F34</f>
        <v>307.85999999999996</v>
      </c>
      <c r="G47" s="52"/>
      <c r="H47" s="52"/>
      <c r="I47" s="52"/>
      <c r="J47" s="52"/>
      <c r="K47" s="52"/>
      <c r="L47" s="52"/>
      <c r="M47" s="54"/>
      <c r="N47" s="28"/>
      <c r="O47" s="3"/>
    </row>
    <row r="48" spans="1:15" s="9" customFormat="1">
      <c r="A48" s="80"/>
      <c r="B48" s="57"/>
      <c r="C48" s="81"/>
      <c r="D48" s="82" t="s">
        <v>28</v>
      </c>
      <c r="E48" s="52"/>
      <c r="F48" s="83">
        <f>F47/1000</f>
        <v>0.30785999999999997</v>
      </c>
      <c r="G48" s="52"/>
      <c r="H48" s="52"/>
      <c r="I48" s="52"/>
      <c r="J48" s="52"/>
      <c r="K48" s="52"/>
      <c r="L48" s="52"/>
      <c r="M48" s="54"/>
      <c r="N48" s="28"/>
      <c r="O48" s="3"/>
    </row>
    <row r="49" spans="1:15" s="9" customFormat="1">
      <c r="A49" s="80"/>
      <c r="B49" s="57"/>
      <c r="C49" s="60" t="s">
        <v>36</v>
      </c>
      <c r="D49" s="61" t="s">
        <v>21</v>
      </c>
      <c r="E49" s="52">
        <v>42.9</v>
      </c>
      <c r="F49" s="52">
        <f>E49*F48</f>
        <v>13.207193999999998</v>
      </c>
      <c r="G49" s="52"/>
      <c r="H49" s="52"/>
      <c r="I49" s="52"/>
      <c r="J49" s="52"/>
      <c r="K49" s="52"/>
      <c r="L49" s="52"/>
      <c r="M49" s="54"/>
      <c r="N49" s="28"/>
      <c r="O49" s="3"/>
    </row>
    <row r="50" spans="1:15" s="9" customFormat="1">
      <c r="A50" s="80"/>
      <c r="B50" s="57" t="s">
        <v>45</v>
      </c>
      <c r="C50" s="56" t="s">
        <v>46</v>
      </c>
      <c r="D50" s="84" t="s">
        <v>31</v>
      </c>
      <c r="E50" s="52">
        <v>2.69</v>
      </c>
      <c r="F50" s="52">
        <f>E50*F48</f>
        <v>0.82814339999999986</v>
      </c>
      <c r="G50" s="52"/>
      <c r="H50" s="52"/>
      <c r="I50" s="52"/>
      <c r="J50" s="52"/>
      <c r="K50" s="52"/>
      <c r="L50" s="52"/>
      <c r="M50" s="54"/>
      <c r="N50" s="28"/>
      <c r="O50" s="3"/>
    </row>
    <row r="51" spans="1:15" s="9" customFormat="1">
      <c r="A51" s="80"/>
      <c r="B51" s="57" t="s">
        <v>47</v>
      </c>
      <c r="C51" s="63" t="s">
        <v>48</v>
      </c>
      <c r="D51" s="84" t="s">
        <v>31</v>
      </c>
      <c r="E51" s="52">
        <v>7.6</v>
      </c>
      <c r="F51" s="52">
        <f>E51*F48</f>
        <v>2.3397359999999998</v>
      </c>
      <c r="G51" s="52"/>
      <c r="H51" s="52"/>
      <c r="I51" s="52"/>
      <c r="J51" s="52"/>
      <c r="K51" s="52"/>
      <c r="L51" s="52"/>
      <c r="M51" s="54"/>
      <c r="N51" s="28"/>
      <c r="O51" s="3"/>
    </row>
    <row r="52" spans="1:15" s="9" customFormat="1">
      <c r="A52" s="80"/>
      <c r="B52" s="57" t="s">
        <v>49</v>
      </c>
      <c r="C52" s="63" t="s">
        <v>50</v>
      </c>
      <c r="D52" s="84" t="s">
        <v>31</v>
      </c>
      <c r="E52" s="52">
        <v>7.4</v>
      </c>
      <c r="F52" s="52">
        <f>E52*F48</f>
        <v>2.2781639999999999</v>
      </c>
      <c r="G52" s="52"/>
      <c r="H52" s="52"/>
      <c r="I52" s="52"/>
      <c r="J52" s="52"/>
      <c r="K52" s="52"/>
      <c r="L52" s="52"/>
      <c r="M52" s="54"/>
      <c r="N52" s="28"/>
      <c r="O52" s="3"/>
    </row>
    <row r="53" spans="1:15" s="9" customFormat="1">
      <c r="A53" s="80"/>
      <c r="B53" s="57" t="s">
        <v>51</v>
      </c>
      <c r="C53" s="85" t="s">
        <v>52</v>
      </c>
      <c r="D53" s="84" t="s">
        <v>31</v>
      </c>
      <c r="E53" s="52">
        <v>0.41</v>
      </c>
      <c r="F53" s="52">
        <f>E53*F48</f>
        <v>0.12622259999999999</v>
      </c>
      <c r="G53" s="52"/>
      <c r="H53" s="52"/>
      <c r="I53" s="52"/>
      <c r="J53" s="52"/>
      <c r="K53" s="52"/>
      <c r="L53" s="52"/>
      <c r="M53" s="54"/>
      <c r="N53" s="28"/>
      <c r="O53" s="3"/>
    </row>
    <row r="54" spans="1:15" s="9" customFormat="1">
      <c r="A54" s="80"/>
      <c r="B54" s="57" t="s">
        <v>53</v>
      </c>
      <c r="C54" s="63" t="s">
        <v>54</v>
      </c>
      <c r="D54" s="84" t="s">
        <v>31</v>
      </c>
      <c r="E54" s="52">
        <v>1.48</v>
      </c>
      <c r="F54" s="52">
        <f>E54*F48</f>
        <v>0.45563279999999995</v>
      </c>
      <c r="G54" s="52"/>
      <c r="H54" s="52"/>
      <c r="I54" s="52"/>
      <c r="J54" s="52"/>
      <c r="K54" s="52"/>
      <c r="L54" s="52"/>
      <c r="M54" s="54"/>
      <c r="N54" s="28"/>
      <c r="O54" s="3"/>
    </row>
    <row r="55" spans="1:15" s="9" customFormat="1">
      <c r="A55" s="80"/>
      <c r="B55" s="86" t="s">
        <v>55</v>
      </c>
      <c r="C55" s="87" t="s">
        <v>56</v>
      </c>
      <c r="D55" s="57" t="s">
        <v>35</v>
      </c>
      <c r="E55" s="52">
        <v>11</v>
      </c>
      <c r="F55" s="52">
        <f>E55*F48</f>
        <v>3.3864599999999996</v>
      </c>
      <c r="G55" s="52"/>
      <c r="H55" s="52"/>
      <c r="I55" s="52"/>
      <c r="J55" s="52"/>
      <c r="K55" s="52"/>
      <c r="L55" s="52"/>
      <c r="M55" s="54"/>
      <c r="N55" s="28"/>
      <c r="O55" s="3"/>
    </row>
    <row r="56" spans="1:15" s="9" customFormat="1">
      <c r="A56" s="80"/>
      <c r="B56" s="86" t="s">
        <v>57</v>
      </c>
      <c r="C56" s="88" t="s">
        <v>58</v>
      </c>
      <c r="D56" s="57" t="s">
        <v>35</v>
      </c>
      <c r="E56" s="52" t="s">
        <v>79</v>
      </c>
      <c r="F56" s="52">
        <f>[1]სამოსი!H34</f>
        <v>133.40000000000003</v>
      </c>
      <c r="G56" s="52"/>
      <c r="H56" s="52"/>
      <c r="I56" s="52"/>
      <c r="J56" s="52"/>
      <c r="K56" s="52"/>
      <c r="L56" s="52"/>
      <c r="M56" s="54"/>
      <c r="N56" s="28"/>
      <c r="O56" s="3"/>
    </row>
    <row r="57" spans="1:15" s="9" customFormat="1">
      <c r="A57" s="48" t="s">
        <v>80</v>
      </c>
      <c r="B57" s="51" t="s">
        <v>81</v>
      </c>
      <c r="C57" s="89" t="s">
        <v>82</v>
      </c>
      <c r="D57" s="96" t="s">
        <v>83</v>
      </c>
      <c r="E57" s="52"/>
      <c r="F57" s="97">
        <f>514+(514/5*5)</f>
        <v>1028</v>
      </c>
      <c r="G57" s="52"/>
      <c r="H57" s="52"/>
      <c r="I57" s="52"/>
      <c r="J57" s="52"/>
      <c r="K57" s="52"/>
      <c r="L57" s="52"/>
      <c r="M57" s="54"/>
      <c r="N57" s="28"/>
      <c r="O57" s="3"/>
    </row>
    <row r="58" spans="1:15" s="9" customFormat="1">
      <c r="A58" s="80"/>
      <c r="B58" s="57"/>
      <c r="C58" s="81"/>
      <c r="D58" s="82" t="s">
        <v>84</v>
      </c>
      <c r="E58" s="52"/>
      <c r="F58" s="52">
        <f>F57/100</f>
        <v>10.28</v>
      </c>
      <c r="G58" s="52"/>
      <c r="H58" s="52"/>
      <c r="I58" s="52"/>
      <c r="J58" s="52"/>
      <c r="K58" s="52"/>
      <c r="L58" s="52"/>
      <c r="M58" s="54"/>
      <c r="N58" s="28"/>
      <c r="O58" s="3"/>
    </row>
    <row r="59" spans="1:15" s="9" customFormat="1">
      <c r="A59" s="80"/>
      <c r="B59" s="57"/>
      <c r="C59" s="60" t="s">
        <v>36</v>
      </c>
      <c r="D59" s="61" t="s">
        <v>21</v>
      </c>
      <c r="E59" s="52">
        <v>7.7</v>
      </c>
      <c r="F59" s="52">
        <f>E59*F58</f>
        <v>79.155999999999992</v>
      </c>
      <c r="G59" s="52"/>
      <c r="H59" s="52"/>
      <c r="I59" s="52"/>
      <c r="J59" s="52"/>
      <c r="K59" s="52"/>
      <c r="L59" s="52"/>
      <c r="M59" s="54"/>
      <c r="N59" s="28"/>
      <c r="O59" s="3"/>
    </row>
    <row r="60" spans="1:15" s="9" customFormat="1">
      <c r="A60" s="80"/>
      <c r="B60" s="57" t="s">
        <v>85</v>
      </c>
      <c r="C60" s="63" t="s">
        <v>86</v>
      </c>
      <c r="D60" s="84" t="s">
        <v>31</v>
      </c>
      <c r="E60" s="52">
        <v>19.399999999999999</v>
      </c>
      <c r="F60" s="52">
        <f>E60*F58</f>
        <v>199.43199999999996</v>
      </c>
      <c r="G60" s="52"/>
      <c r="H60" s="52"/>
      <c r="I60" s="52"/>
      <c r="J60" s="52"/>
      <c r="K60" s="52"/>
      <c r="L60" s="52"/>
      <c r="M60" s="54"/>
      <c r="N60" s="28"/>
      <c r="O60" s="3"/>
    </row>
    <row r="61" spans="1:15" s="9" customFormat="1">
      <c r="A61" s="80"/>
      <c r="B61" s="57" t="s">
        <v>87</v>
      </c>
      <c r="C61" s="63" t="s">
        <v>88</v>
      </c>
      <c r="D61" s="84" t="s">
        <v>31</v>
      </c>
      <c r="E61" s="52">
        <v>1.67</v>
      </c>
      <c r="F61" s="52">
        <f>E61*F58</f>
        <v>17.167599999999997</v>
      </c>
      <c r="G61" s="52"/>
      <c r="H61" s="52"/>
      <c r="I61" s="52"/>
      <c r="J61" s="52"/>
      <c r="K61" s="52"/>
      <c r="L61" s="52"/>
      <c r="M61" s="54"/>
      <c r="N61" s="28"/>
      <c r="O61" s="3"/>
    </row>
    <row r="62" spans="1:15" s="9" customFormat="1">
      <c r="A62" s="98"/>
      <c r="B62" s="99" t="s">
        <v>53</v>
      </c>
      <c r="C62" s="100" t="s">
        <v>89</v>
      </c>
      <c r="D62" s="101" t="s">
        <v>31</v>
      </c>
      <c r="E62" s="68">
        <v>0.88</v>
      </c>
      <c r="F62" s="68">
        <f>E62*F58</f>
        <v>9.0464000000000002</v>
      </c>
      <c r="G62" s="68"/>
      <c r="H62" s="68"/>
      <c r="I62" s="68"/>
      <c r="J62" s="68"/>
      <c r="K62" s="68"/>
      <c r="L62" s="68"/>
      <c r="M62" s="69"/>
      <c r="N62" s="28"/>
      <c r="O62" s="3"/>
    </row>
    <row r="63" spans="1:15" s="36" customFormat="1">
      <c r="A63" s="29"/>
      <c r="B63" s="30"/>
      <c r="C63" s="31" t="s">
        <v>90</v>
      </c>
      <c r="D63" s="18"/>
      <c r="E63" s="18"/>
      <c r="F63" s="18"/>
      <c r="G63" s="18"/>
      <c r="H63" s="18"/>
      <c r="I63" s="18"/>
      <c r="J63" s="18"/>
      <c r="K63" s="18"/>
      <c r="L63" s="18"/>
      <c r="M63" s="102"/>
    </row>
    <row r="64" spans="1:15" s="108" customFormat="1">
      <c r="A64" s="103"/>
      <c r="B64" s="104"/>
      <c r="C64" s="105"/>
      <c r="D64" s="106"/>
      <c r="E64" s="106"/>
      <c r="F64" s="106"/>
      <c r="G64" s="106"/>
      <c r="H64" s="106"/>
      <c r="I64" s="106"/>
      <c r="J64" s="106"/>
      <c r="K64" s="106"/>
      <c r="L64" s="106"/>
      <c r="M64" s="107"/>
    </row>
    <row r="65" spans="1:17" s="111" customFormat="1">
      <c r="A65" s="109"/>
      <c r="B65" s="110"/>
      <c r="C65" s="74" t="s">
        <v>91</v>
      </c>
      <c r="D65" s="18" t="s">
        <v>83</v>
      </c>
      <c r="E65" s="18"/>
      <c r="F65" s="18">
        <v>5</v>
      </c>
      <c r="G65" s="18"/>
      <c r="H65" s="18"/>
      <c r="I65" s="18"/>
      <c r="J65" s="18"/>
      <c r="K65" s="18"/>
      <c r="L65" s="18"/>
      <c r="M65" s="102"/>
      <c r="Q65" s="112"/>
    </row>
    <row r="66" spans="1:17" s="118" customFormat="1" ht="25.5">
      <c r="A66" s="113">
        <v>9</v>
      </c>
      <c r="B66" s="114" t="s">
        <v>92</v>
      </c>
      <c r="C66" s="115" t="s">
        <v>93</v>
      </c>
      <c r="D66" s="116" t="s">
        <v>35</v>
      </c>
      <c r="E66" s="116"/>
      <c r="F66" s="116">
        <f>F65*0.6*0.6</f>
        <v>1.7999999999999998</v>
      </c>
      <c r="G66" s="116"/>
      <c r="H66" s="116"/>
      <c r="I66" s="116"/>
      <c r="J66" s="116"/>
      <c r="K66" s="116"/>
      <c r="L66" s="116"/>
      <c r="M66" s="117"/>
      <c r="Q66" s="112"/>
    </row>
    <row r="67" spans="1:17" s="111" customFormat="1">
      <c r="A67" s="119"/>
      <c r="B67" s="120"/>
      <c r="C67" s="121"/>
      <c r="D67" s="122" t="s">
        <v>94</v>
      </c>
      <c r="E67" s="122"/>
      <c r="F67" s="122">
        <f>F66/100</f>
        <v>1.7999999999999999E-2</v>
      </c>
      <c r="G67" s="122"/>
      <c r="H67" s="122"/>
      <c r="I67" s="122"/>
      <c r="J67" s="122"/>
      <c r="K67" s="122"/>
      <c r="L67" s="122"/>
      <c r="M67" s="123"/>
      <c r="Q67" s="112"/>
    </row>
    <row r="68" spans="1:17" s="111" customFormat="1">
      <c r="A68" s="119"/>
      <c r="B68" s="120"/>
      <c r="C68" s="121" t="s">
        <v>36</v>
      </c>
      <c r="D68" s="122" t="s">
        <v>95</v>
      </c>
      <c r="E68" s="122">
        <v>206</v>
      </c>
      <c r="F68" s="122">
        <f>E68*F67</f>
        <v>3.7079999999999997</v>
      </c>
      <c r="G68" s="122"/>
      <c r="H68" s="122"/>
      <c r="I68" s="122"/>
      <c r="J68" s="122"/>
      <c r="K68" s="122"/>
      <c r="L68" s="122"/>
      <c r="M68" s="123"/>
      <c r="Q68" s="112"/>
    </row>
    <row r="69" spans="1:17" s="118" customFormat="1">
      <c r="A69" s="124">
        <v>10</v>
      </c>
      <c r="B69" s="125" t="s">
        <v>96</v>
      </c>
      <c r="C69" s="126" t="s">
        <v>97</v>
      </c>
      <c r="D69" s="127" t="s">
        <v>35</v>
      </c>
      <c r="E69" s="127"/>
      <c r="F69" s="127">
        <f>F65*0.6*0.1</f>
        <v>0.30000000000000004</v>
      </c>
      <c r="G69" s="127"/>
      <c r="H69" s="127"/>
      <c r="I69" s="127"/>
      <c r="J69" s="127"/>
      <c r="K69" s="127"/>
      <c r="L69" s="127"/>
      <c r="M69" s="128"/>
      <c r="Q69" s="112"/>
    </row>
    <row r="70" spans="1:17" s="111" customFormat="1">
      <c r="A70" s="129"/>
      <c r="B70" s="130"/>
      <c r="C70" s="121"/>
      <c r="D70" s="122" t="s">
        <v>98</v>
      </c>
      <c r="E70" s="122"/>
      <c r="F70" s="122">
        <f>F69/10</f>
        <v>3.0000000000000006E-2</v>
      </c>
      <c r="G70" s="122"/>
      <c r="H70" s="122"/>
      <c r="I70" s="122"/>
      <c r="J70" s="122"/>
      <c r="K70" s="122"/>
      <c r="L70" s="122"/>
      <c r="M70" s="123"/>
      <c r="Q70" s="112"/>
    </row>
    <row r="71" spans="1:17" s="111" customFormat="1">
      <c r="A71" s="129"/>
      <c r="B71" s="130"/>
      <c r="C71" s="121" t="s">
        <v>36</v>
      </c>
      <c r="D71" s="122" t="s">
        <v>95</v>
      </c>
      <c r="E71" s="122">
        <v>18</v>
      </c>
      <c r="F71" s="122">
        <f>E71*F70</f>
        <v>0.54000000000000015</v>
      </c>
      <c r="G71" s="122"/>
      <c r="H71" s="122"/>
      <c r="I71" s="122"/>
      <c r="J71" s="122"/>
      <c r="K71" s="122"/>
      <c r="L71" s="122"/>
      <c r="M71" s="123"/>
      <c r="Q71" s="112"/>
    </row>
    <row r="72" spans="1:17" s="111" customFormat="1">
      <c r="A72" s="129"/>
      <c r="B72" s="130"/>
      <c r="C72" s="121" t="s">
        <v>99</v>
      </c>
      <c r="D72" s="122" t="s">
        <v>35</v>
      </c>
      <c r="E72" s="122">
        <v>11</v>
      </c>
      <c r="F72" s="122">
        <f>E72*F70</f>
        <v>0.33000000000000007</v>
      </c>
      <c r="G72" s="122"/>
      <c r="H72" s="122"/>
      <c r="I72" s="122"/>
      <c r="J72" s="122"/>
      <c r="K72" s="122"/>
      <c r="L72" s="122"/>
      <c r="M72" s="123"/>
      <c r="Q72" s="112"/>
    </row>
    <row r="73" spans="1:17" s="111" customFormat="1">
      <c r="A73" s="129"/>
      <c r="B73" s="130"/>
      <c r="C73" s="121" t="s">
        <v>100</v>
      </c>
      <c r="D73" s="122" t="s">
        <v>101</v>
      </c>
      <c r="E73" s="122">
        <v>1.5</v>
      </c>
      <c r="F73" s="122">
        <f>F72*E73</f>
        <v>0.49500000000000011</v>
      </c>
      <c r="G73" s="122"/>
      <c r="H73" s="122"/>
      <c r="I73" s="122"/>
      <c r="J73" s="122"/>
      <c r="K73" s="122"/>
      <c r="L73" s="122"/>
      <c r="M73" s="123"/>
      <c r="Q73" s="112"/>
    </row>
    <row r="74" spans="1:17" s="134" customFormat="1" ht="25.5">
      <c r="A74" s="131">
        <v>11</v>
      </c>
      <c r="B74" s="132" t="s">
        <v>102</v>
      </c>
      <c r="C74" s="126" t="s">
        <v>103</v>
      </c>
      <c r="D74" s="127" t="s">
        <v>35</v>
      </c>
      <c r="E74" s="127"/>
      <c r="F74" s="127">
        <f>(F65*0.4*0.2)+(F65*0.6*0.1)</f>
        <v>0.70000000000000007</v>
      </c>
      <c r="G74" s="127"/>
      <c r="H74" s="127"/>
      <c r="I74" s="127"/>
      <c r="J74" s="127"/>
      <c r="K74" s="127"/>
      <c r="L74" s="127"/>
      <c r="M74" s="128"/>
      <c r="N74" s="133"/>
      <c r="O74" s="133"/>
    </row>
    <row r="75" spans="1:17" s="137" customFormat="1">
      <c r="A75" s="135"/>
      <c r="B75" s="136"/>
      <c r="C75" s="121" t="s">
        <v>104</v>
      </c>
      <c r="D75" s="122" t="s">
        <v>21</v>
      </c>
      <c r="E75" s="122">
        <v>3.42</v>
      </c>
      <c r="F75" s="122">
        <f>F74*E75</f>
        <v>2.3940000000000001</v>
      </c>
      <c r="G75" s="122"/>
      <c r="H75" s="122"/>
      <c r="I75" s="122"/>
      <c r="J75" s="122"/>
      <c r="K75" s="122"/>
      <c r="L75" s="122"/>
      <c r="M75" s="123"/>
    </row>
    <row r="76" spans="1:17" s="137" customFormat="1">
      <c r="A76" s="135"/>
      <c r="B76" s="136"/>
      <c r="C76" s="121" t="s">
        <v>105</v>
      </c>
      <c r="D76" s="122" t="s">
        <v>31</v>
      </c>
      <c r="E76" s="122">
        <v>1.1299999999999999</v>
      </c>
      <c r="F76" s="122">
        <f>F74*E76</f>
        <v>0.79100000000000004</v>
      </c>
      <c r="G76" s="122"/>
      <c r="H76" s="122"/>
      <c r="I76" s="122"/>
      <c r="J76" s="122"/>
      <c r="K76" s="122"/>
      <c r="L76" s="122"/>
      <c r="M76" s="123"/>
    </row>
    <row r="77" spans="1:17" s="137" customFormat="1">
      <c r="A77" s="135"/>
      <c r="B77" s="136"/>
      <c r="C77" s="121" t="s">
        <v>39</v>
      </c>
      <c r="D77" s="122" t="s">
        <v>5</v>
      </c>
      <c r="E77" s="122">
        <v>4.8300000000000003E-2</v>
      </c>
      <c r="F77" s="122">
        <f>F74*E77</f>
        <v>3.3810000000000007E-2</v>
      </c>
      <c r="G77" s="122"/>
      <c r="H77" s="122"/>
      <c r="I77" s="122"/>
      <c r="J77" s="122"/>
      <c r="K77" s="122"/>
      <c r="L77" s="122"/>
      <c r="M77" s="123"/>
    </row>
    <row r="78" spans="1:17" s="137" customFormat="1">
      <c r="A78" s="135"/>
      <c r="B78" s="136"/>
      <c r="C78" s="121" t="s">
        <v>106</v>
      </c>
      <c r="D78" s="122" t="s">
        <v>107</v>
      </c>
      <c r="E78" s="122" t="s">
        <v>108</v>
      </c>
      <c r="F78" s="122">
        <f>F65</f>
        <v>5</v>
      </c>
      <c r="G78" s="122"/>
      <c r="H78" s="122"/>
      <c r="I78" s="122"/>
      <c r="J78" s="122"/>
      <c r="K78" s="122"/>
      <c r="L78" s="122"/>
      <c r="M78" s="123"/>
      <c r="N78" s="138"/>
      <c r="O78" s="138"/>
    </row>
    <row r="79" spans="1:17" s="137" customFormat="1">
      <c r="A79" s="135"/>
      <c r="B79" s="136"/>
      <c r="C79" s="121" t="s">
        <v>65</v>
      </c>
      <c r="D79" s="122" t="s">
        <v>109</v>
      </c>
      <c r="E79" s="122">
        <v>1.9300000000000001E-2</v>
      </c>
      <c r="F79" s="122">
        <f>F74*E79</f>
        <v>1.3510000000000003E-2</v>
      </c>
      <c r="G79" s="122"/>
      <c r="H79" s="122"/>
      <c r="I79" s="122"/>
      <c r="J79" s="122"/>
      <c r="K79" s="122"/>
      <c r="L79" s="122"/>
      <c r="M79" s="123"/>
    </row>
    <row r="80" spans="1:17" s="137" customFormat="1">
      <c r="A80" s="135"/>
      <c r="B80" s="136"/>
      <c r="C80" s="121" t="s">
        <v>110</v>
      </c>
      <c r="D80" s="122" t="s">
        <v>35</v>
      </c>
      <c r="E80" s="122">
        <v>9.1999999999999998E-2</v>
      </c>
      <c r="F80" s="122">
        <f>F74*E80</f>
        <v>6.4399999999999999E-2</v>
      </c>
      <c r="G80" s="122"/>
      <c r="H80" s="122"/>
      <c r="I80" s="122"/>
      <c r="J80" s="122"/>
      <c r="K80" s="122"/>
      <c r="L80" s="122"/>
      <c r="M80" s="123"/>
    </row>
    <row r="81" spans="1:17" s="140" customFormat="1">
      <c r="A81" s="131">
        <v>12</v>
      </c>
      <c r="B81" s="139" t="s">
        <v>111</v>
      </c>
      <c r="C81" s="126" t="s">
        <v>112</v>
      </c>
      <c r="D81" s="127" t="s">
        <v>113</v>
      </c>
      <c r="E81" s="127"/>
      <c r="F81" s="127">
        <v>5</v>
      </c>
      <c r="G81" s="127"/>
      <c r="H81" s="127"/>
      <c r="I81" s="127"/>
      <c r="J81" s="127"/>
      <c r="K81" s="127"/>
      <c r="L81" s="127"/>
      <c r="M81" s="128"/>
      <c r="Q81" s="141"/>
    </row>
    <row r="82" spans="1:17" s="143" customFormat="1">
      <c r="A82" s="135"/>
      <c r="B82" s="142"/>
      <c r="C82" s="121"/>
      <c r="D82" s="122" t="s">
        <v>109</v>
      </c>
      <c r="E82" s="122">
        <f>84.7308/2/1000</f>
        <v>4.2365400000000004E-2</v>
      </c>
      <c r="F82" s="122">
        <f>F81*E82</f>
        <v>0.21182700000000002</v>
      </c>
      <c r="G82" s="122"/>
      <c r="H82" s="122"/>
      <c r="I82" s="122"/>
      <c r="J82" s="122"/>
      <c r="K82" s="122"/>
      <c r="L82" s="122"/>
      <c r="M82" s="123"/>
      <c r="Q82" s="141"/>
    </row>
    <row r="83" spans="1:17" s="143" customFormat="1">
      <c r="A83" s="135"/>
      <c r="B83" s="142"/>
      <c r="C83" s="121" t="s">
        <v>36</v>
      </c>
      <c r="D83" s="122" t="s">
        <v>21</v>
      </c>
      <c r="E83" s="122">
        <v>34.9</v>
      </c>
      <c r="F83" s="122">
        <f>F82*E83</f>
        <v>7.3927623000000002</v>
      </c>
      <c r="G83" s="122"/>
      <c r="H83" s="122"/>
      <c r="I83" s="122"/>
      <c r="J83" s="122"/>
      <c r="K83" s="122"/>
      <c r="L83" s="122"/>
      <c r="M83" s="123"/>
      <c r="Q83" s="141"/>
    </row>
    <row r="84" spans="1:17" s="143" customFormat="1">
      <c r="A84" s="135"/>
      <c r="B84" s="142"/>
      <c r="C84" s="121" t="s">
        <v>39</v>
      </c>
      <c r="D84" s="122" t="s">
        <v>5</v>
      </c>
      <c r="E84" s="122">
        <v>4.07</v>
      </c>
      <c r="F84" s="122">
        <f>F82*E84</f>
        <v>0.86213589000000013</v>
      </c>
      <c r="G84" s="122"/>
      <c r="H84" s="122"/>
      <c r="I84" s="122"/>
      <c r="J84" s="122"/>
      <c r="K84" s="122"/>
      <c r="L84" s="122"/>
      <c r="M84" s="123"/>
      <c r="Q84" s="141"/>
    </row>
    <row r="85" spans="1:17" s="143" customFormat="1">
      <c r="A85" s="135"/>
      <c r="B85" s="142"/>
      <c r="C85" s="121" t="s">
        <v>114</v>
      </c>
      <c r="D85" s="122" t="s">
        <v>115</v>
      </c>
      <c r="E85" s="122" t="s">
        <v>116</v>
      </c>
      <c r="F85" s="122">
        <f>F81/2*4</f>
        <v>10</v>
      </c>
      <c r="G85" s="122"/>
      <c r="H85" s="122"/>
      <c r="I85" s="122"/>
      <c r="J85" s="122"/>
      <c r="K85" s="122"/>
      <c r="L85" s="122"/>
      <c r="M85" s="123"/>
      <c r="Q85" s="141"/>
    </row>
    <row r="86" spans="1:17" s="143" customFormat="1">
      <c r="A86" s="135"/>
      <c r="B86" s="142"/>
      <c r="C86" s="121" t="s">
        <v>117</v>
      </c>
      <c r="D86" s="122" t="s">
        <v>115</v>
      </c>
      <c r="E86" s="122" t="s">
        <v>116</v>
      </c>
      <c r="F86" s="122">
        <f>F81/2*3.456</f>
        <v>8.64</v>
      </c>
      <c r="G86" s="122"/>
      <c r="H86" s="122"/>
      <c r="I86" s="122"/>
      <c r="J86" s="122"/>
      <c r="K86" s="122"/>
      <c r="L86" s="122"/>
      <c r="M86" s="123"/>
      <c r="Q86" s="141"/>
    </row>
    <row r="87" spans="1:17" s="143" customFormat="1">
      <c r="A87" s="135"/>
      <c r="B87" s="142"/>
      <c r="C87" s="121" t="s">
        <v>118</v>
      </c>
      <c r="D87" s="122" t="s">
        <v>115</v>
      </c>
      <c r="E87" s="122" t="s">
        <v>116</v>
      </c>
      <c r="F87" s="122">
        <f>F81/2*10</f>
        <v>25</v>
      </c>
      <c r="G87" s="122"/>
      <c r="H87" s="122"/>
      <c r="I87" s="122"/>
      <c r="J87" s="122"/>
      <c r="K87" s="122"/>
      <c r="L87" s="122"/>
      <c r="M87" s="123"/>
      <c r="Q87" s="141"/>
    </row>
    <row r="88" spans="1:17" s="143" customFormat="1">
      <c r="A88" s="135"/>
      <c r="B88" s="142"/>
      <c r="C88" s="121" t="s">
        <v>119</v>
      </c>
      <c r="D88" s="122" t="s">
        <v>115</v>
      </c>
      <c r="E88" s="122">
        <v>15.2</v>
      </c>
      <c r="F88" s="122">
        <f>F82*E88</f>
        <v>3.2197704000000003</v>
      </c>
      <c r="G88" s="122"/>
      <c r="H88" s="122"/>
      <c r="I88" s="122"/>
      <c r="J88" s="122"/>
      <c r="K88" s="122"/>
      <c r="L88" s="122"/>
      <c r="M88" s="123"/>
      <c r="Q88" s="141"/>
    </row>
    <row r="89" spans="1:17" s="143" customFormat="1">
      <c r="A89" s="135"/>
      <c r="B89" s="142"/>
      <c r="C89" s="121" t="s">
        <v>120</v>
      </c>
      <c r="D89" s="122" t="s">
        <v>5</v>
      </c>
      <c r="E89" s="122">
        <v>2.78</v>
      </c>
      <c r="F89" s="122">
        <f>F82*E89</f>
        <v>0.58887906000000001</v>
      </c>
      <c r="G89" s="122"/>
      <c r="H89" s="122"/>
      <c r="I89" s="122"/>
      <c r="J89" s="122"/>
      <c r="K89" s="122"/>
      <c r="L89" s="122"/>
      <c r="M89" s="123"/>
      <c r="Q89" s="141"/>
    </row>
    <row r="90" spans="1:17" s="144" customFormat="1">
      <c r="A90" s="131">
        <v>13</v>
      </c>
      <c r="B90" s="139" t="s">
        <v>121</v>
      </c>
      <c r="C90" s="126" t="s">
        <v>122</v>
      </c>
      <c r="D90" s="127" t="s">
        <v>109</v>
      </c>
      <c r="E90" s="127"/>
      <c r="F90" s="127">
        <f>F82</f>
        <v>0.21182700000000002</v>
      </c>
      <c r="G90" s="127"/>
      <c r="H90" s="127"/>
      <c r="I90" s="127"/>
      <c r="J90" s="127"/>
      <c r="K90" s="127"/>
      <c r="L90" s="127"/>
      <c r="M90" s="128"/>
      <c r="Q90" s="141"/>
    </row>
    <row r="91" spans="1:17" s="143" customFormat="1">
      <c r="A91" s="135"/>
      <c r="B91" s="142"/>
      <c r="C91" s="121" t="s">
        <v>36</v>
      </c>
      <c r="D91" s="122" t="s">
        <v>21</v>
      </c>
      <c r="E91" s="122">
        <v>37.4</v>
      </c>
      <c r="F91" s="122">
        <f>F90*E91</f>
        <v>7.9223298</v>
      </c>
      <c r="G91" s="122"/>
      <c r="H91" s="122"/>
      <c r="I91" s="122"/>
      <c r="J91" s="122"/>
      <c r="K91" s="122"/>
      <c r="L91" s="122"/>
      <c r="M91" s="123"/>
      <c r="Q91" s="141"/>
    </row>
    <row r="92" spans="1:17" s="143" customFormat="1">
      <c r="A92" s="135"/>
      <c r="B92" s="142"/>
      <c r="C92" s="121" t="s">
        <v>39</v>
      </c>
      <c r="D92" s="122" t="s">
        <v>5</v>
      </c>
      <c r="E92" s="122">
        <v>6.32</v>
      </c>
      <c r="F92" s="122">
        <f>F90*E92</f>
        <v>1.3387466400000001</v>
      </c>
      <c r="G92" s="122"/>
      <c r="H92" s="122"/>
      <c r="I92" s="122"/>
      <c r="J92" s="122"/>
      <c r="K92" s="122"/>
      <c r="L92" s="122"/>
      <c r="M92" s="123"/>
      <c r="Q92" s="141"/>
    </row>
    <row r="93" spans="1:17" s="118" customFormat="1">
      <c r="A93" s="124">
        <v>14</v>
      </c>
      <c r="B93" s="145" t="s">
        <v>123</v>
      </c>
      <c r="C93" s="126" t="s">
        <v>124</v>
      </c>
      <c r="D93" s="127" t="s">
        <v>35</v>
      </c>
      <c r="E93" s="127"/>
      <c r="F93" s="127">
        <f>F65*0.5</f>
        <v>2.5</v>
      </c>
      <c r="G93" s="127"/>
      <c r="H93" s="127"/>
      <c r="I93" s="127"/>
      <c r="J93" s="127"/>
      <c r="K93" s="127"/>
      <c r="L93" s="127"/>
      <c r="M93" s="128"/>
      <c r="Q93" s="112"/>
    </row>
    <row r="94" spans="1:17" s="111" customFormat="1">
      <c r="A94" s="129"/>
      <c r="B94" s="146"/>
      <c r="C94" s="121"/>
      <c r="D94" s="122" t="s">
        <v>94</v>
      </c>
      <c r="E94" s="122"/>
      <c r="F94" s="122">
        <f>F93/100</f>
        <v>2.5000000000000001E-2</v>
      </c>
      <c r="G94" s="122"/>
      <c r="H94" s="122"/>
      <c r="I94" s="122"/>
      <c r="J94" s="122"/>
      <c r="K94" s="122"/>
      <c r="L94" s="122"/>
      <c r="M94" s="123"/>
      <c r="Q94" s="112"/>
    </row>
    <row r="95" spans="1:17" s="111" customFormat="1">
      <c r="A95" s="129"/>
      <c r="B95" s="146"/>
      <c r="C95" s="121" t="s">
        <v>36</v>
      </c>
      <c r="D95" s="122" t="s">
        <v>95</v>
      </c>
      <c r="E95" s="122">
        <v>99.3</v>
      </c>
      <c r="F95" s="122">
        <f>F94*E95</f>
        <v>2.4824999999999999</v>
      </c>
      <c r="G95" s="122"/>
      <c r="H95" s="122"/>
      <c r="I95" s="122"/>
      <c r="J95" s="122"/>
      <c r="K95" s="122"/>
      <c r="L95" s="122"/>
      <c r="M95" s="123"/>
      <c r="Q95" s="112"/>
    </row>
    <row r="96" spans="1:17" s="111" customFormat="1">
      <c r="A96" s="129"/>
      <c r="B96" s="146"/>
      <c r="C96" s="121" t="s">
        <v>125</v>
      </c>
      <c r="D96" s="122" t="s">
        <v>35</v>
      </c>
      <c r="E96" s="122">
        <v>115</v>
      </c>
      <c r="F96" s="122">
        <f>F94*E96</f>
        <v>2.875</v>
      </c>
      <c r="G96" s="122"/>
      <c r="H96" s="122"/>
      <c r="I96" s="122"/>
      <c r="J96" s="122"/>
      <c r="K96" s="122"/>
      <c r="L96" s="122"/>
      <c r="M96" s="123"/>
      <c r="Q96" s="112"/>
    </row>
    <row r="97" spans="1:17" s="111" customFormat="1">
      <c r="A97" s="147"/>
      <c r="B97" s="148"/>
      <c r="C97" s="149" t="s">
        <v>126</v>
      </c>
      <c r="D97" s="150" t="s">
        <v>109</v>
      </c>
      <c r="E97" s="150">
        <v>1.55</v>
      </c>
      <c r="F97" s="150">
        <f>F96*E97</f>
        <v>4.4562499999999998</v>
      </c>
      <c r="G97" s="150"/>
      <c r="H97" s="150"/>
      <c r="I97" s="150"/>
      <c r="J97" s="150"/>
      <c r="K97" s="150"/>
      <c r="L97" s="150"/>
      <c r="M97" s="151"/>
      <c r="Q97" s="112"/>
    </row>
    <row r="98" spans="1:17" s="154" customFormat="1">
      <c r="A98" s="15"/>
      <c r="B98" s="152"/>
      <c r="C98" s="74" t="s">
        <v>127</v>
      </c>
      <c r="D98" s="18"/>
      <c r="E98" s="18"/>
      <c r="F98" s="18"/>
      <c r="G98" s="18"/>
      <c r="H98" s="18"/>
      <c r="I98" s="18"/>
      <c r="J98" s="18"/>
      <c r="K98" s="18"/>
      <c r="L98" s="18"/>
      <c r="M98" s="153"/>
    </row>
    <row r="99" spans="1:17" s="9" customFormat="1">
      <c r="A99" s="155"/>
      <c r="B99" s="156"/>
      <c r="C99" s="157"/>
      <c r="D99" s="158"/>
      <c r="E99" s="159"/>
      <c r="F99" s="159"/>
      <c r="G99" s="159"/>
      <c r="H99" s="159"/>
      <c r="I99" s="159"/>
      <c r="J99" s="159"/>
      <c r="K99" s="159"/>
      <c r="L99" s="159"/>
      <c r="M99" s="160"/>
      <c r="N99" s="28"/>
      <c r="O99" s="3"/>
    </row>
    <row r="100" spans="1:17">
      <c r="A100" s="161"/>
      <c r="B100" s="162"/>
      <c r="C100" s="163" t="s">
        <v>128</v>
      </c>
      <c r="D100" s="164"/>
      <c r="E100" s="165"/>
      <c r="F100" s="165"/>
      <c r="G100" s="165"/>
      <c r="H100" s="166"/>
      <c r="I100" s="167"/>
      <c r="J100" s="166"/>
      <c r="K100" s="167"/>
      <c r="L100" s="166"/>
      <c r="M100" s="166"/>
    </row>
    <row r="101" spans="1:17" s="9" customFormat="1">
      <c r="A101" s="168"/>
      <c r="B101" s="169"/>
      <c r="C101" s="170" t="s">
        <v>129</v>
      </c>
      <c r="D101" s="171">
        <v>0.05</v>
      </c>
      <c r="E101" s="26"/>
      <c r="F101" s="26"/>
      <c r="G101" s="26"/>
      <c r="H101" s="26"/>
      <c r="I101" s="26"/>
      <c r="J101" s="26"/>
      <c r="K101" s="26"/>
      <c r="L101" s="26"/>
      <c r="M101" s="27"/>
      <c r="N101" s="3"/>
      <c r="O101" s="3"/>
    </row>
    <row r="102" spans="1:17">
      <c r="A102" s="161"/>
      <c r="B102" s="164"/>
      <c r="C102" s="163" t="s">
        <v>130</v>
      </c>
      <c r="D102" s="172"/>
      <c r="E102" s="165"/>
      <c r="F102" s="165"/>
      <c r="G102" s="165"/>
      <c r="H102" s="167"/>
      <c r="I102" s="167"/>
      <c r="J102" s="167"/>
      <c r="K102" s="167"/>
      <c r="L102" s="167"/>
      <c r="M102" s="166"/>
    </row>
    <row r="103" spans="1:17" s="9" customFormat="1">
      <c r="A103" s="173"/>
      <c r="B103" s="169"/>
      <c r="C103" s="170" t="s">
        <v>131</v>
      </c>
      <c r="D103" s="171">
        <v>0.1</v>
      </c>
      <c r="E103" s="26"/>
      <c r="F103" s="26"/>
      <c r="G103" s="26"/>
      <c r="H103" s="26"/>
      <c r="I103" s="26"/>
      <c r="J103" s="26"/>
      <c r="K103" s="26"/>
      <c r="L103" s="26"/>
      <c r="M103" s="27"/>
      <c r="N103" s="3"/>
      <c r="O103" s="3"/>
    </row>
    <row r="104" spans="1:17">
      <c r="A104" s="174"/>
      <c r="B104" s="164"/>
      <c r="C104" s="163" t="s">
        <v>130</v>
      </c>
      <c r="D104" s="172"/>
      <c r="E104" s="165"/>
      <c r="F104" s="165"/>
      <c r="G104" s="165"/>
      <c r="H104" s="167"/>
      <c r="I104" s="167"/>
      <c r="J104" s="167"/>
      <c r="K104" s="167"/>
      <c r="L104" s="167"/>
      <c r="M104" s="175"/>
    </row>
    <row r="105" spans="1:17" s="9" customFormat="1">
      <c r="A105" s="173"/>
      <c r="B105" s="169"/>
      <c r="C105" s="170" t="s">
        <v>132</v>
      </c>
      <c r="D105" s="171">
        <v>0.08</v>
      </c>
      <c r="E105" s="26"/>
      <c r="F105" s="26"/>
      <c r="G105" s="26"/>
      <c r="H105" s="26"/>
      <c r="I105" s="26"/>
      <c r="J105" s="26"/>
      <c r="K105" s="26"/>
      <c r="L105" s="26"/>
      <c r="M105" s="27"/>
      <c r="N105" s="3"/>
      <c r="O105" s="3"/>
    </row>
    <row r="106" spans="1:17">
      <c r="A106" s="174"/>
      <c r="B106" s="164"/>
      <c r="C106" s="163" t="s">
        <v>133</v>
      </c>
      <c r="D106" s="172"/>
      <c r="E106" s="165"/>
      <c r="F106" s="165"/>
      <c r="G106" s="165"/>
      <c r="H106" s="167"/>
      <c r="I106" s="167"/>
      <c r="J106" s="167"/>
      <c r="K106" s="167"/>
      <c r="L106" s="167"/>
      <c r="M106" s="175"/>
    </row>
    <row r="107" spans="1:17" s="9" customFormat="1">
      <c r="A107" s="173"/>
      <c r="B107" s="169"/>
      <c r="C107" s="170" t="s">
        <v>134</v>
      </c>
      <c r="D107" s="171">
        <v>0.03</v>
      </c>
      <c r="E107" s="26"/>
      <c r="F107" s="26"/>
      <c r="G107" s="26"/>
      <c r="H107" s="26"/>
      <c r="I107" s="26"/>
      <c r="J107" s="26"/>
      <c r="K107" s="26"/>
      <c r="L107" s="26"/>
      <c r="M107" s="27"/>
      <c r="N107" s="3"/>
      <c r="O107" s="3"/>
    </row>
    <row r="108" spans="1:17">
      <c r="A108" s="174"/>
      <c r="B108" s="164"/>
      <c r="C108" s="163" t="s">
        <v>133</v>
      </c>
      <c r="D108" s="172"/>
      <c r="E108" s="165"/>
      <c r="F108" s="165"/>
      <c r="G108" s="165"/>
      <c r="H108" s="167"/>
      <c r="I108" s="167"/>
      <c r="J108" s="167"/>
      <c r="K108" s="167"/>
      <c r="L108" s="167"/>
      <c r="M108" s="175"/>
    </row>
    <row r="109" spans="1:17" s="9" customFormat="1">
      <c r="A109" s="173"/>
      <c r="B109" s="169"/>
      <c r="C109" s="170" t="s">
        <v>135</v>
      </c>
      <c r="D109" s="171">
        <v>0.02</v>
      </c>
      <c r="E109" s="26"/>
      <c r="F109" s="26"/>
      <c r="G109" s="26"/>
      <c r="H109" s="26"/>
      <c r="I109" s="26"/>
      <c r="J109" s="26"/>
      <c r="K109" s="26"/>
      <c r="L109" s="26"/>
      <c r="M109" s="27"/>
      <c r="N109" s="3"/>
      <c r="O109" s="3"/>
    </row>
    <row r="110" spans="1:17">
      <c r="A110" s="174"/>
      <c r="B110" s="164"/>
      <c r="C110" s="163" t="s">
        <v>130</v>
      </c>
      <c r="D110" s="172"/>
      <c r="E110" s="165"/>
      <c r="F110" s="165"/>
      <c r="G110" s="165"/>
      <c r="H110" s="167"/>
      <c r="I110" s="167"/>
      <c r="J110" s="167"/>
      <c r="K110" s="167"/>
      <c r="L110" s="167"/>
      <c r="M110" s="176"/>
    </row>
    <row r="111" spans="1:17" s="9" customFormat="1">
      <c r="A111" s="173"/>
      <c r="B111" s="169"/>
      <c r="C111" s="170" t="s">
        <v>136</v>
      </c>
      <c r="D111" s="171">
        <v>0.18</v>
      </c>
      <c r="E111" s="26"/>
      <c r="F111" s="26"/>
      <c r="G111" s="26"/>
      <c r="H111" s="26"/>
      <c r="I111" s="26"/>
      <c r="J111" s="26"/>
      <c r="K111" s="26"/>
      <c r="L111" s="26"/>
      <c r="M111" s="177"/>
      <c r="N111" s="3"/>
      <c r="O111" s="3"/>
    </row>
    <row r="112" spans="1:17">
      <c r="A112" s="174"/>
      <c r="B112" s="164"/>
      <c r="C112" s="163" t="s">
        <v>133</v>
      </c>
      <c r="D112" s="172"/>
      <c r="E112" s="165"/>
      <c r="F112" s="165"/>
      <c r="G112" s="165"/>
      <c r="H112" s="167"/>
      <c r="I112" s="167"/>
      <c r="J112" s="167"/>
      <c r="K112" s="167"/>
      <c r="L112" s="167"/>
      <c r="M112" s="175"/>
    </row>
    <row r="113" spans="1:15" s="9" customFormat="1">
      <c r="A113" s="178"/>
      <c r="B113" s="178"/>
      <c r="C113" s="179"/>
      <c r="D113" s="178"/>
      <c r="E113" s="178"/>
      <c r="F113" s="180"/>
      <c r="G113" s="180"/>
      <c r="H113" s="180"/>
      <c r="I113" s="180"/>
      <c r="J113" s="180"/>
      <c r="K113" s="181"/>
      <c r="L113" s="181"/>
      <c r="M113" s="181"/>
      <c r="N113" s="3"/>
      <c r="O113" s="3"/>
    </row>
    <row r="114" spans="1:15" s="9" customFormat="1">
      <c r="A114" s="3"/>
      <c r="B114" s="3"/>
      <c r="C114" s="3"/>
      <c r="D114" s="3"/>
      <c r="E114" s="3"/>
      <c r="F114" s="180"/>
      <c r="G114" s="180"/>
      <c r="H114" s="180"/>
      <c r="I114" s="180"/>
      <c r="J114" s="180"/>
      <c r="K114" s="181"/>
      <c r="L114" s="181"/>
      <c r="M114" s="181"/>
      <c r="N114" s="3"/>
      <c r="O114" s="3"/>
    </row>
    <row r="115" spans="1:15" s="9" customFormat="1" ht="21" customHeight="1">
      <c r="A115" s="3"/>
      <c r="B115" s="3"/>
      <c r="C115" s="182"/>
      <c r="D115" s="3"/>
      <c r="E115" s="3"/>
      <c r="F115" s="180"/>
      <c r="G115" s="180"/>
      <c r="H115" s="180"/>
      <c r="I115" s="180"/>
      <c r="J115" s="180"/>
      <c r="K115" s="181"/>
      <c r="L115" s="181"/>
      <c r="M115" s="181"/>
      <c r="N115" s="3"/>
      <c r="O115" s="3"/>
    </row>
    <row r="116" spans="1:15" s="9" customFormat="1" ht="17.25" customHeight="1">
      <c r="A116" s="3"/>
      <c r="B116" s="3"/>
      <c r="C116" s="182"/>
      <c r="D116" s="3"/>
      <c r="E116" s="3"/>
      <c r="F116" s="180"/>
      <c r="G116" s="180"/>
      <c r="H116" s="180"/>
      <c r="I116" s="180"/>
      <c r="J116" s="180"/>
      <c r="K116" s="181"/>
      <c r="L116" s="181"/>
      <c r="M116" s="3"/>
      <c r="N116" s="3"/>
      <c r="O116" s="3"/>
    </row>
    <row r="117" spans="1:15" s="9" customFormat="1">
      <c r="A117" s="3"/>
      <c r="B117" s="3"/>
      <c r="C117" s="3"/>
      <c r="D117" s="3"/>
      <c r="E117" s="3"/>
      <c r="F117" s="180"/>
      <c r="G117" s="180"/>
      <c r="H117" s="180"/>
      <c r="I117" s="180"/>
      <c r="J117" s="180" t="s">
        <v>137</v>
      </c>
      <c r="K117" s="181"/>
      <c r="L117" s="181"/>
      <c r="M117" s="181"/>
      <c r="N117" s="3"/>
      <c r="O117" s="3"/>
    </row>
    <row r="118" spans="1:15" s="9" customFormat="1">
      <c r="A118" s="3"/>
      <c r="B118" s="3"/>
      <c r="C118" s="3"/>
      <c r="D118" s="3"/>
      <c r="E118" s="3"/>
      <c r="F118" s="3"/>
      <c r="G118" s="180"/>
      <c r="H118" s="180"/>
      <c r="I118" s="180"/>
      <c r="J118" s="180"/>
      <c r="K118" s="181"/>
      <c r="L118" s="181"/>
      <c r="M118" s="181"/>
      <c r="N118" s="3"/>
      <c r="O118" s="3"/>
    </row>
  </sheetData>
  <mergeCells count="13">
    <mergeCell ref="I5:J5"/>
    <mergeCell ref="K5:L5"/>
    <mergeCell ref="M5:M6"/>
    <mergeCell ref="A1:M1"/>
    <mergeCell ref="A2:M2"/>
    <mergeCell ref="A3:C3"/>
    <mergeCell ref="F3:I3"/>
    <mergeCell ref="A5:A6"/>
    <mergeCell ref="B5:B6"/>
    <mergeCell ref="C5:C6"/>
    <mergeCell ref="D5:D6"/>
    <mergeCell ref="E5:F5"/>
    <mergeCell ref="G5:H5"/>
  </mergeCells>
  <conditionalFormatting sqref="C25:M25 E8:M9 D20 C35 C44 C58:M58 E14:M15 E17:M20 E24:M24 E59:M62 E22:M22 E11:M12 E26:M26 E27:J27 L27:M27 E28:M46 E57:M57 E99:M112">
    <cfRule type="cellIs" dxfId="8" priority="9" stopIfTrue="1" operator="equal">
      <formula>8223.307275</formula>
    </cfRule>
  </conditionalFormatting>
  <conditionalFormatting sqref="E13:M13">
    <cfRule type="cellIs" dxfId="7" priority="8" stopIfTrue="1" operator="equal">
      <formula>8223.307275</formula>
    </cfRule>
  </conditionalFormatting>
  <conditionalFormatting sqref="E16:M16">
    <cfRule type="cellIs" dxfId="6" priority="7" stopIfTrue="1" operator="equal">
      <formula>8223.307275</formula>
    </cfRule>
  </conditionalFormatting>
  <conditionalFormatting sqref="D35 D44">
    <cfRule type="cellIs" dxfId="5" priority="6" stopIfTrue="1" operator="equal">
      <formula>8223.307275</formula>
    </cfRule>
  </conditionalFormatting>
  <conditionalFormatting sqref="K27">
    <cfRule type="cellIs" dxfId="4" priority="5" stopIfTrue="1" operator="equal">
      <formula>8223.307275</formula>
    </cfRule>
  </conditionalFormatting>
  <conditionalFormatting sqref="C48:M48 E47:M47 E49:M49 E50:J50 L50:M50 E51:M56">
    <cfRule type="cellIs" dxfId="3" priority="4" stopIfTrue="1" operator="equal">
      <formula>8223.307275</formula>
    </cfRule>
  </conditionalFormatting>
  <conditionalFormatting sqref="K50">
    <cfRule type="cellIs" dxfId="2" priority="3" stopIfTrue="1" operator="equal">
      <formula>8223.307275</formula>
    </cfRule>
  </conditionalFormatting>
  <conditionalFormatting sqref="A74">
    <cfRule type="cellIs" dxfId="1" priority="2" operator="equal">
      <formula>0</formula>
    </cfRule>
  </conditionalFormatting>
  <conditionalFormatting sqref="B74">
    <cfRule type="cellIs" dxfId="0" priority="1" operator="equal">
      <formula>0</formula>
    </cfRule>
  </conditionalFormatting>
  <pageMargins left="0.70866141732283472" right="0.31496062992125984" top="0.35433070866141736" bottom="0.15748031496062992" header="0.31496062992125984" footer="0.31496062992125984"/>
  <pageSetup paperSize="9" scale="70" fitToHeight="0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ხარჯთაღრიცხვა</vt:lpstr>
      <vt:lpstr>ხარჯთაღრიცხვა!Заголовки_для_печати</vt:lpstr>
      <vt:lpstr>ხარჯთაღრიცხვა!Область_печати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zaza zelo</dc:creator>
  <cp:lastModifiedBy>jondo kasrashvili</cp:lastModifiedBy>
  <dcterms:created xsi:type="dcterms:W3CDTF">2022-03-31T06:24:20Z</dcterms:created>
  <dcterms:modified xsi:type="dcterms:W3CDTF">2022-08-08T10:39:12Z</dcterms:modified>
</cp:coreProperties>
</file>