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tabRatio="725" firstSheet="1" activeTab="4"/>
  </bookViews>
  <sheets>
    <sheet name="gare kan." sheetId="1" state="hidden" r:id="rId1"/>
    <sheet name="შიგა კან1-3" sheetId="2" r:id="rId2"/>
    <sheet name="შიგა წყალგ1-2" sheetId="3" r:id="rId3"/>
    <sheet name="სამშ1-1" sheetId="4" r:id="rId4"/>
    <sheet name="nakreb bari" sheetId="5" r:id="rId5"/>
  </sheets>
  <definedNames>
    <definedName name="_xlnm.Print_Area" localSheetId="4">'nakreb bari'!$A$1:$H$14</definedName>
    <definedName name="_xlnm.Print_Area" localSheetId="3">'სამშ1-1'!$A$1:$M$105</definedName>
    <definedName name="_xlnm.Print_Area" localSheetId="1">'შიგა კან1-3'!$A$1:$M$32</definedName>
    <definedName name="_xlnm.Print_Area" localSheetId="2">'შიგა წყალგ1-2'!$A$1:$M$36</definedName>
  </definedNames>
  <calcPr fullCalcOnLoad="1"/>
</workbook>
</file>

<file path=xl/sharedStrings.xml><?xml version="1.0" encoding="utf-8"?>
<sst xmlns="http://schemas.openxmlformats.org/spreadsheetml/2006/main" count="732" uniqueCount="307">
  <si>
    <t>lari</t>
  </si>
  <si>
    <t>#</t>
  </si>
  <si>
    <t>xarjTaRricxvis nomeri</t>
  </si>
  <si>
    <t>saxarjTaRricxvo Rirebuleba</t>
  </si>
  <si>
    <t>samSeneblo samuSaoebi</t>
  </si>
  <si>
    <t>samontaJo samuSaoebi</t>
  </si>
  <si>
    <t xml:space="preserve">danadgarebi,aveji, inventari </t>
  </si>
  <si>
    <t>sxvadasxva xarjebi</t>
  </si>
  <si>
    <t>saerTo saxarjTaRricxvo Rirebuleba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</si>
  <si>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</si>
  <si>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</si>
  <si>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</si>
  <si>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</si>
  <si>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</si>
  <si>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</si>
  <si>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</si>
  <si>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</si>
  <si>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</si>
  <si>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</si>
  <si>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</si>
  <si>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</si>
  <si>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</si>
  <si>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</si>
  <si>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</si>
  <si>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</si>
  <si>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</si>
  <si>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</si>
  <si>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</si>
  <si>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kub.m.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</si>
  <si>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</si>
  <si>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</si>
  <si>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</si>
  <si>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</si>
  <si>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</si>
  <si>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</si>
  <si>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</si>
  <si>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</si>
  <si>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</si>
  <si>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</si>
  <si>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</si>
  <si>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</si>
  <si>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>s.n. da w. IV-2-82 t-8 cx. 46-18-3</t>
  </si>
  <si>
    <t xml:space="preserve">mSeneblobis Rirebulebis nakrebi saxarjTaRricxvo angariSi </t>
  </si>
  <si>
    <t xml:space="preserve">obieqtis, samuSaos da xarjebis dasaxeleba </t>
  </si>
  <si>
    <t>kac/sT</t>
  </si>
  <si>
    <t>kg</t>
  </si>
  <si>
    <t>sxva masalebi</t>
  </si>
  <si>
    <t>man</t>
  </si>
  <si>
    <t>sxva masala</t>
  </si>
  <si>
    <t xml:space="preserve">sxva masalebi </t>
  </si>
  <si>
    <t>k-1,15</t>
  </si>
  <si>
    <t>man/sT</t>
  </si>
  <si>
    <t>g\m</t>
  </si>
  <si>
    <t>kompl</t>
  </si>
  <si>
    <t>sul krebsiTi saxarjTaRricxvo Rirebuleba</t>
  </si>
  <si>
    <t>sndawIV-2-84 15-55-9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</si>
  <si>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</si>
  <si>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</si>
  <si>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</si>
  <si>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</si>
  <si>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</si>
  <si>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</si>
  <si>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yalibis fari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</si>
  <si>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</si>
  <si>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</si>
  <si>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</si>
  <si>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</si>
  <si>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</si>
  <si>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</si>
  <si>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</si>
  <si>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</si>
  <si>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</si>
  <si>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sn da w IV-2-82 15-14-1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</si>
  <si>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</si>
  <si>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</si>
  <si>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</si>
  <si>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</si>
  <si>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</si>
  <si>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</si>
  <si>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</si>
  <si>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</si>
  <si>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</si>
  <si>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</si>
  <si>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</si>
  <si>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</si>
  <si>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</si>
  <si>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</si>
  <si>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</si>
  <si>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</si>
  <si>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</si>
  <si>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</si>
  <si>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</si>
  <si>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</si>
  <si>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</si>
  <si>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</si>
  <si>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</si>
  <si>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</si>
  <si>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</si>
  <si>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</si>
  <si>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</si>
  <si>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</si>
  <si>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</si>
  <si>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</si>
  <si>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</si>
  <si>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</si>
  <si>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</si>
  <si>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</si>
  <si>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</si>
  <si>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</si>
  <si>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</si>
  <si>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</si>
  <si>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</si>
  <si>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</si>
  <si>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</si>
  <si>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</si>
  <si>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</si>
  <si>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</si>
  <si>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</si>
  <si>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</si>
  <si>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</si>
  <si>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</si>
  <si>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</si>
  <si>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</si>
  <si>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</si>
  <si>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</si>
  <si>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</si>
  <si>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</si>
  <si>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</si>
  <si>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</si>
  <si>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t>tn</t>
  </si>
  <si>
    <t xml:space="preserve">zednadebi xarjebi </t>
  </si>
  <si>
    <t xml:space="preserve">gegmiuri dagroveba 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</si>
  <si>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</si>
  <si>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</si>
  <si>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</si>
  <si>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</si>
  <si>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</si>
  <si>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</si>
  <si>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</si>
  <si>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</si>
  <si>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</si>
  <si>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</si>
  <si>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</si>
  <si>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</si>
  <si>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</si>
  <si>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</si>
  <si>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</si>
  <si>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</si>
  <si>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</si>
  <si>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</si>
  <si>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</si>
  <si>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lokalur resursuli jami:</t>
  </si>
  <si>
    <t xml:space="preserve">keramkikuli fila kedlis </t>
  </si>
  <si>
    <t>kac.sT</t>
  </si>
  <si>
    <t>sxvadasxva masalebi</t>
  </si>
  <si>
    <t>kb.m</t>
  </si>
  <si>
    <t xml:space="preserve">milgayvaniloba d-20 </t>
  </si>
  <si>
    <t>saxarjTaRricxvo Rirebuleba (lari)</t>
  </si>
  <si>
    <t xml:space="preserve">Sromis danaxarjebi </t>
  </si>
  <si>
    <t>sxva manqana</t>
  </si>
  <si>
    <t>kb.m M</t>
  </si>
  <si>
    <t>kv.m</t>
  </si>
  <si>
    <t>l</t>
  </si>
  <si>
    <t>kac. sT</t>
  </si>
  <si>
    <t xml:space="preserve"> sndawIV-2-84 11.-1-6</t>
  </si>
  <si>
    <t>sndaw. IV-2-84'11-8-1</t>
  </si>
  <si>
    <t>lursmani</t>
  </si>
  <si>
    <t>sn dawIV-2-84'10-36-4</t>
  </si>
  <si>
    <t>sn da w-IV-2-84 11-20-3</t>
  </si>
  <si>
    <t>m3</t>
  </si>
  <si>
    <t>16-12-1</t>
  </si>
  <si>
    <t xml:space="preserve">sxva manqana  </t>
  </si>
  <si>
    <t>1-80-3</t>
  </si>
  <si>
    <t>1-81-3</t>
  </si>
  <si>
    <t>komp</t>
  </si>
  <si>
    <t>webo-cementi</t>
  </si>
  <si>
    <t>cementis duRabi 1:3</t>
  </si>
  <si>
    <t xml:space="preserve"> kb.m.</t>
  </si>
  <si>
    <t>sndaw 1-81--3</t>
  </si>
  <si>
    <t>samSeneblo nagvis datvirTva xeliT a/TviTmclelebze</t>
  </si>
  <si>
    <t>gr.m</t>
  </si>
  <si>
    <t xml:space="preserve">iatakebze cementis moWimvis mowyoba sisqiT 50mm </t>
  </si>
  <si>
    <t>m2</t>
  </si>
  <si>
    <t xml:space="preserve"> SromiTi danaxarji </t>
  </si>
  <si>
    <t>transporti</t>
  </si>
  <si>
    <t xml:space="preserve"> sxvadasxva masalebi</t>
  </si>
  <si>
    <t>kv.m.</t>
  </si>
  <si>
    <t>SromiTi resursebi</t>
  </si>
  <si>
    <t>sn da w   IV-2-82 t-2 cx.9-5-1</t>
  </si>
  <si>
    <t xml:space="preserve">sn da w  IV-2-82 t-5 cx.34-61-12 misadag            </t>
  </si>
  <si>
    <t xml:space="preserve"> manqanebi </t>
  </si>
  <si>
    <t>kvm</t>
  </si>
  <si>
    <t>plastmasis kuTxovana</t>
  </si>
  <si>
    <t>fitingi sxvadasxva</t>
  </si>
  <si>
    <t>erTeulis fasi</t>
  </si>
  <si>
    <t>masala</t>
  </si>
  <si>
    <t>xelfasi</t>
  </si>
  <si>
    <t>manqana-meqanizmebi da transporti</t>
  </si>
  <si>
    <t>sul Rirebuleba (lari)</t>
  </si>
  <si>
    <r>
      <t>m</t>
    </r>
    <r>
      <rPr>
        <vertAlign val="superscript"/>
        <sz val="9"/>
        <rFont val="AcadNusx"/>
        <family val="0"/>
      </rPr>
      <t>2</t>
    </r>
  </si>
  <si>
    <r>
      <t>m</t>
    </r>
    <r>
      <rPr>
        <vertAlign val="superscript"/>
        <sz val="9"/>
        <rFont val="AcadNusx"/>
        <family val="0"/>
      </rPr>
      <t>3</t>
    </r>
  </si>
  <si>
    <t>ganzomilebis erTeulზე</t>
  </si>
  <si>
    <t>sxva samuSaoebi</t>
  </si>
  <si>
    <t xml:space="preserve">kb.m </t>
  </si>
  <si>
    <t>filtri  d-20 mm</t>
  </si>
  <si>
    <t>s.n. da w. IV-2-82 t-8 cx. 46-16-2;46-22-4</t>
  </si>
  <si>
    <t>betoni b20</t>
  </si>
  <si>
    <t>xis masala</t>
  </si>
  <si>
    <t xml:space="preserve">lursmani </t>
  </si>
  <si>
    <t>naqsovi mili</t>
  </si>
  <si>
    <t>sifoni</t>
  </si>
  <si>
    <t>milsadenebze Camketi civi da cxeli wylis ventilebisa da filtrebis montaJi</t>
  </si>
  <si>
    <t xml:space="preserve">ficari III x. sisqiT 30 mm </t>
  </si>
  <si>
    <t xml:space="preserve"> karkasi (profilebi)</t>
  </si>
  <si>
    <t>plastmasis Weris profili siganiT 25 sm feradi</t>
  </si>
  <si>
    <t>keramikuli fila iataki xaoiani</t>
  </si>
  <si>
    <t>_xDBC0__xDEC6_xვრელების გამოტეxვა კედლებში და
იატაკებSi შემდგომი შევსებით</t>
  </si>
  <si>
    <t>betonis tumbo</t>
  </si>
  <si>
    <t>xis ficari 2x.40mm da meti</t>
  </si>
  <si>
    <t>xis ficari 3x.40mm da meti</t>
  </si>
  <si>
    <t>6-16-1</t>
  </si>
  <si>
    <t>xis ficari 2x.25-32mm</t>
  </si>
  <si>
    <t>III. saxuravi</t>
  </si>
  <si>
    <t>IV. Riobebi</t>
  </si>
  <si>
    <t>V.iatakebi და Wერი</t>
  </si>
  <si>
    <t>VI. Siga mopirkeTeba</t>
  </si>
  <si>
    <t xml:space="preserve">xaoiani meTlaxis filebis mowyoba </t>
  </si>
  <si>
    <t>sndawIV-2-84 t-5 34-60-8 t-2 15-168-8 da15-161-2</t>
  </si>
  <si>
    <t>saRebavi fasadis  SeTanxmebiT</t>
  </si>
  <si>
    <t>fiTxi zeTovani-webovani fasadis მიუნხენი</t>
  </si>
  <si>
    <r>
      <t>monoliTuri betonis  iatakis filis mowyoba   0,0 niSnulzeBB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@20 </t>
    </r>
  </si>
  <si>
    <t xml:space="preserve">Sekiduli WerisaTvis liTonis karkasis mowyoba da plastikatis lartyebis montaJi </t>
  </si>
  <si>
    <t>Bgare kedlebis damuSaveba da maRalxarisxovani დეკორატიული  SeRebva-მიუნხენი ferdoebis CaTvliT</t>
  </si>
  <si>
    <t>VII. fasadebi, gare mopirkeTeba</t>
  </si>
  <si>
    <t xml:space="preserve">lokalur resursuli uwyisis jami: </t>
  </si>
  <si>
    <r>
      <t>100 m</t>
    </r>
    <r>
      <rPr>
        <vertAlign val="superscript"/>
        <sz val="9"/>
        <rFont val="AcadNusx"/>
        <family val="0"/>
      </rPr>
      <t>2</t>
    </r>
  </si>
  <si>
    <r>
      <t>100 m</t>
    </r>
    <r>
      <rPr>
        <vertAlign val="superscript"/>
        <sz val="9"/>
        <rFont val="AcadNusx"/>
        <family val="0"/>
      </rPr>
      <t>2</t>
    </r>
    <r>
      <rPr>
        <sz val="9"/>
        <rFont val="AcadNusx"/>
        <family val="0"/>
      </rPr>
      <t>.</t>
    </r>
  </si>
  <si>
    <r>
      <t>100 m</t>
    </r>
    <r>
      <rPr>
        <vertAlign val="superscript"/>
        <sz val="10"/>
        <rFont val="AcadNusx"/>
        <family val="0"/>
      </rPr>
      <t>2</t>
    </r>
    <r>
      <rPr>
        <sz val="10"/>
        <rFont val="AcadNusx"/>
        <family val="0"/>
      </rPr>
      <t>.</t>
    </r>
  </si>
  <si>
    <t xml:space="preserve">unitazi dabali Camrecxi avziT </t>
  </si>
  <si>
    <t xml:space="preserve"> xelsabanis dayeneba </t>
  </si>
  <si>
    <t>III kategoriis gruntis damuSaveba xeliT ფილების ქვეშ</t>
  </si>
  <si>
    <t>III kategoriis gruntis ukuCayra xeliT და მოსწორება ადგილზე</t>
  </si>
  <si>
    <t xml:space="preserve"> RorRis (10sm) safuZvelis mowyoba iatakebis filis  qveS </t>
  </si>
  <si>
    <t xml:space="preserve">karnizis elementebis  xis 30 mm  sisqis  ficrebiT </t>
  </si>
  <si>
    <t xml:space="preserve">BbaTqaSi Siga kedlebze adgilebze </t>
  </si>
  <si>
    <t xml:space="preserve"> kafelis filebis akvra kedelze1,6 m simaRleze ferdoebis CaTvliT</t>
  </si>
  <si>
    <t>sndawIV-2-84  t-2 15-168-8 da15-161-2</t>
  </si>
  <si>
    <t xml:space="preserve">SromiTi danaxarji  </t>
  </si>
  <si>
    <t xml:space="preserve"> Siga dafarvis wyalemulsiuri saRebavi </t>
  </si>
  <si>
    <t xml:space="preserve">fiTxi  </t>
  </si>
  <si>
    <t>Siga kedlebis    SeRebva baTqaSze Riobebis ferdoebis CaTvliT</t>
  </si>
  <si>
    <t>sn da w  IV-2-82 t-2 cx.15-158-2</t>
  </si>
  <si>
    <t xml:space="preserve"> xis karnizebis SeRebva</t>
  </si>
  <si>
    <t>olifa</t>
  </si>
  <si>
    <t>saRebavi</t>
  </si>
  <si>
    <t xml:space="preserve"> samSeneblo nagvis zidva 12 km manZilze</t>
  </si>
  <si>
    <t>.9.4-6</t>
  </si>
  <si>
    <t>.9.4-9</t>
  </si>
  <si>
    <t>.9.1-22;23</t>
  </si>
  <si>
    <t xml:space="preserve">Ttri metaloplastmasis  karebi </t>
  </si>
  <si>
    <t>1.9-2</t>
  </si>
  <si>
    <t>cementis xsnari m100  zidva 30 km</t>
  </si>
  <si>
    <t>cementis duRabi 1:3 zidva 30 km</t>
  </si>
  <si>
    <t>plasamasis wyalgayvanilobis milebis gayvana damatebadiametriT 20 mm</t>
  </si>
  <si>
    <t>ventili civi  wylis d-20mm</t>
  </si>
  <si>
    <t>dabali unitazebis Secvla-montaJi</t>
  </si>
  <si>
    <t>metaloplastmasis karebis mowyoba( 2bloki)</t>
  </si>
  <si>
    <t>Sesakidi ლითონის   xelsabani mowyobilobebiT</t>
  </si>
  <si>
    <t>2,5,19</t>
  </si>
  <si>
    <t>sabazro</t>
  </si>
  <si>
    <t>2,5,21</t>
  </si>
  <si>
    <t>3,1,354</t>
  </si>
  <si>
    <t>13,2,12</t>
  </si>
  <si>
    <t>3,1,260</t>
  </si>
  <si>
    <t xml:space="preserve">RorRi m 400 fr.40-70mm  -10sm </t>
  </si>
  <si>
    <t>5,38</t>
  </si>
  <si>
    <t>5,13</t>
  </si>
  <si>
    <t>5,50</t>
  </si>
  <si>
    <t>5,73</t>
  </si>
  <si>
    <t>4,24</t>
  </si>
  <si>
    <r>
      <t>betoni B</t>
    </r>
    <r>
      <rPr>
        <sz val="10"/>
        <rFont val="Arial"/>
        <family val="2"/>
      </rPr>
      <t>B</t>
    </r>
    <r>
      <rPr>
        <sz val="10"/>
        <rFont val="AcadNusx"/>
        <family val="0"/>
      </rPr>
      <t xml:space="preserve">B20  </t>
    </r>
  </si>
  <si>
    <t>9,3,7</t>
  </si>
  <si>
    <t>3,5,1</t>
  </si>
  <si>
    <t>3,5,2</t>
  </si>
  <si>
    <t>3,2,43</t>
  </si>
  <si>
    <t>3,2,70</t>
  </si>
  <si>
    <t>3,2,49</t>
  </si>
  <si>
    <t>3,2,16</t>
  </si>
  <si>
    <t>3,2,7</t>
  </si>
  <si>
    <t xml:space="preserve">plastmasis diametriT  50 (3,2) mm სქელკედლიანი
საკანალიzაციო მილსადენების gayvana </t>
  </si>
  <si>
    <t>milgayvaniloba d-50(3,2)მმ</t>
  </si>
  <si>
    <t>lokalur-resursuli xarjTaRricxva #1</t>
  </si>
  <si>
    <t>saerTo samSeneblo samuSaoebi</t>
  </si>
  <si>
    <t>lokalur-resursuli xarjTaRricxva #2</t>
  </si>
  <si>
    <t>Siga kanalizaciis samuSaoebi</t>
  </si>
  <si>
    <t>შიგა wyalgayvanilobis samuSaoebi</t>
  </si>
  <si>
    <t>lokalur-resursuli xarjTaRricxva #3</t>
  </si>
  <si>
    <t xml:space="preserve"> დაბა ადიგენში სტადიონის მიმდებარედ საზოგადოებრივი საპირფარეშოს რეაბილიტაცია
</t>
  </si>
  <si>
    <t xml:space="preserve">rezervi gauTvaliswinebel xarjebze </t>
  </si>
  <si>
    <t xml:space="preserve">damatebiTi Rirebulebis gadasaxadi </t>
  </si>
  <si>
    <t>დაბა ადიგენში სტადიონის მიმდებარედ საზოგადოებრივი საპირფარეშოს რეაბილიტაცია</t>
  </si>
  <si>
    <t xml:space="preserve">დაბა ადიგენში სტადიონის მიმდებარედ საზოგადოებრივი საპირფარეშოს რეაბილიტაცია </t>
  </si>
  <si>
    <t>საზოგადოებრივი საპირფარეშოს რეაბილიტაციის samuSaoebi</t>
  </si>
  <si>
    <t xml:space="preserve">   საobieqt.xarj. (#1+#2+#3)</t>
  </si>
  <si>
    <t xml:space="preserve"> დაბა ადიგენში სტადიონის მიმდებარედ საზოგადოებრივი საპირფარეშოს რეაბილიტაცია</t>
  </si>
  <si>
    <t>დანართი #2-1</t>
  </si>
  <si>
    <t>%</t>
  </si>
</sst>
</file>

<file path=xl/styles.xml><?xml version="1.0" encoding="utf-8"?>
<styleSheet xmlns="http://schemas.openxmlformats.org/spreadsheetml/2006/main">
  <numFmts count="53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  <numFmt numFmtId="183" formatCode="0.000"/>
    <numFmt numFmtId="184" formatCode="0.0000"/>
    <numFmt numFmtId="185" formatCode="0.00000"/>
    <numFmt numFmtId="186" formatCode="0.0000000"/>
    <numFmt numFmtId="187" formatCode="0.000000"/>
    <numFmt numFmtId="188" formatCode="0.000%"/>
    <numFmt numFmtId="189" formatCode="#,##0.00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0.0%"/>
    <numFmt numFmtId="196" formatCode="#,##0.000"/>
    <numFmt numFmtId="197" formatCode="#,##0.00_ ;\-#,##0.00\ "/>
    <numFmt numFmtId="198" formatCode="000000"/>
    <numFmt numFmtId="199" formatCode="#,##0.0000"/>
    <numFmt numFmtId="200" formatCode="_-* #,##0.00\ _L_a_r_i_-;\-* #,##0.00\ _L_a_r_i_-;_-* &quot;-&quot;??\ _L_a_r_i_-;_-@_-"/>
    <numFmt numFmtId="201" formatCode="_-* #,##0.000_-;\-* #,##0.000_-;_-* &quot;-&quot;??_-;_-@_-"/>
    <numFmt numFmtId="202" formatCode="_-* #,##0.0000_-;\-* #,##0.0000_-;_-* &quot;-&quot;??_-;_-@_-"/>
    <numFmt numFmtId="203" formatCode="_-* #,##0.00\ _L_a_r_i_-;\-* #,##0.00\ _L_a_r_i_-;_-* \-??\ _L_a_r_i_-;_-@_-"/>
    <numFmt numFmtId="204" formatCode="#,##0.0_ ;\-#,##0.0\ "/>
    <numFmt numFmtId="205" formatCode="[$-FC19]d\ mmmm\ yyyy\ &quot;г.&quot;"/>
    <numFmt numFmtId="206" formatCode="#,##0_ ;\-#,##0\ "/>
    <numFmt numFmtId="207" formatCode="#,##0_р_."/>
    <numFmt numFmtId="208" formatCode="[$-437]dddd\,\ dd\ mmmm\,\ yyyy"/>
  </numFmts>
  <fonts count="99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b/>
      <sz val="9"/>
      <name val="AcadNusx"/>
      <family val="0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sz val="9"/>
      <name val="AcadNusx"/>
      <family val="0"/>
    </font>
    <font>
      <b/>
      <sz val="12"/>
      <name val="AcadNusx"/>
      <family val="0"/>
    </font>
    <font>
      <sz val="11"/>
      <name val="AcadNusx"/>
      <family val="0"/>
    </font>
    <font>
      <sz val="12"/>
      <name val="AcadNusx"/>
      <family val="0"/>
    </font>
    <font>
      <sz val="10"/>
      <name val="Times New Roman"/>
      <family val="1"/>
    </font>
    <font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hveuNusx"/>
      <family val="0"/>
    </font>
    <font>
      <sz val="10"/>
      <name val="Helv"/>
      <family val="0"/>
    </font>
    <font>
      <sz val="9"/>
      <name val="AKAD NUSX"/>
      <family val="0"/>
    </font>
    <font>
      <b/>
      <sz val="9"/>
      <name val="AKAD NUSX"/>
      <family val="0"/>
    </font>
    <font>
      <vertAlign val="superscript"/>
      <sz val="9"/>
      <name val="AcadNusx"/>
      <family val="0"/>
    </font>
    <font>
      <vertAlign val="superscript"/>
      <sz val="10"/>
      <name val="AcadNusx"/>
      <family val="0"/>
    </font>
    <font>
      <sz val="8"/>
      <name val="AcadNusx"/>
      <family val="0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b/>
      <i/>
      <sz val="11"/>
      <name val="AcadNusx"/>
      <family val="0"/>
    </font>
    <font>
      <sz val="11"/>
      <color indexed="8"/>
      <name val="Sylfaen"/>
      <family val="2"/>
    </font>
    <font>
      <sz val="11"/>
      <color indexed="9"/>
      <name val="Sylfaen"/>
      <family val="2"/>
    </font>
    <font>
      <sz val="11"/>
      <color indexed="62"/>
      <name val="Sylfaen"/>
      <family val="2"/>
    </font>
    <font>
      <b/>
      <sz val="11"/>
      <color indexed="63"/>
      <name val="Sylfaen"/>
      <family val="2"/>
    </font>
    <font>
      <b/>
      <sz val="11"/>
      <color indexed="52"/>
      <name val="Sylfaen"/>
      <family val="2"/>
    </font>
    <font>
      <b/>
      <sz val="15"/>
      <color indexed="56"/>
      <name val="Sylfaen"/>
      <family val="2"/>
    </font>
    <font>
      <b/>
      <sz val="13"/>
      <color indexed="56"/>
      <name val="Sylfaen"/>
      <family val="2"/>
    </font>
    <font>
      <b/>
      <sz val="11"/>
      <color indexed="56"/>
      <name val="Sylfaen"/>
      <family val="2"/>
    </font>
    <font>
      <b/>
      <sz val="11"/>
      <color indexed="8"/>
      <name val="Sylfaen"/>
      <family val="2"/>
    </font>
    <font>
      <b/>
      <sz val="11"/>
      <color indexed="9"/>
      <name val="Sylfaen"/>
      <family val="2"/>
    </font>
    <font>
      <b/>
      <sz val="18"/>
      <color indexed="56"/>
      <name val="Sylfaen"/>
      <family val="2"/>
    </font>
    <font>
      <sz val="11"/>
      <color indexed="60"/>
      <name val="Sylfaen"/>
      <family val="2"/>
    </font>
    <font>
      <sz val="11"/>
      <color indexed="20"/>
      <name val="Sylfaen"/>
      <family val="2"/>
    </font>
    <font>
      <i/>
      <sz val="11"/>
      <color indexed="23"/>
      <name val="Sylfaen"/>
      <family val="2"/>
    </font>
    <font>
      <sz val="11"/>
      <color indexed="52"/>
      <name val="Sylfaen"/>
      <family val="2"/>
    </font>
    <font>
      <sz val="11"/>
      <color indexed="10"/>
      <name val="Sylfaen"/>
      <family val="2"/>
    </font>
    <font>
      <sz val="11"/>
      <color indexed="17"/>
      <name val="Sylfaen"/>
      <family val="2"/>
    </font>
    <font>
      <b/>
      <sz val="9"/>
      <color indexed="8"/>
      <name val="AcadNusx"/>
      <family val="0"/>
    </font>
    <font>
      <sz val="9"/>
      <color indexed="8"/>
      <name val="AcadNusx"/>
      <family val="0"/>
    </font>
    <font>
      <sz val="10"/>
      <color indexed="8"/>
      <name val="AcadNusx"/>
      <family val="0"/>
    </font>
    <font>
      <sz val="9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AcadNusx"/>
      <family val="0"/>
    </font>
    <font>
      <sz val="9"/>
      <color theme="1"/>
      <name val="AcadNusx"/>
      <family val="0"/>
    </font>
    <font>
      <sz val="10"/>
      <color theme="1"/>
      <name val="AcadNusx"/>
      <family val="0"/>
    </font>
    <font>
      <sz val="9"/>
      <color rgb="FFFF0000"/>
      <name val="AcadNusx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78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78" fillId="9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78" fillId="10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78" fillId="1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78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78" fillId="13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78" fillId="1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78" fillId="19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78" fillId="20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78" fillId="21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78" fillId="22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78" fillId="23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79" fillId="28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79" fillId="29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79" fillId="30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79" fillId="3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9" fillId="3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9" fillId="3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28" fillId="0" borderId="0" applyFont="0" applyFill="0" applyBorder="0" applyAlignment="0" applyProtection="0"/>
    <xf numFmtId="20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9" fillId="0" borderId="0" applyFont="0" applyFill="0" applyBorder="0" applyAlignment="0" applyProtection="0"/>
    <xf numFmtId="201" fontId="29" fillId="0" borderId="0" applyFont="0" applyFill="0" applyBorder="0" applyAlignment="0" applyProtection="0"/>
    <xf numFmtId="181" fontId="28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81" fontId="29" fillId="0" borderId="0" applyFont="0" applyFill="0" applyBorder="0" applyAlignment="0" applyProtection="0"/>
    <xf numFmtId="202" fontId="78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202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02" fontId="78" fillId="0" borderId="0" applyFont="0" applyFill="0" applyBorder="0" applyAlignment="0" applyProtection="0"/>
    <xf numFmtId="202" fontId="29" fillId="0" borderId="0" applyFont="0" applyFill="0" applyBorder="0" applyAlignment="0" applyProtection="0"/>
    <xf numFmtId="182" fontId="28" fillId="0" borderId="0" applyFont="0" applyFill="0" applyBorder="0" applyAlignment="0" applyProtection="0"/>
    <xf numFmtId="182" fontId="28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29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1" fontId="28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78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0" fillId="0" borderId="0">
      <alignment/>
      <protection/>
    </xf>
    <xf numFmtId="0" fontId="78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29" fillId="41" borderId="7" applyNumberFormat="0" applyFon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48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79" fillId="42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79" fillId="43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79" fillId="44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79" fillId="4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79" fillId="4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79" fillId="4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80" fillId="48" borderId="10" applyNumberFormat="0" applyAlignment="0" applyProtection="0"/>
    <xf numFmtId="0" fontId="32" fillId="7" borderId="1" applyNumberFormat="0" applyAlignment="0" applyProtection="0"/>
    <xf numFmtId="0" fontId="32" fillId="7" borderId="1" applyNumberFormat="0" applyAlignment="0" applyProtection="0"/>
    <xf numFmtId="0" fontId="81" fillId="49" borderId="11" applyNumberFormat="0" applyAlignment="0" applyProtection="0"/>
    <xf numFmtId="0" fontId="33" fillId="38" borderId="8" applyNumberFormat="0" applyAlignment="0" applyProtection="0"/>
    <xf numFmtId="0" fontId="33" fillId="38" borderId="8" applyNumberFormat="0" applyAlignment="0" applyProtection="0"/>
    <xf numFmtId="0" fontId="82" fillId="49" borderId="10" applyNumberFormat="0" applyAlignment="0" applyProtection="0"/>
    <xf numFmtId="0" fontId="34" fillId="38" borderId="1" applyNumberFormat="0" applyAlignment="0" applyProtection="0"/>
    <xf numFmtId="0" fontId="34" fillId="38" borderId="1" applyNumberFormat="0" applyAlignment="0" applyProtection="0"/>
    <xf numFmtId="0" fontId="83" fillId="0" borderId="12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84" fillId="0" borderId="1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85" fillId="0" borderId="14" applyNumberFormat="0" applyFill="0" applyAlignment="0" applyProtection="0"/>
    <xf numFmtId="0" fontId="37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87" fillId="50" borderId="16" applyNumberFormat="0" applyAlignment="0" applyProtection="0"/>
    <xf numFmtId="0" fontId="39" fillId="39" borderId="2" applyNumberFormat="0" applyAlignment="0" applyProtection="0"/>
    <xf numFmtId="0" fontId="39" fillId="39" borderId="2" applyNumberFormat="0" applyAlignment="0" applyProtection="0"/>
    <xf numFmtId="0" fontId="8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9" fillId="51" borderId="0" applyNumberFormat="0" applyBorder="0" applyAlignment="0" applyProtection="0"/>
    <xf numFmtId="0" fontId="41" fillId="40" borderId="0" applyNumberFormat="0" applyBorder="0" applyAlignment="0" applyProtection="0"/>
    <xf numFmtId="0" fontId="41" fillId="40" borderId="0" applyNumberFormat="0" applyBorder="0" applyAlignment="0" applyProtection="0"/>
    <xf numFmtId="0" fontId="29" fillId="0" borderId="0">
      <alignment/>
      <protection/>
    </xf>
    <xf numFmtId="0" fontId="7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7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28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8" fillId="0" borderId="0">
      <alignment/>
      <protection/>
    </xf>
    <xf numFmtId="0" fontId="54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78" fillId="0" borderId="0">
      <alignment/>
      <protection/>
    </xf>
    <xf numFmtId="0" fontId="30" fillId="0" borderId="0">
      <alignment/>
      <protection/>
    </xf>
    <xf numFmtId="0" fontId="28" fillId="0" borderId="0">
      <alignment/>
      <protection/>
    </xf>
    <xf numFmtId="0" fontId="29" fillId="0" borderId="0">
      <alignment/>
      <protection/>
    </xf>
    <xf numFmtId="0" fontId="78" fillId="0" borderId="0">
      <alignment/>
      <protection/>
    </xf>
    <xf numFmtId="0" fontId="29" fillId="0" borderId="0">
      <alignment/>
      <protection/>
    </xf>
    <xf numFmtId="0" fontId="55" fillId="0" borderId="0">
      <alignment vertical="top"/>
      <protection locked="0"/>
    </xf>
    <xf numFmtId="0" fontId="90" fillId="5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9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28" fillId="41" borderId="7" applyNumberFormat="0" applyFont="0" applyAlignment="0" applyProtection="0"/>
    <xf numFmtId="0" fontId="29" fillId="41" borderId="7" applyNumberFormat="0" applyFont="0" applyAlignment="0" applyProtection="0"/>
    <xf numFmtId="0" fontId="28" fillId="41" borderId="7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92" fillId="0" borderId="18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9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3" fontId="78" fillId="0" borderId="0" applyFont="0" applyFill="0" applyBorder="0" applyAlignment="0" applyProtection="0"/>
    <xf numFmtId="20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203" fontId="30" fillId="0" borderId="0">
      <alignment/>
      <protection/>
    </xf>
    <xf numFmtId="181" fontId="28" fillId="0" borderId="0" applyFont="0" applyFill="0" applyBorder="0" applyAlignment="0" applyProtection="0"/>
    <xf numFmtId="20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81" fontId="30" fillId="0" borderId="0" applyFont="0" applyFill="0" applyBorder="0" applyAlignment="0" applyProtection="0"/>
    <xf numFmtId="181" fontId="7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94" fillId="5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181" fontId="30" fillId="0" borderId="0" applyFont="0" applyFill="0" applyBorder="0" applyAlignment="0" applyProtection="0"/>
    <xf numFmtId="173" fontId="78" fillId="0" borderId="0" applyFont="0" applyFill="0" applyBorder="0" applyAlignment="0" applyProtection="0"/>
    <xf numFmtId="0" fontId="28" fillId="0" borderId="0">
      <alignment/>
      <protection/>
    </xf>
  </cellStyleXfs>
  <cellXfs count="30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textRotation="90" wrapText="1"/>
    </xf>
    <xf numFmtId="0" fontId="1" fillId="0" borderId="19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82" fontId="1" fillId="0" borderId="19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9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182" fontId="3" fillId="0" borderId="1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182" fontId="15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82" fontId="1" fillId="0" borderId="19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9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9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182" fontId="3" fillId="0" borderId="19" xfId="0" applyNumberFormat="1" applyFont="1" applyFill="1" applyBorder="1" applyAlignment="1">
      <alignment horizontal="center" vertical="center" wrapText="1"/>
    </xf>
    <xf numFmtId="182" fontId="3" fillId="0" borderId="0" xfId="0" applyNumberFormat="1" applyFont="1" applyAlignment="1">
      <alignment horizontal="center"/>
    </xf>
    <xf numFmtId="182" fontId="14" fillId="0" borderId="0" xfId="0" applyNumberFormat="1" applyFont="1" applyAlignment="1">
      <alignment/>
    </xf>
    <xf numFmtId="0" fontId="15" fillId="0" borderId="19" xfId="0" applyFont="1" applyFill="1" applyBorder="1" applyAlignment="1">
      <alignment horizontal="left" vertical="center" wrapText="1"/>
    </xf>
    <xf numFmtId="2" fontId="15" fillId="0" borderId="19" xfId="0" applyNumberFormat="1" applyFont="1" applyFill="1" applyBorder="1" applyAlignment="1">
      <alignment horizontal="center" vertical="center" wrapText="1"/>
    </xf>
    <xf numFmtId="2" fontId="1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0" fontId="15" fillId="0" borderId="1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5" fillId="0" borderId="19" xfId="0" applyNumberFormat="1" applyFont="1" applyBorder="1" applyAlignment="1">
      <alignment horizontal="center" vertical="center" textRotation="90" wrapText="1"/>
    </xf>
    <xf numFmtId="0" fontId="15" fillId="0" borderId="0" xfId="0" applyNumberFormat="1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center" vertical="center" wrapText="1"/>
    </xf>
    <xf numFmtId="182" fontId="25" fillId="0" borderId="0" xfId="0" applyNumberFormat="1" applyFont="1" applyBorder="1" applyAlignment="1">
      <alignment horizontal="center" vertical="center" wrapText="1"/>
    </xf>
    <xf numFmtId="0" fontId="0" fillId="55" borderId="0" xfId="0" applyFont="1" applyFill="1" applyAlignment="1">
      <alignment/>
    </xf>
    <xf numFmtId="0" fontId="15" fillId="55" borderId="19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top" wrapText="1"/>
    </xf>
    <xf numFmtId="2" fontId="16" fillId="0" borderId="19" xfId="0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 quotePrefix="1">
      <alignment horizontal="center" vertical="center" wrapText="1"/>
    </xf>
    <xf numFmtId="49" fontId="23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5" fillId="55" borderId="19" xfId="0" applyNumberFormat="1" applyFont="1" applyFill="1" applyBorder="1" applyAlignment="1">
      <alignment horizontal="left" vertical="center" wrapText="1"/>
    </xf>
    <xf numFmtId="183" fontId="24" fillId="0" borderId="0" xfId="0" applyNumberFormat="1" applyFont="1" applyAlignment="1">
      <alignment horizontal="center" vertical="center" wrapText="1"/>
    </xf>
    <xf numFmtId="183" fontId="0" fillId="0" borderId="0" xfId="0" applyNumberFormat="1" applyAlignment="1">
      <alignment/>
    </xf>
    <xf numFmtId="0" fontId="0" fillId="0" borderId="19" xfId="0" applyBorder="1" applyAlignment="1">
      <alignment/>
    </xf>
    <xf numFmtId="0" fontId="0" fillId="55" borderId="0" xfId="0" applyFill="1" applyAlignment="1">
      <alignment/>
    </xf>
    <xf numFmtId="49" fontId="23" fillId="0" borderId="19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2" fontId="0" fillId="0" borderId="19" xfId="0" applyNumberFormat="1" applyBorder="1" applyAlignment="1">
      <alignment/>
    </xf>
    <xf numFmtId="0" fontId="23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2" fontId="23" fillId="55" borderId="19" xfId="0" applyNumberFormat="1" applyFont="1" applyFill="1" applyBorder="1" applyAlignment="1" quotePrefix="1">
      <alignment horizontal="center" vertical="center" wrapText="1"/>
    </xf>
    <xf numFmtId="2" fontId="50" fillId="0" borderId="19" xfId="0" applyNumberFormat="1" applyFont="1" applyBorder="1" applyAlignment="1">
      <alignment/>
    </xf>
    <xf numFmtId="184" fontId="23" fillId="0" borderId="19" xfId="0" applyNumberFormat="1" applyFont="1" applyFill="1" applyBorder="1" applyAlignment="1">
      <alignment horizontal="center" vertical="center" wrapText="1"/>
    </xf>
    <xf numFmtId="0" fontId="49" fillId="55" borderId="0" xfId="0" applyFont="1" applyFill="1" applyAlignment="1">
      <alignment/>
    </xf>
    <xf numFmtId="0" fontId="23" fillId="0" borderId="19" xfId="0" applyFont="1" applyFill="1" applyBorder="1" applyAlignment="1">
      <alignment horizontal="left" vertical="center" wrapText="1"/>
    </xf>
    <xf numFmtId="2" fontId="23" fillId="0" borderId="19" xfId="0" applyNumberFormat="1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Border="1" applyAlignment="1">
      <alignment horizontal="center" vertical="center" wrapText="1"/>
    </xf>
    <xf numFmtId="183" fontId="23" fillId="0" borderId="19" xfId="0" applyNumberFormat="1" applyFont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1" fontId="18" fillId="0" borderId="19" xfId="0" applyNumberFormat="1" applyFont="1" applyBorder="1" applyAlignment="1">
      <alignment horizontal="center" vertical="center" wrapText="1"/>
    </xf>
    <xf numFmtId="184" fontId="23" fillId="0" borderId="19" xfId="0" applyNumberFormat="1" applyFont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top" wrapText="1"/>
    </xf>
    <xf numFmtId="0" fontId="23" fillId="55" borderId="19" xfId="0" applyFont="1" applyFill="1" applyBorder="1" applyAlignment="1">
      <alignment vertical="top" wrapText="1"/>
    </xf>
    <xf numFmtId="2" fontId="18" fillId="55" borderId="19" xfId="0" applyNumberFormat="1" applyFont="1" applyFill="1" applyBorder="1" applyAlignment="1">
      <alignment horizontal="left" vertical="center" wrapText="1"/>
    </xf>
    <xf numFmtId="1" fontId="23" fillId="0" borderId="19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horizontal="left" vertical="center" wrapText="1"/>
    </xf>
    <xf numFmtId="182" fontId="23" fillId="0" borderId="19" xfId="0" applyNumberFormat="1" applyFont="1" applyBorder="1" applyAlignment="1">
      <alignment horizontal="center" vertical="center" wrapText="1"/>
    </xf>
    <xf numFmtId="0" fontId="18" fillId="0" borderId="19" xfId="0" applyNumberFormat="1" applyFont="1" applyBorder="1" applyAlignment="1">
      <alignment horizontal="center" vertical="center" wrapText="1"/>
    </xf>
    <xf numFmtId="182" fontId="18" fillId="0" borderId="19" xfId="0" applyNumberFormat="1" applyFont="1" applyBorder="1" applyAlignment="1">
      <alignment horizontal="center" vertical="center" wrapText="1"/>
    </xf>
    <xf numFmtId="0" fontId="23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2" fontId="49" fillId="0" borderId="19" xfId="0" applyNumberFormat="1" applyFont="1" applyBorder="1" applyAlignment="1">
      <alignment/>
    </xf>
    <xf numFmtId="0" fontId="23" fillId="0" borderId="0" xfId="0" applyFont="1" applyAlignment="1">
      <alignment/>
    </xf>
    <xf numFmtId="49" fontId="23" fillId="55" borderId="0" xfId="0" applyNumberFormat="1" applyFont="1" applyFill="1" applyBorder="1" applyAlignment="1">
      <alignment vertical="center" wrapText="1"/>
    </xf>
    <xf numFmtId="0" fontId="23" fillId="55" borderId="0" xfId="0" applyFont="1" applyFill="1" applyAlignment="1">
      <alignment/>
    </xf>
    <xf numFmtId="9" fontId="18" fillId="55" borderId="19" xfId="0" applyNumberFormat="1" applyFont="1" applyFill="1" applyBorder="1" applyAlignment="1">
      <alignment horizontal="center" vertical="center" wrapText="1"/>
    </xf>
    <xf numFmtId="0" fontId="23" fillId="55" borderId="19" xfId="0" applyNumberFormat="1" applyFont="1" applyFill="1" applyBorder="1" applyAlignment="1">
      <alignment horizontal="left" vertical="center" wrapText="1"/>
    </xf>
    <xf numFmtId="0" fontId="23" fillId="0" borderId="19" xfId="860" applyNumberFormat="1" applyFont="1" applyFill="1" applyBorder="1" applyAlignment="1">
      <alignment horizontal="center" vertical="center" wrapText="1"/>
      <protection/>
    </xf>
    <xf numFmtId="0" fontId="23" fillId="55" borderId="19" xfId="0" applyNumberFormat="1" applyFont="1" applyFill="1" applyBorder="1" applyAlignment="1">
      <alignment vertical="center" wrapText="1"/>
    </xf>
    <xf numFmtId="0" fontId="23" fillId="55" borderId="19" xfId="726" applyNumberFormat="1" applyFont="1" applyFill="1" applyBorder="1" applyAlignment="1">
      <alignment horizontal="left" vertical="center" wrapText="1"/>
      <protection/>
    </xf>
    <xf numFmtId="0" fontId="23" fillId="55" borderId="19" xfId="726" applyNumberFormat="1" applyFont="1" applyFill="1" applyBorder="1" applyAlignment="1">
      <alignment horizontal="center" vertical="center" wrapText="1"/>
      <protection/>
    </xf>
    <xf numFmtId="2" fontId="23" fillId="55" borderId="19" xfId="860" applyNumberFormat="1" applyFont="1" applyFill="1" applyBorder="1" applyAlignment="1">
      <alignment horizontal="center" vertical="center" wrapText="1"/>
      <protection/>
    </xf>
    <xf numFmtId="0" fontId="23" fillId="55" borderId="19" xfId="725" applyNumberFormat="1" applyFont="1" applyFill="1" applyBorder="1" applyAlignment="1">
      <alignment horizontal="center" vertical="center" wrapText="1"/>
      <protection/>
    </xf>
    <xf numFmtId="0" fontId="23" fillId="55" borderId="19" xfId="860" applyNumberFormat="1" applyFont="1" applyFill="1" applyBorder="1" applyAlignment="1">
      <alignment horizontal="left" vertical="center" wrapText="1"/>
      <protection/>
    </xf>
    <xf numFmtId="0" fontId="23" fillId="55" borderId="19" xfId="860" applyNumberFormat="1" applyFont="1" applyFill="1" applyBorder="1" applyAlignment="1">
      <alignment horizontal="center" vertical="center" wrapText="1"/>
      <protection/>
    </xf>
    <xf numFmtId="1" fontId="23" fillId="55" borderId="19" xfId="0" applyNumberFormat="1" applyFont="1" applyFill="1" applyBorder="1" applyAlignment="1">
      <alignment horizontal="center" vertical="center" wrapText="1"/>
    </xf>
    <xf numFmtId="2" fontId="95" fillId="55" borderId="19" xfId="0" applyNumberFormat="1" applyFont="1" applyFill="1" applyBorder="1" applyAlignment="1">
      <alignment horizontal="center" vertical="center" wrapText="1"/>
    </xf>
    <xf numFmtId="0" fontId="49" fillId="55" borderId="19" xfId="0" applyFont="1" applyFill="1" applyBorder="1" applyAlignment="1">
      <alignment/>
    </xf>
    <xf numFmtId="183" fontId="23" fillId="55" borderId="19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left" vertical="center" wrapText="1"/>
    </xf>
    <xf numFmtId="2" fontId="18" fillId="55" borderId="19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/>
    </xf>
    <xf numFmtId="183" fontId="18" fillId="55" borderId="19" xfId="0" applyNumberFormat="1" applyFont="1" applyFill="1" applyBorder="1" applyAlignment="1">
      <alignment horizontal="center" vertical="center" wrapText="1"/>
    </xf>
    <xf numFmtId="1" fontId="18" fillId="55" borderId="19" xfId="0" applyNumberFormat="1" applyFont="1" applyFill="1" applyBorder="1" applyAlignment="1">
      <alignment horizontal="center" vertical="center" wrapText="1"/>
    </xf>
    <xf numFmtId="0" fontId="18" fillId="55" borderId="19" xfId="0" applyNumberFormat="1" applyFont="1" applyFill="1" applyBorder="1" applyAlignment="1">
      <alignment horizontal="center" vertical="center" wrapText="1"/>
    </xf>
    <xf numFmtId="49" fontId="18" fillId="55" borderId="19" xfId="0" applyNumberFormat="1" applyFont="1" applyFill="1" applyBorder="1" applyAlignment="1">
      <alignment horizontal="left" vertical="center" wrapText="1"/>
    </xf>
    <xf numFmtId="0" fontId="49" fillId="0" borderId="0" xfId="0" applyFont="1" applyAlignment="1">
      <alignment/>
    </xf>
    <xf numFmtId="182" fontId="23" fillId="55" borderId="19" xfId="0" applyNumberFormat="1" applyFont="1" applyFill="1" applyBorder="1" applyAlignment="1">
      <alignment horizontal="center" vertical="center" wrapText="1"/>
    </xf>
    <xf numFmtId="49" fontId="23" fillId="55" borderId="19" xfId="0" applyNumberFormat="1" applyFont="1" applyFill="1" applyBorder="1" applyAlignment="1">
      <alignment horizontal="left" vertical="center" wrapText="1"/>
    </xf>
    <xf numFmtId="0" fontId="49" fillId="0" borderId="19" xfId="0" applyFont="1" applyBorder="1" applyAlignment="1">
      <alignment/>
    </xf>
    <xf numFmtId="0" fontId="23" fillId="0" borderId="19" xfId="0" applyFont="1" applyBorder="1" applyAlignment="1">
      <alignment/>
    </xf>
    <xf numFmtId="182" fontId="15" fillId="55" borderId="19" xfId="0" applyNumberFormat="1" applyFont="1" applyFill="1" applyBorder="1" applyAlignment="1">
      <alignment horizontal="center" vertical="center" wrapText="1"/>
    </xf>
    <xf numFmtId="2" fontId="15" fillId="55" borderId="19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Border="1" applyAlignment="1">
      <alignment horizontal="center" vertical="center" wrapText="1"/>
    </xf>
    <xf numFmtId="2" fontId="16" fillId="55" borderId="19" xfId="0" applyNumberFormat="1" applyFont="1" applyFill="1" applyBorder="1" applyAlignment="1">
      <alignment horizontal="center" vertical="center" wrapText="1"/>
    </xf>
    <xf numFmtId="0" fontId="16" fillId="55" borderId="19" xfId="0" applyNumberFormat="1" applyFont="1" applyFill="1" applyBorder="1" applyAlignment="1">
      <alignment horizontal="center" vertical="center" wrapText="1"/>
    </xf>
    <xf numFmtId="49" fontId="15" fillId="55" borderId="19" xfId="0" applyNumberFormat="1" applyFont="1" applyFill="1" applyBorder="1" applyAlignment="1">
      <alignment horizontal="center" vertical="center" textRotation="90" wrapText="1"/>
    </xf>
    <xf numFmtId="0" fontId="23" fillId="55" borderId="19" xfId="0" applyFont="1" applyFill="1" applyBorder="1" applyAlignment="1">
      <alignment horizontal="center" vertical="center" wrapText="1"/>
    </xf>
    <xf numFmtId="49" fontId="23" fillId="55" borderId="19" xfId="0" applyNumberFormat="1" applyFont="1" applyFill="1" applyBorder="1" applyAlignment="1">
      <alignment vertical="center" wrapText="1"/>
    </xf>
    <xf numFmtId="0" fontId="23" fillId="55" borderId="19" xfId="0" applyFont="1" applyFill="1" applyBorder="1" applyAlignment="1">
      <alignment vertical="center" wrapText="1"/>
    </xf>
    <xf numFmtId="182" fontId="18" fillId="55" borderId="19" xfId="0" applyNumberFormat="1" applyFont="1" applyFill="1" applyBorder="1" applyAlignment="1">
      <alignment vertical="center" wrapText="1"/>
    </xf>
    <xf numFmtId="0" fontId="18" fillId="55" borderId="19" xfId="0" applyFont="1" applyFill="1" applyBorder="1" applyAlignment="1">
      <alignment horizontal="center" vertical="center" wrapText="1"/>
    </xf>
    <xf numFmtId="49" fontId="15" fillId="55" borderId="19" xfId="0" applyNumberFormat="1" applyFont="1" applyFill="1" applyBorder="1" applyAlignment="1">
      <alignment horizontal="center" vertical="top" wrapText="1"/>
    </xf>
    <xf numFmtId="0" fontId="23" fillId="55" borderId="19" xfId="0" applyFont="1" applyFill="1" applyBorder="1" applyAlignment="1" quotePrefix="1">
      <alignment horizontal="center" vertical="center" wrapText="1"/>
    </xf>
    <xf numFmtId="0" fontId="23" fillId="55" borderId="19" xfId="0" applyFont="1" applyFill="1" applyBorder="1" applyAlignment="1">
      <alignment/>
    </xf>
    <xf numFmtId="14" fontId="23" fillId="55" borderId="19" xfId="0" applyNumberFormat="1" applyFont="1" applyFill="1" applyBorder="1" applyAlignment="1">
      <alignment horizontal="center" vertical="center" wrapText="1"/>
    </xf>
    <xf numFmtId="1" fontId="15" fillId="55" borderId="19" xfId="0" applyNumberFormat="1" applyFont="1" applyFill="1" applyBorder="1" applyAlignment="1" quotePrefix="1">
      <alignment horizontal="center" vertical="center" wrapText="1"/>
    </xf>
    <xf numFmtId="0" fontId="96" fillId="55" borderId="19" xfId="0" applyFont="1" applyFill="1" applyBorder="1" applyAlignment="1">
      <alignment horizontal="center" vertical="center"/>
    </xf>
    <xf numFmtId="0" fontId="15" fillId="55" borderId="19" xfId="0" applyNumberFormat="1" applyFont="1" applyFill="1" applyBorder="1" applyAlignment="1" quotePrefix="1">
      <alignment horizontal="center" vertical="top" wrapText="1"/>
    </xf>
    <xf numFmtId="1" fontId="15" fillId="55" borderId="19" xfId="0" applyNumberFormat="1" applyFont="1" applyFill="1" applyBorder="1" applyAlignment="1" quotePrefix="1">
      <alignment horizontal="center" vertical="top" wrapText="1"/>
    </xf>
    <xf numFmtId="2" fontId="23" fillId="55" borderId="19" xfId="0" applyNumberFormat="1" applyFont="1" applyFill="1" applyBorder="1" applyAlignment="1">
      <alignment horizontal="center" vertical="center" wrapText="1"/>
    </xf>
    <xf numFmtId="0" fontId="0" fillId="55" borderId="19" xfId="0" applyFill="1" applyBorder="1" applyAlignment="1">
      <alignment/>
    </xf>
    <xf numFmtId="9" fontId="23" fillId="55" borderId="19" xfId="0" applyNumberFormat="1" applyFont="1" applyFill="1" applyBorder="1" applyAlignment="1">
      <alignment horizontal="center" vertical="center" wrapText="1"/>
    </xf>
    <xf numFmtId="49" fontId="23" fillId="55" borderId="0" xfId="0" applyNumberFormat="1" applyFont="1" applyFill="1" applyBorder="1" applyAlignment="1">
      <alignment horizontal="left" vertical="center" wrapText="1"/>
    </xf>
    <xf numFmtId="2" fontId="14" fillId="0" borderId="19" xfId="0" applyNumberFormat="1" applyFont="1" applyBorder="1" applyAlignment="1">
      <alignment/>
    </xf>
    <xf numFmtId="2" fontId="18" fillId="55" borderId="19" xfId="860" applyNumberFormat="1" applyFont="1" applyFill="1" applyBorder="1" applyAlignment="1">
      <alignment horizontal="center" vertical="center" wrapText="1"/>
      <protection/>
    </xf>
    <xf numFmtId="49" fontId="23" fillId="55" borderId="19" xfId="860" applyNumberFormat="1" applyFont="1" applyFill="1" applyBorder="1" applyAlignment="1">
      <alignment horizontal="center" vertical="center" wrapText="1"/>
      <protection/>
    </xf>
    <xf numFmtId="0" fontId="23" fillId="55" borderId="19" xfId="860" applyFont="1" applyFill="1" applyBorder="1" applyAlignment="1">
      <alignment horizontal="left" vertical="center" wrapText="1"/>
      <protection/>
    </xf>
    <xf numFmtId="0" fontId="23" fillId="55" borderId="19" xfId="860" applyFont="1" applyFill="1" applyBorder="1" applyAlignment="1">
      <alignment horizontal="center" vertical="center" wrapText="1"/>
      <protection/>
    </xf>
    <xf numFmtId="2" fontId="18" fillId="0" borderId="19" xfId="0" applyNumberFormat="1" applyFont="1" applyBorder="1" applyAlignment="1">
      <alignment horizontal="center" vertical="center"/>
    </xf>
    <xf numFmtId="184" fontId="15" fillId="55" borderId="19" xfId="0" applyNumberFormat="1" applyFont="1" applyFill="1" applyBorder="1" applyAlignment="1">
      <alignment horizontal="center" vertical="center" wrapText="1"/>
    </xf>
    <xf numFmtId="0" fontId="18" fillId="55" borderId="19" xfId="860" applyNumberFormat="1" applyFont="1" applyFill="1" applyBorder="1" applyAlignment="1">
      <alignment horizontal="center" vertical="center" wrapText="1"/>
      <protection/>
    </xf>
    <xf numFmtId="0" fontId="18" fillId="55" borderId="19" xfId="0" applyFont="1" applyFill="1" applyBorder="1" applyAlignment="1">
      <alignment horizontal="center" vertical="center"/>
    </xf>
    <xf numFmtId="197" fontId="23" fillId="55" borderId="19" xfId="424" applyNumberFormat="1" applyFont="1" applyFill="1" applyBorder="1" applyAlignment="1">
      <alignment horizontal="center" vertical="center" wrapText="1"/>
    </xf>
    <xf numFmtId="181" fontId="23" fillId="55" borderId="19" xfId="424" applyFont="1" applyFill="1" applyBorder="1" applyAlignment="1">
      <alignment horizontal="center" vertical="center" wrapText="1"/>
    </xf>
    <xf numFmtId="204" fontId="23" fillId="55" borderId="19" xfId="424" applyNumberFormat="1" applyFont="1" applyFill="1" applyBorder="1" applyAlignment="1">
      <alignment horizontal="center" vertical="center" wrapText="1"/>
    </xf>
    <xf numFmtId="181" fontId="49" fillId="55" borderId="19" xfId="424" applyFont="1" applyFill="1" applyBorder="1" applyAlignment="1">
      <alignment horizontal="center" vertical="center"/>
    </xf>
    <xf numFmtId="2" fontId="50" fillId="0" borderId="19" xfId="0" applyNumberFormat="1" applyFont="1" applyBorder="1" applyAlignment="1">
      <alignment horizontal="center" vertical="center"/>
    </xf>
    <xf numFmtId="0" fontId="23" fillId="55" borderId="19" xfId="0" applyNumberFormat="1" applyFont="1" applyFill="1" applyBorder="1" applyAlignment="1" quotePrefix="1">
      <alignment horizontal="center" vertical="center" wrapText="1"/>
    </xf>
    <xf numFmtId="0" fontId="0" fillId="0" borderId="19" xfId="0" applyBorder="1" applyAlignment="1">
      <alignment horizontal="center" vertical="center"/>
    </xf>
    <xf numFmtId="184" fontId="49" fillId="0" borderId="19" xfId="0" applyNumberFormat="1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2" fontId="97" fillId="55" borderId="19" xfId="0" applyNumberFormat="1" applyFont="1" applyFill="1" applyBorder="1" applyAlignment="1" quotePrefix="1">
      <alignment horizontal="center" vertical="top" wrapText="1"/>
    </xf>
    <xf numFmtId="2" fontId="23" fillId="55" borderId="19" xfId="0" applyNumberFormat="1" applyFont="1" applyFill="1" applyBorder="1" applyAlignment="1">
      <alignment horizontal="center" vertical="center" wrapText="1"/>
    </xf>
    <xf numFmtId="0" fontId="18" fillId="55" borderId="19" xfId="860" applyFont="1" applyFill="1" applyBorder="1" applyAlignment="1">
      <alignment horizontal="center" vertical="center" wrapText="1"/>
      <protection/>
    </xf>
    <xf numFmtId="49" fontId="15" fillId="55" borderId="19" xfId="0" applyNumberFormat="1" applyFont="1" applyFill="1" applyBorder="1" applyAlignment="1">
      <alignment horizontal="center" vertical="center" textRotation="90" wrapText="1"/>
    </xf>
    <xf numFmtId="2" fontId="15" fillId="55" borderId="19" xfId="0" applyNumberFormat="1" applyFont="1" applyFill="1" applyBorder="1" applyAlignment="1">
      <alignment horizontal="center" vertical="center" wrapText="1"/>
    </xf>
    <xf numFmtId="0" fontId="23" fillId="55" borderId="19" xfId="0" applyNumberFormat="1" applyFont="1" applyFill="1" applyBorder="1" applyAlignment="1">
      <alignment horizontal="center" vertical="center" wrapText="1"/>
    </xf>
    <xf numFmtId="49" fontId="18" fillId="55" borderId="19" xfId="0" applyNumberFormat="1" applyFont="1" applyFill="1" applyBorder="1" applyAlignment="1">
      <alignment horizontal="center" vertical="center" wrapText="1"/>
    </xf>
    <xf numFmtId="49" fontId="23" fillId="55" borderId="19" xfId="0" applyNumberFormat="1" applyFont="1" applyFill="1" applyBorder="1" applyAlignment="1">
      <alignment horizontal="center" vertical="center" wrapText="1"/>
    </xf>
    <xf numFmtId="2" fontId="23" fillId="55" borderId="19" xfId="0" applyNumberFormat="1" applyFont="1" applyFill="1" applyBorder="1" applyAlignment="1">
      <alignment horizontal="center" vertical="center" wrapText="1"/>
    </xf>
    <xf numFmtId="182" fontId="18" fillId="55" borderId="19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/>
    </xf>
    <xf numFmtId="0" fontId="0" fillId="55" borderId="19" xfId="0" applyFill="1" applyBorder="1" applyAlignment="1">
      <alignment horizontal="center" vertical="center"/>
    </xf>
    <xf numFmtId="2" fontId="49" fillId="0" borderId="19" xfId="0" applyNumberFormat="1" applyFont="1" applyBorder="1" applyAlignment="1">
      <alignment horizontal="center" vertical="center"/>
    </xf>
    <xf numFmtId="2" fontId="50" fillId="55" borderId="19" xfId="424" applyNumberFormat="1" applyFont="1" applyFill="1" applyBorder="1" applyAlignment="1">
      <alignment horizontal="center" vertical="center"/>
    </xf>
    <xf numFmtId="2" fontId="49" fillId="55" borderId="19" xfId="424" applyNumberFormat="1" applyFont="1" applyFill="1" applyBorder="1" applyAlignment="1">
      <alignment horizontal="center" vertical="center"/>
    </xf>
    <xf numFmtId="183" fontId="23" fillId="0" borderId="19" xfId="0" applyNumberFormat="1" applyFont="1" applyBorder="1" applyAlignment="1">
      <alignment horizontal="center" vertical="center"/>
    </xf>
    <xf numFmtId="206" fontId="23" fillId="55" borderId="19" xfId="424" applyNumberFormat="1" applyFont="1" applyFill="1" applyBorder="1" applyAlignment="1">
      <alignment horizontal="center" vertical="center" wrapText="1"/>
    </xf>
    <xf numFmtId="183" fontId="14" fillId="0" borderId="0" xfId="0" applyNumberFormat="1" applyFont="1" applyAlignment="1">
      <alignment/>
    </xf>
    <xf numFmtId="2" fontId="25" fillId="0" borderId="0" xfId="0" applyNumberFormat="1" applyFont="1" applyBorder="1" applyAlignment="1">
      <alignment horizontal="center" vertical="center" wrapText="1"/>
    </xf>
    <xf numFmtId="2" fontId="15" fillId="55" borderId="19" xfId="0" applyNumberFormat="1" applyFont="1" applyFill="1" applyBorder="1" applyAlignment="1">
      <alignment horizontal="center" vertical="center" wrapText="1"/>
    </xf>
    <xf numFmtId="0" fontId="23" fillId="55" borderId="19" xfId="0" applyNumberFormat="1" applyFont="1" applyFill="1" applyBorder="1" applyAlignment="1">
      <alignment horizontal="center" vertical="center" wrapText="1"/>
    </xf>
    <xf numFmtId="2" fontId="23" fillId="55" borderId="19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2" fontId="18" fillId="55" borderId="19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/>
    </xf>
    <xf numFmtId="49" fontId="15" fillId="55" borderId="19" xfId="0" applyNumberFormat="1" applyFont="1" applyFill="1" applyBorder="1" applyAlignment="1">
      <alignment horizontal="center" vertical="center" wrapText="1"/>
    </xf>
    <xf numFmtId="182" fontId="23" fillId="55" borderId="19" xfId="0" applyNumberFormat="1" applyFont="1" applyFill="1" applyBorder="1" applyAlignment="1">
      <alignment horizontal="center" vertical="center" wrapText="1"/>
    </xf>
    <xf numFmtId="2" fontId="15" fillId="55" borderId="19" xfId="0" applyNumberFormat="1" applyFont="1" applyFill="1" applyBorder="1" applyAlignment="1">
      <alignment horizontal="center" vertical="center" wrapText="1"/>
    </xf>
    <xf numFmtId="0" fontId="23" fillId="55" borderId="19" xfId="0" applyNumberFormat="1" applyFont="1" applyFill="1" applyBorder="1" applyAlignment="1">
      <alignment horizontal="center" vertical="center" wrapText="1"/>
    </xf>
    <xf numFmtId="49" fontId="18" fillId="55" borderId="19" xfId="0" applyNumberFormat="1" applyFont="1" applyFill="1" applyBorder="1" applyAlignment="1">
      <alignment horizontal="center" vertical="center" wrapText="1"/>
    </xf>
    <xf numFmtId="49" fontId="23" fillId="55" borderId="19" xfId="0" applyNumberFormat="1" applyFont="1" applyFill="1" applyBorder="1" applyAlignment="1">
      <alignment horizontal="center" vertical="center" wrapText="1"/>
    </xf>
    <xf numFmtId="2" fontId="23" fillId="55" borderId="19" xfId="0" applyNumberFormat="1" applyFont="1" applyFill="1" applyBorder="1" applyAlignment="1">
      <alignment horizontal="center" vertical="center" wrapText="1"/>
    </xf>
    <xf numFmtId="49" fontId="15" fillId="55" borderId="19" xfId="0" applyNumberFormat="1" applyFont="1" applyFill="1" applyBorder="1" applyAlignment="1">
      <alignment horizontal="center" vertical="center" wrapText="1"/>
    </xf>
    <xf numFmtId="2" fontId="18" fillId="55" borderId="19" xfId="0" applyNumberFormat="1" applyFont="1" applyFill="1" applyBorder="1" applyAlignment="1">
      <alignment horizontal="center" vertical="center" wrapText="1"/>
    </xf>
    <xf numFmtId="182" fontId="18" fillId="55" borderId="19" xfId="0" applyNumberFormat="1" applyFont="1" applyFill="1" applyBorder="1" applyAlignment="1">
      <alignment horizontal="center" vertical="center" wrapText="1"/>
    </xf>
    <xf numFmtId="0" fontId="23" fillId="55" borderId="19" xfId="0" applyFont="1" applyFill="1" applyBorder="1" applyAlignment="1">
      <alignment horizontal="center" vertical="center" wrapText="1"/>
    </xf>
    <xf numFmtId="182" fontId="23" fillId="55" borderId="19" xfId="0" applyNumberFormat="1" applyFont="1" applyFill="1" applyBorder="1" applyAlignment="1">
      <alignment horizontal="center" vertical="center" wrapText="1"/>
    </xf>
    <xf numFmtId="1" fontId="16" fillId="0" borderId="19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 quotePrefix="1">
      <alignment horizontal="center" vertical="center" wrapText="1"/>
    </xf>
    <xf numFmtId="1" fontId="15" fillId="0" borderId="19" xfId="0" applyNumberFormat="1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3" fillId="55" borderId="19" xfId="0" applyFont="1" applyFill="1" applyBorder="1" applyAlignment="1">
      <alignment horizontal="center" vertical="center" wrapText="1"/>
    </xf>
    <xf numFmtId="0" fontId="23" fillId="55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2" fontId="23" fillId="55" borderId="19" xfId="0" applyNumberFormat="1" applyFont="1" applyFill="1" applyBorder="1" applyAlignment="1">
      <alignment horizontal="left" vertical="center" wrapText="1"/>
    </xf>
    <xf numFmtId="1" fontId="16" fillId="55" borderId="19" xfId="0" applyNumberFormat="1" applyFont="1" applyFill="1" applyBorder="1" applyAlignment="1" quotePrefix="1">
      <alignment horizontal="center" vertical="center" wrapText="1"/>
    </xf>
    <xf numFmtId="0" fontId="23" fillId="55" borderId="19" xfId="0" applyNumberFormat="1" applyFont="1" applyFill="1" applyBorder="1" applyAlignment="1">
      <alignment horizontal="center" vertical="center" wrapText="1"/>
    </xf>
    <xf numFmtId="49" fontId="23" fillId="55" borderId="19" xfId="0" applyNumberFormat="1" applyFont="1" applyFill="1" applyBorder="1" applyAlignment="1">
      <alignment horizontal="center" vertical="center" wrapText="1"/>
    </xf>
    <xf numFmtId="2" fontId="23" fillId="55" borderId="19" xfId="0" applyNumberFormat="1" applyFont="1" applyFill="1" applyBorder="1" applyAlignment="1">
      <alignment horizontal="center" vertical="center" wrapText="1"/>
    </xf>
    <xf numFmtId="182" fontId="18" fillId="55" borderId="19" xfId="0" applyNumberFormat="1" applyFont="1" applyFill="1" applyBorder="1" applyAlignment="1">
      <alignment horizontal="center" vertical="center" wrapText="1"/>
    </xf>
    <xf numFmtId="2" fontId="18" fillId="55" borderId="19" xfId="0" applyNumberFormat="1" applyFont="1" applyFill="1" applyBorder="1" applyAlignment="1">
      <alignment horizontal="center" vertical="center" wrapText="1"/>
    </xf>
    <xf numFmtId="182" fontId="23" fillId="55" borderId="19" xfId="0" applyNumberFormat="1" applyFont="1" applyFill="1" applyBorder="1" applyAlignment="1">
      <alignment horizontal="center" vertical="center" wrapText="1"/>
    </xf>
    <xf numFmtId="2" fontId="23" fillId="55" borderId="19" xfId="0" applyNumberFormat="1" applyFont="1" applyFill="1" applyBorder="1" applyAlignment="1">
      <alignment horizontal="center" vertical="center" wrapText="1"/>
    </xf>
    <xf numFmtId="182" fontId="18" fillId="55" borderId="19" xfId="0" applyNumberFormat="1" applyFont="1" applyFill="1" applyBorder="1" applyAlignment="1">
      <alignment horizontal="center" vertical="center" wrapText="1"/>
    </xf>
    <xf numFmtId="2" fontId="18" fillId="55" borderId="19" xfId="0" applyNumberFormat="1" applyFont="1" applyFill="1" applyBorder="1" applyAlignment="1">
      <alignment horizontal="center" vertical="center" wrapText="1"/>
    </xf>
    <xf numFmtId="2" fontId="98" fillId="0" borderId="19" xfId="0" applyNumberFormat="1" applyFont="1" applyBorder="1" applyAlignment="1">
      <alignment horizontal="center" vertical="center" wrapText="1"/>
    </xf>
    <xf numFmtId="2" fontId="23" fillId="55" borderId="19" xfId="726" applyNumberFormat="1" applyFont="1" applyFill="1" applyBorder="1" applyAlignment="1">
      <alignment horizontal="center" vertical="center" wrapText="1"/>
      <protection/>
    </xf>
    <xf numFmtId="0" fontId="18" fillId="0" borderId="19" xfId="0" applyNumberFormat="1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2" fontId="49" fillId="0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vertical="center" wrapText="1"/>
    </xf>
    <xf numFmtId="182" fontId="23" fillId="0" borderId="19" xfId="0" applyNumberFormat="1" applyFont="1" applyFill="1" applyBorder="1" applyAlignment="1">
      <alignment horizontal="center" vertical="center" wrapText="1"/>
    </xf>
    <xf numFmtId="2" fontId="18" fillId="0" borderId="19" xfId="0" applyNumberFormat="1" applyFont="1" applyFill="1" applyBorder="1" applyAlignment="1">
      <alignment horizontal="center" vertical="center"/>
    </xf>
    <xf numFmtId="0" fontId="15" fillId="55" borderId="19" xfId="0" applyNumberFormat="1" applyFont="1" applyFill="1" applyBorder="1" applyAlignment="1">
      <alignment horizontal="center" vertical="center" wrapText="1"/>
    </xf>
    <xf numFmtId="0" fontId="23" fillId="55" borderId="19" xfId="0" applyNumberFormat="1" applyFont="1" applyFill="1" applyBorder="1" applyAlignment="1">
      <alignment horizontal="center" vertical="center" wrapText="1"/>
    </xf>
    <xf numFmtId="0" fontId="15" fillId="55" borderId="19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183" fontId="14" fillId="0" borderId="0" xfId="0" applyNumberFormat="1" applyFont="1" applyAlignment="1">
      <alignment horizontal="center" vertical="center"/>
    </xf>
    <xf numFmtId="49" fontId="23" fillId="56" borderId="19" xfId="860" applyNumberFormat="1" applyFont="1" applyFill="1" applyBorder="1" applyAlignment="1">
      <alignment horizontal="center" vertical="center" wrapText="1"/>
      <protection/>
    </xf>
    <xf numFmtId="183" fontId="23" fillId="56" borderId="19" xfId="0" applyNumberFormat="1" applyFont="1" applyFill="1" applyBorder="1" applyAlignment="1">
      <alignment horizontal="center" vertical="center" wrapText="1"/>
    </xf>
    <xf numFmtId="14" fontId="23" fillId="56" borderId="19" xfId="860" applyNumberFormat="1" applyFont="1" applyFill="1" applyBorder="1" applyAlignment="1">
      <alignment horizontal="center" vertical="center" wrapText="1"/>
      <protection/>
    </xf>
    <xf numFmtId="0" fontId="15" fillId="56" borderId="19" xfId="0" applyNumberFormat="1" applyFont="1" applyFill="1" applyBorder="1" applyAlignment="1" quotePrefix="1">
      <alignment horizontal="center" vertical="top" wrapText="1"/>
    </xf>
    <xf numFmtId="0" fontId="15" fillId="56" borderId="19" xfId="0" applyFont="1" applyFill="1" applyBorder="1" applyAlignment="1">
      <alignment horizontal="center" vertical="center" wrapText="1"/>
    </xf>
    <xf numFmtId="49" fontId="23" fillId="56" borderId="19" xfId="0" applyNumberFormat="1" applyFont="1" applyFill="1" applyBorder="1" applyAlignment="1" quotePrefix="1">
      <alignment horizontal="center" vertical="center" wrapText="1"/>
    </xf>
    <xf numFmtId="182" fontId="23" fillId="56" borderId="19" xfId="0" applyNumberFormat="1" applyFont="1" applyFill="1" applyBorder="1" applyAlignment="1">
      <alignment horizontal="center" vertical="center" wrapText="1"/>
    </xf>
    <xf numFmtId="2" fontId="23" fillId="56" borderId="19" xfId="0" applyNumberFormat="1" applyFont="1" applyFill="1" applyBorder="1" applyAlignment="1">
      <alignment horizontal="center" vertical="center" wrapText="1"/>
    </xf>
    <xf numFmtId="0" fontId="23" fillId="56" borderId="19" xfId="0" applyFont="1" applyFill="1" applyBorder="1" applyAlignment="1">
      <alignment horizontal="center"/>
    </xf>
    <xf numFmtId="2" fontId="23" fillId="56" borderId="19" xfId="0" applyNumberFormat="1" applyFont="1" applyFill="1" applyBorder="1" applyAlignment="1" quotePrefix="1">
      <alignment horizontal="center" vertical="top" wrapText="1"/>
    </xf>
    <xf numFmtId="204" fontId="23" fillId="56" borderId="19" xfId="424" applyNumberFormat="1" applyFont="1" applyFill="1" applyBorder="1" applyAlignment="1">
      <alignment horizontal="center" vertical="center" wrapText="1"/>
    </xf>
    <xf numFmtId="0" fontId="23" fillId="56" borderId="19" xfId="0" applyFont="1" applyFill="1" applyBorder="1" applyAlignment="1">
      <alignment horizontal="center" vertical="center" wrapText="1"/>
    </xf>
    <xf numFmtId="0" fontId="49" fillId="56" borderId="19" xfId="0" applyFont="1" applyFill="1" applyBorder="1" applyAlignment="1">
      <alignment horizontal="center" vertical="center"/>
    </xf>
    <xf numFmtId="49" fontId="23" fillId="56" borderId="19" xfId="0" applyNumberFormat="1" applyFont="1" applyFill="1" applyBorder="1" applyAlignment="1">
      <alignment horizontal="center" vertical="center" wrapText="1"/>
    </xf>
    <xf numFmtId="0" fontId="23" fillId="56" borderId="19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9" fontId="23" fillId="0" borderId="19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5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textRotation="90" wrapText="1"/>
    </xf>
    <xf numFmtId="49" fontId="2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0" fillId="55" borderId="0" xfId="0" applyFont="1" applyFill="1" applyAlignment="1">
      <alignment horizontal="center"/>
    </xf>
    <xf numFmtId="0" fontId="24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15" fillId="55" borderId="19" xfId="0" applyNumberFormat="1" applyFont="1" applyFill="1" applyBorder="1" applyAlignment="1">
      <alignment horizontal="center" vertical="center" wrapText="1"/>
    </xf>
    <xf numFmtId="0" fontId="23" fillId="55" borderId="19" xfId="0" applyNumberFormat="1" applyFont="1" applyFill="1" applyBorder="1" applyAlignment="1">
      <alignment horizontal="center" vertical="center" wrapText="1"/>
    </xf>
    <xf numFmtId="2" fontId="15" fillId="55" borderId="19" xfId="0" applyNumberFormat="1" applyFont="1" applyFill="1" applyBorder="1" applyAlignment="1">
      <alignment horizontal="center" vertical="center" textRotation="90" wrapText="1"/>
    </xf>
    <xf numFmtId="49" fontId="15" fillId="0" borderId="19" xfId="0" applyNumberFormat="1" applyFont="1" applyBorder="1" applyAlignment="1">
      <alignment horizontal="center" vertical="center" textRotation="90" wrapText="1"/>
    </xf>
    <xf numFmtId="49" fontId="15" fillId="0" borderId="19" xfId="0" applyNumberFormat="1" applyFont="1" applyBorder="1" applyAlignment="1">
      <alignment horizontal="center" vertical="center" wrapText="1"/>
    </xf>
    <xf numFmtId="2" fontId="15" fillId="55" borderId="19" xfId="0" applyNumberFormat="1" applyFont="1" applyFill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4" fillId="0" borderId="0" xfId="0" applyFont="1" applyFill="1" applyAlignment="1">
      <alignment horizontal="center" vertical="center"/>
    </xf>
    <xf numFmtId="0" fontId="15" fillId="0" borderId="2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2" fontId="18" fillId="55" borderId="19" xfId="0" applyNumberFormat="1" applyFont="1" applyFill="1" applyBorder="1" applyAlignment="1">
      <alignment horizontal="center" vertical="center" wrapText="1"/>
    </xf>
    <xf numFmtId="0" fontId="23" fillId="55" borderId="22" xfId="0" applyFont="1" applyFill="1" applyBorder="1" applyAlignment="1">
      <alignment horizontal="center" vertical="center" wrapText="1"/>
    </xf>
    <xf numFmtId="0" fontId="23" fillId="55" borderId="23" xfId="0" applyFont="1" applyFill="1" applyBorder="1" applyAlignment="1">
      <alignment horizontal="center" vertical="center" wrapText="1"/>
    </xf>
    <xf numFmtId="0" fontId="23" fillId="55" borderId="24" xfId="0" applyFont="1" applyFill="1" applyBorder="1" applyAlignment="1">
      <alignment horizontal="center" vertical="center" wrapText="1"/>
    </xf>
    <xf numFmtId="49" fontId="15" fillId="55" borderId="19" xfId="0" applyNumberFormat="1" applyFont="1" applyFill="1" applyBorder="1" applyAlignment="1">
      <alignment horizontal="center" vertical="center" textRotation="90" wrapText="1"/>
    </xf>
    <xf numFmtId="0" fontId="16" fillId="55" borderId="0" xfId="0" applyFont="1" applyFill="1" applyAlignment="1">
      <alignment horizontal="center" vertical="center"/>
    </xf>
    <xf numFmtId="49" fontId="15" fillId="55" borderId="19" xfId="0" applyNumberFormat="1" applyFont="1" applyFill="1" applyBorder="1" applyAlignment="1">
      <alignment horizontal="center" vertical="center" wrapText="1"/>
    </xf>
    <xf numFmtId="49" fontId="16" fillId="55" borderId="19" xfId="0" applyNumberFormat="1" applyFont="1" applyFill="1" applyBorder="1" applyAlignment="1">
      <alignment horizontal="left" vertical="center" wrapText="1"/>
    </xf>
    <xf numFmtId="0" fontId="23" fillId="55" borderId="0" xfId="0" applyFont="1" applyFill="1" applyAlignment="1">
      <alignment horizontal="left"/>
    </xf>
    <xf numFmtId="182" fontId="18" fillId="55" borderId="19" xfId="0" applyNumberFormat="1" applyFont="1" applyFill="1" applyBorder="1" applyAlignment="1">
      <alignment horizontal="center" vertical="center" wrapText="1"/>
    </xf>
    <xf numFmtId="4" fontId="18" fillId="55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6" fillId="0" borderId="19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56" fillId="55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0" fillId="0" borderId="19" xfId="0" applyNumberFormat="1" applyFont="1" applyBorder="1" applyAlignment="1">
      <alignment horizontal="center" vertical="center" wrapText="1"/>
    </xf>
  </cellXfs>
  <cellStyles count="919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2 4" xfId="19"/>
    <cellStyle name="20% - Accent1 2 5" xfId="20"/>
    <cellStyle name="20% - Accent1 2 6" xfId="21"/>
    <cellStyle name="20% - Accent1 3" xfId="22"/>
    <cellStyle name="20% - Accent1 4" xfId="23"/>
    <cellStyle name="20% - Accent1 4 2" xfId="24"/>
    <cellStyle name="20% - Accent1 5" xfId="25"/>
    <cellStyle name="20% - Accent1 6" xfId="26"/>
    <cellStyle name="20% - Accent1 7" xfId="27"/>
    <cellStyle name="20% - Accent2" xfId="28"/>
    <cellStyle name="20% - Accent2 2" xfId="29"/>
    <cellStyle name="20% - Accent2 2 2" xfId="30"/>
    <cellStyle name="20% - Accent2 2 3" xfId="31"/>
    <cellStyle name="20% - Accent2 2 4" xfId="32"/>
    <cellStyle name="20% - Accent2 2 5" xfId="33"/>
    <cellStyle name="20% - Accent2 2 6" xfId="34"/>
    <cellStyle name="20% - Accent2 3" xfId="35"/>
    <cellStyle name="20% - Accent2 4" xfId="36"/>
    <cellStyle name="20% - Accent2 4 2" xfId="37"/>
    <cellStyle name="20% - Accent2 5" xfId="38"/>
    <cellStyle name="20% - Accent2 6" xfId="39"/>
    <cellStyle name="20% - Accent2 7" xfId="40"/>
    <cellStyle name="20% - Accent3" xfId="41"/>
    <cellStyle name="20% - Accent3 2" xfId="42"/>
    <cellStyle name="20% - Accent3 2 2" xfId="43"/>
    <cellStyle name="20% - Accent3 2 3" xfId="44"/>
    <cellStyle name="20% - Accent3 2 4" xfId="45"/>
    <cellStyle name="20% - Accent3 2 5" xfId="46"/>
    <cellStyle name="20% - Accent3 2 6" xfId="47"/>
    <cellStyle name="20% - Accent3 3" xfId="48"/>
    <cellStyle name="20% - Accent3 4" xfId="49"/>
    <cellStyle name="20% - Accent3 4 2" xfId="50"/>
    <cellStyle name="20% - Accent3 5" xfId="51"/>
    <cellStyle name="20% - Accent3 6" xfId="52"/>
    <cellStyle name="20% - Accent3 7" xfId="53"/>
    <cellStyle name="20% - Accent4" xfId="54"/>
    <cellStyle name="20% - Accent4 2" xfId="55"/>
    <cellStyle name="20% - Accent4 2 2" xfId="56"/>
    <cellStyle name="20% - Accent4 2 3" xfId="57"/>
    <cellStyle name="20% - Accent4 2 4" xfId="58"/>
    <cellStyle name="20% - Accent4 2 5" xfId="59"/>
    <cellStyle name="20% - Accent4 2 6" xfId="60"/>
    <cellStyle name="20% - Accent4 3" xfId="61"/>
    <cellStyle name="20% - Accent4 4" xfId="62"/>
    <cellStyle name="20% - Accent4 4 2" xfId="63"/>
    <cellStyle name="20% - Accent4 5" xfId="64"/>
    <cellStyle name="20% - Accent4 6" xfId="65"/>
    <cellStyle name="20% - Accent4 7" xfId="66"/>
    <cellStyle name="20% - Accent5" xfId="67"/>
    <cellStyle name="20% - Accent5 2" xfId="68"/>
    <cellStyle name="20% - Accent5 2 2" xfId="69"/>
    <cellStyle name="20% - Accent5 2 3" xfId="70"/>
    <cellStyle name="20% - Accent5 2 4" xfId="71"/>
    <cellStyle name="20% - Accent5 2 5" xfId="72"/>
    <cellStyle name="20% - Accent5 2 6" xfId="73"/>
    <cellStyle name="20% - Accent5 3" xfId="74"/>
    <cellStyle name="20% - Accent5 4" xfId="75"/>
    <cellStyle name="20% - Accent5 4 2" xfId="76"/>
    <cellStyle name="20% - Accent5 5" xfId="77"/>
    <cellStyle name="20% - Accent5 6" xfId="78"/>
    <cellStyle name="20% - Accent5 7" xfId="79"/>
    <cellStyle name="20% - Accent6" xfId="80"/>
    <cellStyle name="20% - Accent6 2" xfId="81"/>
    <cellStyle name="20% - Accent6 2 2" xfId="82"/>
    <cellStyle name="20% - Accent6 2 3" xfId="83"/>
    <cellStyle name="20% - Accent6 2 4" xfId="84"/>
    <cellStyle name="20% - Accent6 2 5" xfId="85"/>
    <cellStyle name="20% - Accent6 2 6" xfId="86"/>
    <cellStyle name="20% - Accent6 3" xfId="87"/>
    <cellStyle name="20% - Accent6 4" xfId="88"/>
    <cellStyle name="20% - Accent6 4 2" xfId="89"/>
    <cellStyle name="20% - Accent6 5" xfId="90"/>
    <cellStyle name="20% - Accent6 6" xfId="91"/>
    <cellStyle name="20% - Accent6 7" xfId="92"/>
    <cellStyle name="20% - Акцент1" xfId="93"/>
    <cellStyle name="20% - Акцент1 2" xfId="94"/>
    <cellStyle name="20% - Акцент1 2 2" xfId="95"/>
    <cellStyle name="20% - Акцент2" xfId="96"/>
    <cellStyle name="20% - Акцент2 2" xfId="97"/>
    <cellStyle name="20% - Акцент2 2 2" xfId="98"/>
    <cellStyle name="20% - Акцент3" xfId="99"/>
    <cellStyle name="20% - Акцент3 2" xfId="100"/>
    <cellStyle name="20% - Акцент3 2 2" xfId="101"/>
    <cellStyle name="20% - Акцент4" xfId="102"/>
    <cellStyle name="20% - Акцент4 2" xfId="103"/>
    <cellStyle name="20% - Акцент4 2 2" xfId="104"/>
    <cellStyle name="20% - Акцент5" xfId="105"/>
    <cellStyle name="20% - Акцент5 2" xfId="106"/>
    <cellStyle name="20% - Акцент5 2 2" xfId="107"/>
    <cellStyle name="20% - Акцент6" xfId="108"/>
    <cellStyle name="20% - Акцент6 2" xfId="109"/>
    <cellStyle name="20% - Акцент6 2 2" xfId="110"/>
    <cellStyle name="40% - Accent1" xfId="111"/>
    <cellStyle name="40% - Accent1 2" xfId="112"/>
    <cellStyle name="40% - Accent1 2 2" xfId="113"/>
    <cellStyle name="40% - Accent1 2 3" xfId="114"/>
    <cellStyle name="40% - Accent1 2 4" xfId="115"/>
    <cellStyle name="40% - Accent1 2 5" xfId="116"/>
    <cellStyle name="40% - Accent1 2 6" xfId="117"/>
    <cellStyle name="40% - Accent1 3" xfId="118"/>
    <cellStyle name="40% - Accent1 4" xfId="119"/>
    <cellStyle name="40% - Accent1 4 2" xfId="120"/>
    <cellStyle name="40% - Accent1 5" xfId="121"/>
    <cellStyle name="40% - Accent1 6" xfId="122"/>
    <cellStyle name="40% - Accent1 7" xfId="123"/>
    <cellStyle name="40% - Accent2" xfId="124"/>
    <cellStyle name="40% - Accent2 2" xfId="125"/>
    <cellStyle name="40% - Accent2 2 2" xfId="126"/>
    <cellStyle name="40% - Accent2 2 3" xfId="127"/>
    <cellStyle name="40% - Accent2 2 4" xfId="128"/>
    <cellStyle name="40% - Accent2 2 5" xfId="129"/>
    <cellStyle name="40% - Accent2 2 6" xfId="130"/>
    <cellStyle name="40% - Accent2 3" xfId="131"/>
    <cellStyle name="40% - Accent2 4" xfId="132"/>
    <cellStyle name="40% - Accent2 4 2" xfId="133"/>
    <cellStyle name="40% - Accent2 5" xfId="134"/>
    <cellStyle name="40% - Accent2 6" xfId="135"/>
    <cellStyle name="40% - Accent2 7" xfId="136"/>
    <cellStyle name="40% - Accent3" xfId="137"/>
    <cellStyle name="40% - Accent3 2" xfId="138"/>
    <cellStyle name="40% - Accent3 2 2" xfId="139"/>
    <cellStyle name="40% - Accent3 2 3" xfId="140"/>
    <cellStyle name="40% - Accent3 2 4" xfId="141"/>
    <cellStyle name="40% - Accent3 2 5" xfId="142"/>
    <cellStyle name="40% - Accent3 2 6" xfId="143"/>
    <cellStyle name="40% - Accent3 3" xfId="144"/>
    <cellStyle name="40% - Accent3 4" xfId="145"/>
    <cellStyle name="40% - Accent3 4 2" xfId="146"/>
    <cellStyle name="40% - Accent3 5" xfId="147"/>
    <cellStyle name="40% - Accent3 6" xfId="148"/>
    <cellStyle name="40% - Accent3 7" xfId="149"/>
    <cellStyle name="40% - Accent4" xfId="150"/>
    <cellStyle name="40% - Accent4 2" xfId="151"/>
    <cellStyle name="40% - Accent4 2 2" xfId="152"/>
    <cellStyle name="40% - Accent4 2 3" xfId="153"/>
    <cellStyle name="40% - Accent4 2 4" xfId="154"/>
    <cellStyle name="40% - Accent4 2 5" xfId="155"/>
    <cellStyle name="40% - Accent4 2 6" xfId="156"/>
    <cellStyle name="40% - Accent4 3" xfId="157"/>
    <cellStyle name="40% - Accent4 4" xfId="158"/>
    <cellStyle name="40% - Accent4 4 2" xfId="159"/>
    <cellStyle name="40% - Accent4 5" xfId="160"/>
    <cellStyle name="40% - Accent4 6" xfId="161"/>
    <cellStyle name="40% - Accent4 7" xfId="162"/>
    <cellStyle name="40% - Accent5" xfId="163"/>
    <cellStyle name="40% - Accent5 2" xfId="164"/>
    <cellStyle name="40% - Accent5 2 2" xfId="165"/>
    <cellStyle name="40% - Accent5 2 3" xfId="166"/>
    <cellStyle name="40% - Accent5 2 4" xfId="167"/>
    <cellStyle name="40% - Accent5 2 5" xfId="168"/>
    <cellStyle name="40% - Accent5 2 6" xfId="169"/>
    <cellStyle name="40% - Accent5 3" xfId="170"/>
    <cellStyle name="40% - Accent5 4" xfId="171"/>
    <cellStyle name="40% - Accent5 4 2" xfId="172"/>
    <cellStyle name="40% - Accent5 5" xfId="173"/>
    <cellStyle name="40% - Accent5 6" xfId="174"/>
    <cellStyle name="40% - Accent5 7" xfId="175"/>
    <cellStyle name="40% - Accent6" xfId="176"/>
    <cellStyle name="40% - Accent6 2" xfId="177"/>
    <cellStyle name="40% - Accent6 2 2" xfId="178"/>
    <cellStyle name="40% - Accent6 2 3" xfId="179"/>
    <cellStyle name="40% - Accent6 2 4" xfId="180"/>
    <cellStyle name="40% - Accent6 2 5" xfId="181"/>
    <cellStyle name="40% - Accent6 2 6" xfId="182"/>
    <cellStyle name="40% - Accent6 3" xfId="183"/>
    <cellStyle name="40% - Accent6 4" xfId="184"/>
    <cellStyle name="40% - Accent6 4 2" xfId="185"/>
    <cellStyle name="40% - Accent6 5" xfId="186"/>
    <cellStyle name="40% - Accent6 6" xfId="187"/>
    <cellStyle name="40% - Accent6 7" xfId="188"/>
    <cellStyle name="40% - Акцент1" xfId="189"/>
    <cellStyle name="40% - Акцент1 2" xfId="190"/>
    <cellStyle name="40% - Акцент1 2 2" xfId="191"/>
    <cellStyle name="40% - Акцент2" xfId="192"/>
    <cellStyle name="40% - Акцент2 2" xfId="193"/>
    <cellStyle name="40% - Акцент2 2 2" xfId="194"/>
    <cellStyle name="40% - Акцент3" xfId="195"/>
    <cellStyle name="40% - Акцент3 2" xfId="196"/>
    <cellStyle name="40% - Акцент3 2 2" xfId="197"/>
    <cellStyle name="40% - Акцент4" xfId="198"/>
    <cellStyle name="40% - Акцент4 2" xfId="199"/>
    <cellStyle name="40% - Акцент4 2 2" xfId="200"/>
    <cellStyle name="40% - Акцент5" xfId="201"/>
    <cellStyle name="40% - Акцент5 2" xfId="202"/>
    <cellStyle name="40% - Акцент5 2 2" xfId="203"/>
    <cellStyle name="40% - Акцент6" xfId="204"/>
    <cellStyle name="40% - Акцент6 2" xfId="205"/>
    <cellStyle name="40% - Акцент6 2 2" xfId="206"/>
    <cellStyle name="60% - Accent1" xfId="207"/>
    <cellStyle name="60% - Accent1 2" xfId="208"/>
    <cellStyle name="60% - Accent1 2 2" xfId="209"/>
    <cellStyle name="60% - Accent1 2 3" xfId="210"/>
    <cellStyle name="60% - Accent1 2 4" xfId="211"/>
    <cellStyle name="60% - Accent1 2 5" xfId="212"/>
    <cellStyle name="60% - Accent1 2 6" xfId="213"/>
    <cellStyle name="60% - Accent1 3" xfId="214"/>
    <cellStyle name="60% - Accent1 4" xfId="215"/>
    <cellStyle name="60% - Accent1 4 2" xfId="216"/>
    <cellStyle name="60% - Accent1 5" xfId="217"/>
    <cellStyle name="60% - Accent1 6" xfId="218"/>
    <cellStyle name="60% - Accent1 7" xfId="219"/>
    <cellStyle name="60% - Accent2" xfId="220"/>
    <cellStyle name="60% - Accent2 2" xfId="221"/>
    <cellStyle name="60% - Accent2 2 2" xfId="222"/>
    <cellStyle name="60% - Accent2 2 3" xfId="223"/>
    <cellStyle name="60% - Accent2 2 4" xfId="224"/>
    <cellStyle name="60% - Accent2 2 5" xfId="225"/>
    <cellStyle name="60% - Accent2 2 6" xfId="226"/>
    <cellStyle name="60% - Accent2 3" xfId="227"/>
    <cellStyle name="60% - Accent2 4" xfId="228"/>
    <cellStyle name="60% - Accent2 4 2" xfId="229"/>
    <cellStyle name="60% - Accent2 5" xfId="230"/>
    <cellStyle name="60% - Accent2 6" xfId="231"/>
    <cellStyle name="60% - Accent2 7" xfId="232"/>
    <cellStyle name="60% - Accent3" xfId="233"/>
    <cellStyle name="60% - Accent3 2" xfId="234"/>
    <cellStyle name="60% - Accent3 2 2" xfId="235"/>
    <cellStyle name="60% - Accent3 2 3" xfId="236"/>
    <cellStyle name="60% - Accent3 2 4" xfId="237"/>
    <cellStyle name="60% - Accent3 2 5" xfId="238"/>
    <cellStyle name="60% - Accent3 2 6" xfId="239"/>
    <cellStyle name="60% - Accent3 3" xfId="240"/>
    <cellStyle name="60% - Accent3 4" xfId="241"/>
    <cellStyle name="60% - Accent3 4 2" xfId="242"/>
    <cellStyle name="60% - Accent3 5" xfId="243"/>
    <cellStyle name="60% - Accent3 6" xfId="244"/>
    <cellStyle name="60% - Accent3 7" xfId="245"/>
    <cellStyle name="60% - Accent4" xfId="246"/>
    <cellStyle name="60% - Accent4 2" xfId="247"/>
    <cellStyle name="60% - Accent4 2 2" xfId="248"/>
    <cellStyle name="60% - Accent4 2 3" xfId="249"/>
    <cellStyle name="60% - Accent4 2 4" xfId="250"/>
    <cellStyle name="60% - Accent4 2 5" xfId="251"/>
    <cellStyle name="60% - Accent4 2 6" xfId="252"/>
    <cellStyle name="60% - Accent4 3" xfId="253"/>
    <cellStyle name="60% - Accent4 4" xfId="254"/>
    <cellStyle name="60% - Accent4 4 2" xfId="255"/>
    <cellStyle name="60% - Accent4 5" xfId="256"/>
    <cellStyle name="60% - Accent4 6" xfId="257"/>
    <cellStyle name="60% - Accent4 7" xfId="258"/>
    <cellStyle name="60% - Accent5" xfId="259"/>
    <cellStyle name="60% - Accent5 2" xfId="260"/>
    <cellStyle name="60% - Accent5 2 2" xfId="261"/>
    <cellStyle name="60% - Accent5 2 3" xfId="262"/>
    <cellStyle name="60% - Accent5 2 4" xfId="263"/>
    <cellStyle name="60% - Accent5 2 5" xfId="264"/>
    <cellStyle name="60% - Accent5 2 6" xfId="265"/>
    <cellStyle name="60% - Accent5 3" xfId="266"/>
    <cellStyle name="60% - Accent5 4" xfId="267"/>
    <cellStyle name="60% - Accent5 4 2" xfId="268"/>
    <cellStyle name="60% - Accent5 5" xfId="269"/>
    <cellStyle name="60% - Accent5 6" xfId="270"/>
    <cellStyle name="60% - Accent5 7" xfId="271"/>
    <cellStyle name="60% - Accent6" xfId="272"/>
    <cellStyle name="60% - Accent6 2" xfId="273"/>
    <cellStyle name="60% - Accent6 2 2" xfId="274"/>
    <cellStyle name="60% - Accent6 2 3" xfId="275"/>
    <cellStyle name="60% - Accent6 2 4" xfId="276"/>
    <cellStyle name="60% - Accent6 2 5" xfId="277"/>
    <cellStyle name="60% - Accent6 2 6" xfId="278"/>
    <cellStyle name="60% - Accent6 3" xfId="279"/>
    <cellStyle name="60% - Accent6 4" xfId="280"/>
    <cellStyle name="60% - Accent6 4 2" xfId="281"/>
    <cellStyle name="60% - Accent6 5" xfId="282"/>
    <cellStyle name="60% - Accent6 6" xfId="283"/>
    <cellStyle name="60% - Accent6 7" xfId="284"/>
    <cellStyle name="60% - Акцент1" xfId="285"/>
    <cellStyle name="60% - Акцент1 2" xfId="286"/>
    <cellStyle name="60% - Акцент1 2 2" xfId="287"/>
    <cellStyle name="60% - Акцент2" xfId="288"/>
    <cellStyle name="60% - Акцент2 2" xfId="289"/>
    <cellStyle name="60% - Акцент2 2 2" xfId="290"/>
    <cellStyle name="60% - Акцент3" xfId="291"/>
    <cellStyle name="60% - Акцент3 2" xfId="292"/>
    <cellStyle name="60% - Акцент3 2 2" xfId="293"/>
    <cellStyle name="60% - Акцент4" xfId="294"/>
    <cellStyle name="60% - Акцент4 2" xfId="295"/>
    <cellStyle name="60% - Акцент4 2 2" xfId="296"/>
    <cellStyle name="60% - Акцент5" xfId="297"/>
    <cellStyle name="60% - Акцент5 2" xfId="298"/>
    <cellStyle name="60% - Акцент5 2 2" xfId="299"/>
    <cellStyle name="60% - Акцент6" xfId="300"/>
    <cellStyle name="60% - Акцент6 2" xfId="301"/>
    <cellStyle name="60% - Акцент6 2 2" xfId="302"/>
    <cellStyle name="Accent1" xfId="303"/>
    <cellStyle name="Accent1 2" xfId="304"/>
    <cellStyle name="Accent1 2 2" xfId="305"/>
    <cellStyle name="Accent1 2 3" xfId="306"/>
    <cellStyle name="Accent1 2 4" xfId="307"/>
    <cellStyle name="Accent1 2 5" xfId="308"/>
    <cellStyle name="Accent1 2 6" xfId="309"/>
    <cellStyle name="Accent1 3" xfId="310"/>
    <cellStyle name="Accent1 4" xfId="311"/>
    <cellStyle name="Accent1 4 2" xfId="312"/>
    <cellStyle name="Accent1 5" xfId="313"/>
    <cellStyle name="Accent1 6" xfId="314"/>
    <cellStyle name="Accent1 7" xfId="315"/>
    <cellStyle name="Accent2" xfId="316"/>
    <cellStyle name="Accent2 2" xfId="317"/>
    <cellStyle name="Accent2 2 2" xfId="318"/>
    <cellStyle name="Accent2 2 3" xfId="319"/>
    <cellStyle name="Accent2 2 4" xfId="320"/>
    <cellStyle name="Accent2 2 5" xfId="321"/>
    <cellStyle name="Accent2 2 6" xfId="322"/>
    <cellStyle name="Accent2 3" xfId="323"/>
    <cellStyle name="Accent2 4" xfId="324"/>
    <cellStyle name="Accent2 4 2" xfId="325"/>
    <cellStyle name="Accent2 5" xfId="326"/>
    <cellStyle name="Accent2 6" xfId="327"/>
    <cellStyle name="Accent2 7" xfId="328"/>
    <cellStyle name="Accent3" xfId="329"/>
    <cellStyle name="Accent3 2" xfId="330"/>
    <cellStyle name="Accent3 2 2" xfId="331"/>
    <cellStyle name="Accent3 2 3" xfId="332"/>
    <cellStyle name="Accent3 2 4" xfId="333"/>
    <cellStyle name="Accent3 2 5" xfId="334"/>
    <cellStyle name="Accent3 2 6" xfId="335"/>
    <cellStyle name="Accent3 3" xfId="336"/>
    <cellStyle name="Accent3 4" xfId="337"/>
    <cellStyle name="Accent3 4 2" xfId="338"/>
    <cellStyle name="Accent3 5" xfId="339"/>
    <cellStyle name="Accent3 6" xfId="340"/>
    <cellStyle name="Accent3 7" xfId="341"/>
    <cellStyle name="Accent4" xfId="342"/>
    <cellStyle name="Accent4 2" xfId="343"/>
    <cellStyle name="Accent4 2 2" xfId="344"/>
    <cellStyle name="Accent4 2 3" xfId="345"/>
    <cellStyle name="Accent4 2 4" xfId="346"/>
    <cellStyle name="Accent4 2 5" xfId="347"/>
    <cellStyle name="Accent4 2 6" xfId="348"/>
    <cellStyle name="Accent4 3" xfId="349"/>
    <cellStyle name="Accent4 4" xfId="350"/>
    <cellStyle name="Accent4 4 2" xfId="351"/>
    <cellStyle name="Accent4 5" xfId="352"/>
    <cellStyle name="Accent4 6" xfId="353"/>
    <cellStyle name="Accent4 7" xfId="354"/>
    <cellStyle name="Accent5" xfId="355"/>
    <cellStyle name="Accent5 2" xfId="356"/>
    <cellStyle name="Accent5 2 2" xfId="357"/>
    <cellStyle name="Accent5 2 3" xfId="358"/>
    <cellStyle name="Accent5 2 4" xfId="359"/>
    <cellStyle name="Accent5 2 5" xfId="360"/>
    <cellStyle name="Accent5 2 6" xfId="361"/>
    <cellStyle name="Accent5 3" xfId="362"/>
    <cellStyle name="Accent5 4" xfId="363"/>
    <cellStyle name="Accent5 4 2" xfId="364"/>
    <cellStyle name="Accent5 5" xfId="365"/>
    <cellStyle name="Accent5 6" xfId="366"/>
    <cellStyle name="Accent5 7" xfId="367"/>
    <cellStyle name="Accent6" xfId="368"/>
    <cellStyle name="Accent6 2" xfId="369"/>
    <cellStyle name="Accent6 2 2" xfId="370"/>
    <cellStyle name="Accent6 2 3" xfId="371"/>
    <cellStyle name="Accent6 2 4" xfId="372"/>
    <cellStyle name="Accent6 2 5" xfId="373"/>
    <cellStyle name="Accent6 2 6" xfId="374"/>
    <cellStyle name="Accent6 3" xfId="375"/>
    <cellStyle name="Accent6 4" xfId="376"/>
    <cellStyle name="Accent6 4 2" xfId="377"/>
    <cellStyle name="Accent6 5" xfId="378"/>
    <cellStyle name="Accent6 6" xfId="379"/>
    <cellStyle name="Accent6 7" xfId="380"/>
    <cellStyle name="Bad" xfId="381"/>
    <cellStyle name="Bad 2" xfId="382"/>
    <cellStyle name="Bad 2 2" xfId="383"/>
    <cellStyle name="Bad 2 3" xfId="384"/>
    <cellStyle name="Bad 2 4" xfId="385"/>
    <cellStyle name="Bad 2 5" xfId="386"/>
    <cellStyle name="Bad 2 6" xfId="387"/>
    <cellStyle name="Bad 3" xfId="388"/>
    <cellStyle name="Bad 4" xfId="389"/>
    <cellStyle name="Bad 4 2" xfId="390"/>
    <cellStyle name="Bad 5" xfId="391"/>
    <cellStyle name="Bad 6" xfId="392"/>
    <cellStyle name="Bad 7" xfId="393"/>
    <cellStyle name="Calculation" xfId="394"/>
    <cellStyle name="Calculation 2" xfId="395"/>
    <cellStyle name="Calculation 2 2" xfId="396"/>
    <cellStyle name="Calculation 2 3" xfId="397"/>
    <cellStyle name="Calculation 2 4" xfId="398"/>
    <cellStyle name="Calculation 2 5" xfId="399"/>
    <cellStyle name="Calculation 2 6" xfId="400"/>
    <cellStyle name="Calculation 2_anakia II etapi.xls sm. defeqturi" xfId="401"/>
    <cellStyle name="Calculation 3" xfId="402"/>
    <cellStyle name="Calculation 4" xfId="403"/>
    <cellStyle name="Calculation 4 2" xfId="404"/>
    <cellStyle name="Calculation 4_anakia II etapi.xls sm. defeqturi" xfId="405"/>
    <cellStyle name="Calculation 5" xfId="406"/>
    <cellStyle name="Calculation 6" xfId="407"/>
    <cellStyle name="Calculation 7" xfId="408"/>
    <cellStyle name="Check Cell" xfId="409"/>
    <cellStyle name="Check Cell 2" xfId="410"/>
    <cellStyle name="Check Cell 2 2" xfId="411"/>
    <cellStyle name="Check Cell 2 3" xfId="412"/>
    <cellStyle name="Check Cell 2 4" xfId="413"/>
    <cellStyle name="Check Cell 2 5" xfId="414"/>
    <cellStyle name="Check Cell 2 6" xfId="415"/>
    <cellStyle name="Check Cell 2_anakia II etapi.xls sm. defeqturi" xfId="416"/>
    <cellStyle name="Check Cell 3" xfId="417"/>
    <cellStyle name="Check Cell 4" xfId="418"/>
    <cellStyle name="Check Cell 4 2" xfId="419"/>
    <cellStyle name="Check Cell 4_anakia II etapi.xls sm. defeqturi" xfId="420"/>
    <cellStyle name="Check Cell 5" xfId="421"/>
    <cellStyle name="Check Cell 6" xfId="422"/>
    <cellStyle name="Check Cell 7" xfId="423"/>
    <cellStyle name="Comma" xfId="424"/>
    <cellStyle name="Comma [0]" xfId="425"/>
    <cellStyle name="Comma 10" xfId="426"/>
    <cellStyle name="Comma 10 2" xfId="427"/>
    <cellStyle name="Comma 10 3" xfId="428"/>
    <cellStyle name="Comma 11" xfId="429"/>
    <cellStyle name="Comma 12" xfId="430"/>
    <cellStyle name="Comma 12 2" xfId="431"/>
    <cellStyle name="Comma 12 3" xfId="432"/>
    <cellStyle name="Comma 12 4" xfId="433"/>
    <cellStyle name="Comma 12 5" xfId="434"/>
    <cellStyle name="Comma 12 6" xfId="435"/>
    <cellStyle name="Comma 12 7" xfId="436"/>
    <cellStyle name="Comma 12 8" xfId="437"/>
    <cellStyle name="Comma 13" xfId="438"/>
    <cellStyle name="Comma 14" xfId="439"/>
    <cellStyle name="Comma 15" xfId="440"/>
    <cellStyle name="Comma 15 2" xfId="441"/>
    <cellStyle name="Comma 16" xfId="442"/>
    <cellStyle name="Comma 17" xfId="443"/>
    <cellStyle name="Comma 18" xfId="444"/>
    <cellStyle name="Comma 19" xfId="445"/>
    <cellStyle name="Comma 2" xfId="446"/>
    <cellStyle name="Comma 2 2" xfId="447"/>
    <cellStyle name="Comma 2 2 2" xfId="448"/>
    <cellStyle name="Comma 2 2 3" xfId="449"/>
    <cellStyle name="Comma 2 2 4" xfId="450"/>
    <cellStyle name="Comma 2 3" xfId="451"/>
    <cellStyle name="Comma 20" xfId="452"/>
    <cellStyle name="Comma 21" xfId="453"/>
    <cellStyle name="Comma 22" xfId="454"/>
    <cellStyle name="Comma 23" xfId="455"/>
    <cellStyle name="Comma 3" xfId="456"/>
    <cellStyle name="Comma 4" xfId="457"/>
    <cellStyle name="Comma 5" xfId="458"/>
    <cellStyle name="Comma 6" xfId="459"/>
    <cellStyle name="Comma 7" xfId="460"/>
    <cellStyle name="Comma 8" xfId="461"/>
    <cellStyle name="Comma 9" xfId="462"/>
    <cellStyle name="Currency" xfId="463"/>
    <cellStyle name="Currency [0]" xfId="464"/>
    <cellStyle name="Excel Built-in Normal" xfId="465"/>
    <cellStyle name="Explanatory Text" xfId="466"/>
    <cellStyle name="Explanatory Text 2" xfId="467"/>
    <cellStyle name="Explanatory Text 2 2" xfId="468"/>
    <cellStyle name="Explanatory Text 2 3" xfId="469"/>
    <cellStyle name="Explanatory Text 2 4" xfId="470"/>
    <cellStyle name="Explanatory Text 2 5" xfId="471"/>
    <cellStyle name="Explanatory Text 2 6" xfId="472"/>
    <cellStyle name="Explanatory Text 3" xfId="473"/>
    <cellStyle name="Explanatory Text 4" xfId="474"/>
    <cellStyle name="Explanatory Text 4 2" xfId="475"/>
    <cellStyle name="Explanatory Text 5" xfId="476"/>
    <cellStyle name="Explanatory Text 6" xfId="477"/>
    <cellStyle name="Explanatory Text 7" xfId="478"/>
    <cellStyle name="Good" xfId="479"/>
    <cellStyle name="Good 2" xfId="480"/>
    <cellStyle name="Good 2 2" xfId="481"/>
    <cellStyle name="Good 2 3" xfId="482"/>
    <cellStyle name="Good 2 4" xfId="483"/>
    <cellStyle name="Good 2 5" xfId="484"/>
    <cellStyle name="Good 2 6" xfId="485"/>
    <cellStyle name="Good 3" xfId="486"/>
    <cellStyle name="Good 4" xfId="487"/>
    <cellStyle name="Good 4 2" xfId="488"/>
    <cellStyle name="Good 5" xfId="489"/>
    <cellStyle name="Good 6" xfId="490"/>
    <cellStyle name="Good 7" xfId="491"/>
    <cellStyle name="Heading 1" xfId="492"/>
    <cellStyle name="Heading 1 2" xfId="493"/>
    <cellStyle name="Heading 1 2 2" xfId="494"/>
    <cellStyle name="Heading 1 2 3" xfId="495"/>
    <cellStyle name="Heading 1 2 4" xfId="496"/>
    <cellStyle name="Heading 1 2 5" xfId="497"/>
    <cellStyle name="Heading 1 2 6" xfId="498"/>
    <cellStyle name="Heading 1 2_anakia II etapi.xls sm. defeqturi" xfId="499"/>
    <cellStyle name="Heading 1 3" xfId="500"/>
    <cellStyle name="Heading 1 4" xfId="501"/>
    <cellStyle name="Heading 1 4 2" xfId="502"/>
    <cellStyle name="Heading 1 4_anakia II etapi.xls sm. defeqturi" xfId="503"/>
    <cellStyle name="Heading 1 5" xfId="504"/>
    <cellStyle name="Heading 1 6" xfId="505"/>
    <cellStyle name="Heading 1 7" xfId="506"/>
    <cellStyle name="Heading 2" xfId="507"/>
    <cellStyle name="Heading 2 2" xfId="508"/>
    <cellStyle name="Heading 2 2 2" xfId="509"/>
    <cellStyle name="Heading 2 2 3" xfId="510"/>
    <cellStyle name="Heading 2 2 4" xfId="511"/>
    <cellStyle name="Heading 2 2 5" xfId="512"/>
    <cellStyle name="Heading 2 2 6" xfId="513"/>
    <cellStyle name="Heading 2 2_anakia II etapi.xls sm. defeqturi" xfId="514"/>
    <cellStyle name="Heading 2 3" xfId="515"/>
    <cellStyle name="Heading 2 4" xfId="516"/>
    <cellStyle name="Heading 2 4 2" xfId="517"/>
    <cellStyle name="Heading 2 4_anakia II etapi.xls sm. defeqturi" xfId="518"/>
    <cellStyle name="Heading 2 5" xfId="519"/>
    <cellStyle name="Heading 2 6" xfId="520"/>
    <cellStyle name="Heading 2 7" xfId="521"/>
    <cellStyle name="Heading 3" xfId="522"/>
    <cellStyle name="Heading 3 2" xfId="523"/>
    <cellStyle name="Heading 3 2 2" xfId="524"/>
    <cellStyle name="Heading 3 2 3" xfId="525"/>
    <cellStyle name="Heading 3 2 4" xfId="526"/>
    <cellStyle name="Heading 3 2 5" xfId="527"/>
    <cellStyle name="Heading 3 2 6" xfId="528"/>
    <cellStyle name="Heading 3 2_anakia II etapi.xls sm. defeqturi" xfId="529"/>
    <cellStyle name="Heading 3 3" xfId="530"/>
    <cellStyle name="Heading 3 4" xfId="531"/>
    <cellStyle name="Heading 3 4 2" xfId="532"/>
    <cellStyle name="Heading 3 4_anakia II etapi.xls sm. defeqturi" xfId="533"/>
    <cellStyle name="Heading 3 5" xfId="534"/>
    <cellStyle name="Heading 3 6" xfId="535"/>
    <cellStyle name="Heading 3 7" xfId="536"/>
    <cellStyle name="Heading 4" xfId="537"/>
    <cellStyle name="Heading 4 2" xfId="538"/>
    <cellStyle name="Heading 4 2 2" xfId="539"/>
    <cellStyle name="Heading 4 2 3" xfId="540"/>
    <cellStyle name="Heading 4 2 4" xfId="541"/>
    <cellStyle name="Heading 4 2 5" xfId="542"/>
    <cellStyle name="Heading 4 2 6" xfId="543"/>
    <cellStyle name="Heading 4 3" xfId="544"/>
    <cellStyle name="Heading 4 4" xfId="545"/>
    <cellStyle name="Heading 4 4 2" xfId="546"/>
    <cellStyle name="Heading 4 5" xfId="547"/>
    <cellStyle name="Heading 4 6" xfId="548"/>
    <cellStyle name="Heading 4 7" xfId="549"/>
    <cellStyle name="Input" xfId="550"/>
    <cellStyle name="Input 2" xfId="551"/>
    <cellStyle name="Input 2 2" xfId="552"/>
    <cellStyle name="Input 2 3" xfId="553"/>
    <cellStyle name="Input 2 4" xfId="554"/>
    <cellStyle name="Input 2 5" xfId="555"/>
    <cellStyle name="Input 2 6" xfId="556"/>
    <cellStyle name="Input 2_anakia II etapi.xls sm. defeqturi" xfId="557"/>
    <cellStyle name="Input 3" xfId="558"/>
    <cellStyle name="Input 4" xfId="559"/>
    <cellStyle name="Input 4 2" xfId="560"/>
    <cellStyle name="Input 4_anakia II etapi.xls sm. defeqturi" xfId="561"/>
    <cellStyle name="Input 5" xfId="562"/>
    <cellStyle name="Input 6" xfId="563"/>
    <cellStyle name="Input 7" xfId="564"/>
    <cellStyle name="Linked Cell" xfId="565"/>
    <cellStyle name="Linked Cell 2" xfId="566"/>
    <cellStyle name="Linked Cell 2 2" xfId="567"/>
    <cellStyle name="Linked Cell 2 3" xfId="568"/>
    <cellStyle name="Linked Cell 2 4" xfId="569"/>
    <cellStyle name="Linked Cell 2 5" xfId="570"/>
    <cellStyle name="Linked Cell 2 6" xfId="571"/>
    <cellStyle name="Linked Cell 2_anakia II etapi.xls sm. defeqturi" xfId="572"/>
    <cellStyle name="Linked Cell 3" xfId="573"/>
    <cellStyle name="Linked Cell 4" xfId="574"/>
    <cellStyle name="Linked Cell 4 2" xfId="575"/>
    <cellStyle name="Linked Cell 4_anakia II etapi.xls sm. defeqturi" xfId="576"/>
    <cellStyle name="Linked Cell 5" xfId="577"/>
    <cellStyle name="Linked Cell 6" xfId="578"/>
    <cellStyle name="Linked Cell 7" xfId="579"/>
    <cellStyle name="Neutral" xfId="580"/>
    <cellStyle name="Neutral 2" xfId="581"/>
    <cellStyle name="Neutral 2 2" xfId="582"/>
    <cellStyle name="Neutral 2 3" xfId="583"/>
    <cellStyle name="Neutral 2 4" xfId="584"/>
    <cellStyle name="Neutral 2 5" xfId="585"/>
    <cellStyle name="Neutral 2 6" xfId="586"/>
    <cellStyle name="Neutral 3" xfId="587"/>
    <cellStyle name="Neutral 4" xfId="588"/>
    <cellStyle name="Neutral 4 2" xfId="589"/>
    <cellStyle name="Neutral 5" xfId="590"/>
    <cellStyle name="Neutral 6" xfId="591"/>
    <cellStyle name="Neutral 7" xfId="592"/>
    <cellStyle name="Normal 10" xfId="593"/>
    <cellStyle name="Normal 10 2" xfId="594"/>
    <cellStyle name="Normal 10 2 2" xfId="595"/>
    <cellStyle name="Normal 10 3" xfId="596"/>
    <cellStyle name="Normal 11" xfId="597"/>
    <cellStyle name="Normal 11 2" xfId="598"/>
    <cellStyle name="Normal 11 2 2" xfId="599"/>
    <cellStyle name="Normal 11 3" xfId="600"/>
    <cellStyle name="Normal 11_GAZI-2010" xfId="601"/>
    <cellStyle name="Normal 12" xfId="602"/>
    <cellStyle name="Normal 12 2" xfId="603"/>
    <cellStyle name="Normal 12_gazis gare qseli" xfId="604"/>
    <cellStyle name="Normal 13" xfId="605"/>
    <cellStyle name="Normal 13 2" xfId="606"/>
    <cellStyle name="Normal 13 2 2" xfId="607"/>
    <cellStyle name="Normal 13 3" xfId="608"/>
    <cellStyle name="Normal 13 3 2" xfId="609"/>
    <cellStyle name="Normal 13 3 2 2" xfId="610"/>
    <cellStyle name="Normal 13 4" xfId="611"/>
    <cellStyle name="Normal 13 5" xfId="612"/>
    <cellStyle name="Normal 13 6" xfId="613"/>
    <cellStyle name="Normal 13_GAZI-2010" xfId="614"/>
    <cellStyle name="Normal 14" xfId="615"/>
    <cellStyle name="Normal 14 2" xfId="616"/>
    <cellStyle name="Normal 14 3" xfId="617"/>
    <cellStyle name="Normal 14 3 2" xfId="618"/>
    <cellStyle name="Normal 14 4" xfId="619"/>
    <cellStyle name="Normal 14 5" xfId="620"/>
    <cellStyle name="Normal 14_anakia II etapi.xls sm. defeqturi" xfId="621"/>
    <cellStyle name="Normal 15" xfId="622"/>
    <cellStyle name="Normal 16" xfId="623"/>
    <cellStyle name="Normal 16 2" xfId="624"/>
    <cellStyle name="Normal 16 3" xfId="625"/>
    <cellStyle name="Normal 16_axalq.skola" xfId="626"/>
    <cellStyle name="Normal 17" xfId="627"/>
    <cellStyle name="Normal 18" xfId="628"/>
    <cellStyle name="Normal 19" xfId="629"/>
    <cellStyle name="Normal 2" xfId="630"/>
    <cellStyle name="Normal 2 10" xfId="631"/>
    <cellStyle name="Normal 2 11" xfId="632"/>
    <cellStyle name="Normal 2 2" xfId="633"/>
    <cellStyle name="Normal 2 2 2" xfId="634"/>
    <cellStyle name="Normal 2 2 3" xfId="635"/>
    <cellStyle name="Normal 2 2 4" xfId="636"/>
    <cellStyle name="Normal 2 2 5" xfId="637"/>
    <cellStyle name="Normal 2 2 6" xfId="638"/>
    <cellStyle name="Normal 2 2 7" xfId="639"/>
    <cellStyle name="Normal 2 2 8" xfId="640"/>
    <cellStyle name="Normal 2 2 9" xfId="641"/>
    <cellStyle name="Normal 2 2_2D4CD000" xfId="642"/>
    <cellStyle name="Normal 2 3" xfId="643"/>
    <cellStyle name="Normal 2 3 2" xfId="644"/>
    <cellStyle name="Normal 2 4" xfId="645"/>
    <cellStyle name="Normal 2 5" xfId="646"/>
    <cellStyle name="Normal 2 6" xfId="647"/>
    <cellStyle name="Normal 2 7" xfId="648"/>
    <cellStyle name="Normal 2 7 2" xfId="649"/>
    <cellStyle name="Normal 2 7 3" xfId="650"/>
    <cellStyle name="Normal 2 7_anakia II etapi.xls sm. defeqturi" xfId="651"/>
    <cellStyle name="Normal 2 8" xfId="652"/>
    <cellStyle name="Normal 2 9" xfId="653"/>
    <cellStyle name="Normal 2_anakia II etapi.xls sm. defeqturi" xfId="654"/>
    <cellStyle name="Normal 20" xfId="655"/>
    <cellStyle name="Normal 21" xfId="656"/>
    <cellStyle name="Normal 22" xfId="657"/>
    <cellStyle name="Normal 23" xfId="658"/>
    <cellStyle name="Normal 24" xfId="659"/>
    <cellStyle name="Normal 25" xfId="660"/>
    <cellStyle name="Normal 26" xfId="661"/>
    <cellStyle name="Normal 27" xfId="662"/>
    <cellStyle name="Normal 28" xfId="663"/>
    <cellStyle name="Normal 29" xfId="664"/>
    <cellStyle name="Normal 29 2" xfId="665"/>
    <cellStyle name="Normal 3" xfId="666"/>
    <cellStyle name="Normal 3 2" xfId="667"/>
    <cellStyle name="Normal 3 2 2" xfId="668"/>
    <cellStyle name="Normal 3 2_anakia II etapi.xls sm. defeqturi" xfId="669"/>
    <cellStyle name="Normal 3 3" xfId="670"/>
    <cellStyle name="Normal 30" xfId="671"/>
    <cellStyle name="Normal 30 2" xfId="672"/>
    <cellStyle name="Normal 31" xfId="673"/>
    <cellStyle name="Normal 32" xfId="674"/>
    <cellStyle name="Normal 32 2" xfId="675"/>
    <cellStyle name="Normal 32 3" xfId="676"/>
    <cellStyle name="Normal 32 3 2" xfId="677"/>
    <cellStyle name="Normal 32 3 3" xfId="678"/>
    <cellStyle name="Normal 33" xfId="679"/>
    <cellStyle name="Normal 33 2" xfId="680"/>
    <cellStyle name="Normal 34" xfId="681"/>
    <cellStyle name="Normal 35" xfId="682"/>
    <cellStyle name="Normal 35 2" xfId="683"/>
    <cellStyle name="Normal 35 3" xfId="684"/>
    <cellStyle name="Normal 36" xfId="685"/>
    <cellStyle name="Normal 36 2" xfId="686"/>
    <cellStyle name="Normal 36 2 2" xfId="687"/>
    <cellStyle name="Normal 36 2 3 2" xfId="688"/>
    <cellStyle name="Normal 36 3" xfId="689"/>
    <cellStyle name="Normal 37" xfId="690"/>
    <cellStyle name="Normal 38" xfId="691"/>
    <cellStyle name="Normal 38 2" xfId="692"/>
    <cellStyle name="Normal 38 2 2" xfId="693"/>
    <cellStyle name="Normal 38 3" xfId="694"/>
    <cellStyle name="Normal 39" xfId="695"/>
    <cellStyle name="Normal 39 2" xfId="696"/>
    <cellStyle name="Normal 4" xfId="697"/>
    <cellStyle name="Normal 40" xfId="698"/>
    <cellStyle name="Normal 40 2" xfId="699"/>
    <cellStyle name="Normal 41" xfId="700"/>
    <cellStyle name="Normal 42" xfId="701"/>
    <cellStyle name="Normal 44" xfId="702"/>
    <cellStyle name="Normal 49" xfId="703"/>
    <cellStyle name="Normal 5" xfId="704"/>
    <cellStyle name="Normal 5 2" xfId="705"/>
    <cellStyle name="Normal 5 2 2" xfId="706"/>
    <cellStyle name="Normal 5 3" xfId="707"/>
    <cellStyle name="Normal 5 4" xfId="708"/>
    <cellStyle name="Normal 5 4 2" xfId="709"/>
    <cellStyle name="Normal 5_Copy of SAN2010" xfId="710"/>
    <cellStyle name="Normal 6" xfId="711"/>
    <cellStyle name="Normal 7" xfId="712"/>
    <cellStyle name="Normal 7 2" xfId="713"/>
    <cellStyle name="Normal 8" xfId="714"/>
    <cellStyle name="Normal 8 2" xfId="715"/>
    <cellStyle name="Normal 8 3" xfId="716"/>
    <cellStyle name="Normal 8_2D4CD000" xfId="717"/>
    <cellStyle name="Normal 9" xfId="718"/>
    <cellStyle name="Normal 9 2" xfId="719"/>
    <cellStyle name="Normal 9 2 2" xfId="720"/>
    <cellStyle name="Normal 9 2 3" xfId="721"/>
    <cellStyle name="Normal 9 2 4" xfId="722"/>
    <cellStyle name="Normal 9 2_anakia II etapi.xls sm. defeqturi" xfId="723"/>
    <cellStyle name="Normal 9_2D4CD000" xfId="724"/>
    <cellStyle name="Normal_gare wyalsadfenigagarini 2_SMSH2008-IIkv ." xfId="725"/>
    <cellStyle name="Normal_SMETA 3" xfId="726"/>
    <cellStyle name="Note" xfId="727"/>
    <cellStyle name="Note 2" xfId="728"/>
    <cellStyle name="Note 2 2" xfId="729"/>
    <cellStyle name="Note 2 3" xfId="730"/>
    <cellStyle name="Note 2 4" xfId="731"/>
    <cellStyle name="Note 2 5" xfId="732"/>
    <cellStyle name="Note 2_anakia II etapi.xls sm. defeqturi" xfId="733"/>
    <cellStyle name="Note 3" xfId="734"/>
    <cellStyle name="Note 4" xfId="735"/>
    <cellStyle name="Note 4 2" xfId="736"/>
    <cellStyle name="Note 4_anakia II etapi.xls sm. defeqturi" xfId="737"/>
    <cellStyle name="Note 5" xfId="738"/>
    <cellStyle name="Note 6" xfId="739"/>
    <cellStyle name="Note 7" xfId="740"/>
    <cellStyle name="Output" xfId="741"/>
    <cellStyle name="Output 2" xfId="742"/>
    <cellStyle name="Output 2 2" xfId="743"/>
    <cellStyle name="Output 2 3" xfId="744"/>
    <cellStyle name="Output 2 4" xfId="745"/>
    <cellStyle name="Output 2 5" xfId="746"/>
    <cellStyle name="Output 2 6" xfId="747"/>
    <cellStyle name="Output 2_anakia II etapi.xls sm. defeqturi" xfId="748"/>
    <cellStyle name="Output 3" xfId="749"/>
    <cellStyle name="Output 4" xfId="750"/>
    <cellStyle name="Output 4 2" xfId="751"/>
    <cellStyle name="Output 4_anakia II etapi.xls sm. defeqturi" xfId="752"/>
    <cellStyle name="Output 5" xfId="753"/>
    <cellStyle name="Output 6" xfId="754"/>
    <cellStyle name="Output 7" xfId="755"/>
    <cellStyle name="Percent" xfId="756"/>
    <cellStyle name="Percent 2" xfId="757"/>
    <cellStyle name="Percent 3" xfId="758"/>
    <cellStyle name="Percent 3 2" xfId="759"/>
    <cellStyle name="Percent 4" xfId="760"/>
    <cellStyle name="Percent 5" xfId="761"/>
    <cellStyle name="Percent 5 2" xfId="762"/>
    <cellStyle name="Percent 6" xfId="763"/>
    <cellStyle name="Style 1" xfId="764"/>
    <cellStyle name="Title" xfId="765"/>
    <cellStyle name="Title 2" xfId="766"/>
    <cellStyle name="Title 2 2" xfId="767"/>
    <cellStyle name="Title 2 3" xfId="768"/>
    <cellStyle name="Title 2 4" xfId="769"/>
    <cellStyle name="Title 2 5" xfId="770"/>
    <cellStyle name="Title 2 6" xfId="771"/>
    <cellStyle name="Title 3" xfId="772"/>
    <cellStyle name="Title 4" xfId="773"/>
    <cellStyle name="Title 4 2" xfId="774"/>
    <cellStyle name="Title 5" xfId="775"/>
    <cellStyle name="Title 6" xfId="776"/>
    <cellStyle name="Title 7" xfId="777"/>
    <cellStyle name="Total" xfId="778"/>
    <cellStyle name="Total 2" xfId="779"/>
    <cellStyle name="Total 2 2" xfId="780"/>
    <cellStyle name="Total 2 3" xfId="781"/>
    <cellStyle name="Total 2 4" xfId="782"/>
    <cellStyle name="Total 2 5" xfId="783"/>
    <cellStyle name="Total 2 6" xfId="784"/>
    <cellStyle name="Total 2_anakia II etapi.xls sm. defeqturi" xfId="785"/>
    <cellStyle name="Total 3" xfId="786"/>
    <cellStyle name="Total 4" xfId="787"/>
    <cellStyle name="Total 4 2" xfId="788"/>
    <cellStyle name="Total 4_anakia II etapi.xls sm. defeqturi" xfId="789"/>
    <cellStyle name="Total 5" xfId="790"/>
    <cellStyle name="Total 6" xfId="791"/>
    <cellStyle name="Total 7" xfId="792"/>
    <cellStyle name="Warning Text" xfId="793"/>
    <cellStyle name="Warning Text 2" xfId="794"/>
    <cellStyle name="Warning Text 2 2" xfId="795"/>
    <cellStyle name="Warning Text 2 3" xfId="796"/>
    <cellStyle name="Warning Text 2 4" xfId="797"/>
    <cellStyle name="Warning Text 2 5" xfId="798"/>
    <cellStyle name="Warning Text 2 6" xfId="799"/>
    <cellStyle name="Warning Text 3" xfId="800"/>
    <cellStyle name="Warning Text 4" xfId="801"/>
    <cellStyle name="Warning Text 4 2" xfId="802"/>
    <cellStyle name="Warning Text 5" xfId="803"/>
    <cellStyle name="Warning Text 6" xfId="804"/>
    <cellStyle name="Warning Text 7" xfId="805"/>
    <cellStyle name="Акцент1" xfId="806"/>
    <cellStyle name="Акцент1 2" xfId="807"/>
    <cellStyle name="Акцент1 2 2" xfId="808"/>
    <cellStyle name="Акцент2" xfId="809"/>
    <cellStyle name="Акцент2 2" xfId="810"/>
    <cellStyle name="Акцент2 2 2" xfId="811"/>
    <cellStyle name="Акцент3" xfId="812"/>
    <cellStyle name="Акцент3 2" xfId="813"/>
    <cellStyle name="Акцент3 2 2" xfId="814"/>
    <cellStyle name="Акцент4" xfId="815"/>
    <cellStyle name="Акцент4 2" xfId="816"/>
    <cellStyle name="Акцент4 2 2" xfId="817"/>
    <cellStyle name="Акцент5" xfId="818"/>
    <cellStyle name="Акцент5 2" xfId="819"/>
    <cellStyle name="Акцент5 2 2" xfId="820"/>
    <cellStyle name="Акцент6" xfId="821"/>
    <cellStyle name="Акцент6 2" xfId="822"/>
    <cellStyle name="Акцент6 2 2" xfId="823"/>
    <cellStyle name="Ввод " xfId="824"/>
    <cellStyle name="Ввод  2" xfId="825"/>
    <cellStyle name="Ввод  2 2" xfId="826"/>
    <cellStyle name="Вывод" xfId="827"/>
    <cellStyle name="Вывод 2" xfId="828"/>
    <cellStyle name="Вывод 2 2" xfId="829"/>
    <cellStyle name="Вычисление" xfId="830"/>
    <cellStyle name="Вычисление 2" xfId="831"/>
    <cellStyle name="Вычисление 2 2" xfId="832"/>
    <cellStyle name="Заголовок 1" xfId="833"/>
    <cellStyle name="Заголовок 1 2" xfId="834"/>
    <cellStyle name="Заголовок 1 2 2" xfId="835"/>
    <cellStyle name="Заголовок 2" xfId="836"/>
    <cellStyle name="Заголовок 2 2" xfId="837"/>
    <cellStyle name="Заголовок 2 2 2" xfId="838"/>
    <cellStyle name="Заголовок 3" xfId="839"/>
    <cellStyle name="Заголовок 3 2" xfId="840"/>
    <cellStyle name="Заголовок 3 3" xfId="841"/>
    <cellStyle name="Заголовок 4" xfId="842"/>
    <cellStyle name="Заголовок 4 2" xfId="843"/>
    <cellStyle name="Заголовок 4 2 2" xfId="844"/>
    <cellStyle name="Итог" xfId="845"/>
    <cellStyle name="Итог 2" xfId="846"/>
    <cellStyle name="Итог 2 2" xfId="847"/>
    <cellStyle name="Контрольная ячейка" xfId="848"/>
    <cellStyle name="Контрольная ячейка 2" xfId="849"/>
    <cellStyle name="Контрольная ячейка 2 2" xfId="850"/>
    <cellStyle name="Название" xfId="851"/>
    <cellStyle name="Название 2" xfId="852"/>
    <cellStyle name="Название 2 2" xfId="853"/>
    <cellStyle name="Нейтральный" xfId="854"/>
    <cellStyle name="Нейтральный 2" xfId="855"/>
    <cellStyle name="Нейтральный 2 2" xfId="856"/>
    <cellStyle name="Обычный 10" xfId="857"/>
    <cellStyle name="Обычный 11" xfId="858"/>
    <cellStyle name="Обычный 2" xfId="859"/>
    <cellStyle name="Обычный 2 2" xfId="860"/>
    <cellStyle name="Обычный 2 2 2" xfId="861"/>
    <cellStyle name="Обычный 2 2 2 2" xfId="862"/>
    <cellStyle name="Обычный 2 2 3" xfId="863"/>
    <cellStyle name="Обычный 2 2_A BETONI1" xfId="864"/>
    <cellStyle name="Обычный 2 3" xfId="865"/>
    <cellStyle name="Обычный 2 3 2" xfId="866"/>
    <cellStyle name="Обычный 2 3 3" xfId="867"/>
    <cellStyle name="Обычный 2 4" xfId="868"/>
    <cellStyle name="Обычный 2 5" xfId="869"/>
    <cellStyle name="Обычный 2_A.BETONI " xfId="870"/>
    <cellStyle name="Обычный 3" xfId="871"/>
    <cellStyle name="Обычный 3 2" xfId="872"/>
    <cellStyle name="Обычный 3 2 2" xfId="873"/>
    <cellStyle name="Обычный 3 2 3" xfId="874"/>
    <cellStyle name="Обычный 3 3" xfId="875"/>
    <cellStyle name="Обычный 3_A BETONI1" xfId="876"/>
    <cellStyle name="Обычный 4" xfId="877"/>
    <cellStyle name="Обычный 4 2" xfId="878"/>
    <cellStyle name="Обычный 4 3" xfId="879"/>
    <cellStyle name="Обычный 4 4" xfId="880"/>
    <cellStyle name="Обычный 5" xfId="881"/>
    <cellStyle name="Обычный 5 2" xfId="882"/>
    <cellStyle name="Обычный 5 2 2" xfId="883"/>
    <cellStyle name="Обычный 5 3" xfId="884"/>
    <cellStyle name="Обычный 5 4" xfId="885"/>
    <cellStyle name="Обычный 6" xfId="886"/>
    <cellStyle name="Обычный 6 2" xfId="887"/>
    <cellStyle name="Обычный 6 3" xfId="888"/>
    <cellStyle name="Обычный 7" xfId="889"/>
    <cellStyle name="Обычный 7 2" xfId="890"/>
    <cellStyle name="Обычный 8" xfId="891"/>
    <cellStyle name="Обычный 9" xfId="892"/>
    <cellStyle name="Открывавшаяся гиперссыл" xfId="893"/>
    <cellStyle name="Плохой" xfId="894"/>
    <cellStyle name="Плохой 2" xfId="895"/>
    <cellStyle name="Плохой 2 2" xfId="896"/>
    <cellStyle name="Пояснение" xfId="897"/>
    <cellStyle name="Пояснение 2" xfId="898"/>
    <cellStyle name="Пояснение 2 2" xfId="899"/>
    <cellStyle name="Примечание" xfId="900"/>
    <cellStyle name="Примечание 2" xfId="901"/>
    <cellStyle name="Примечание 2 2" xfId="902"/>
    <cellStyle name="Примечание 3" xfId="903"/>
    <cellStyle name="Процентный 2" xfId="904"/>
    <cellStyle name="Процентный 3" xfId="905"/>
    <cellStyle name="Процентный 3 2" xfId="906"/>
    <cellStyle name="Процентный 3 3" xfId="907"/>
    <cellStyle name="Связанная ячейка" xfId="908"/>
    <cellStyle name="Связанная ячейка 2" xfId="909"/>
    <cellStyle name="Связанная ячейка 2 2" xfId="910"/>
    <cellStyle name="Текст предупреждения" xfId="911"/>
    <cellStyle name="Текст предупреждения 2" xfId="912"/>
    <cellStyle name="Текст предупреждения 2 2" xfId="913"/>
    <cellStyle name="Финансовый 2" xfId="914"/>
    <cellStyle name="Финансовый 2 2" xfId="915"/>
    <cellStyle name="Финансовый 2 2 2" xfId="916"/>
    <cellStyle name="Финансовый 2 2 2 2" xfId="917"/>
    <cellStyle name="Финансовый 2 3" xfId="918"/>
    <cellStyle name="Финансовый 2 4" xfId="919"/>
    <cellStyle name="Финансовый 3" xfId="920"/>
    <cellStyle name="Финансовый 3 2" xfId="921"/>
    <cellStyle name="Финансовый 3 2 2" xfId="922"/>
    <cellStyle name="Финансовый 3 3" xfId="923"/>
    <cellStyle name="Финансовый 4" xfId="924"/>
    <cellStyle name="Финансовый 5" xfId="925"/>
    <cellStyle name="Финансовый 5 2" xfId="926"/>
    <cellStyle name="Хороший" xfId="927"/>
    <cellStyle name="Хороший 2" xfId="928"/>
    <cellStyle name="Хороший 2 2" xfId="929"/>
    <cellStyle name="მძიმე 2" xfId="930"/>
    <cellStyle name="მძიმე 4" xfId="931"/>
    <cellStyle name="ჩვეულებრივი 2 2 2" xfId="9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265" t="s">
        <v>73</v>
      </c>
      <c r="B1" s="265"/>
      <c r="C1" s="265"/>
      <c r="D1" s="265"/>
      <c r="E1" s="265"/>
      <c r="F1" s="265"/>
      <c r="G1" s="265"/>
      <c r="H1" s="265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266" t="s">
        <v>128</v>
      </c>
      <c r="B3" s="266"/>
      <c r="C3" s="266"/>
      <c r="D3" s="266"/>
      <c r="E3" s="266"/>
      <c r="F3" s="266"/>
      <c r="G3" s="266"/>
      <c r="H3" s="266"/>
    </row>
    <row r="4" spans="1:8" ht="17.25" customHeight="1">
      <c r="A4" s="267" t="s">
        <v>119</v>
      </c>
      <c r="B4" s="267"/>
      <c r="C4" s="267"/>
      <c r="D4" s="267"/>
      <c r="E4" s="267"/>
      <c r="F4" s="267"/>
      <c r="G4" s="267"/>
      <c r="H4" s="267"/>
    </row>
    <row r="5" spans="1:8" ht="16.5" hidden="1">
      <c r="A5" s="30"/>
      <c r="B5" s="30"/>
      <c r="C5" s="30"/>
      <c r="D5" s="30"/>
      <c r="E5" s="30"/>
      <c r="F5" s="30"/>
      <c r="G5" s="30"/>
      <c r="H5" s="30"/>
    </row>
    <row r="6" spans="1:8" ht="15" hidden="1">
      <c r="A6" s="268"/>
      <c r="B6" s="268"/>
      <c r="C6" s="268"/>
      <c r="D6" s="268"/>
      <c r="E6" s="268"/>
      <c r="F6" s="268"/>
      <c r="G6" s="268"/>
      <c r="H6" s="268"/>
    </row>
    <row r="7" spans="1:8" ht="16.5">
      <c r="A7" s="269" t="s">
        <v>91</v>
      </c>
      <c r="B7" s="269"/>
      <c r="C7" s="269"/>
      <c r="D7" s="269"/>
      <c r="E7" s="37" t="e">
        <f>H132</f>
        <v>#REF!</v>
      </c>
      <c r="F7" s="30" t="s">
        <v>0</v>
      </c>
      <c r="G7" s="28"/>
      <c r="H7" s="28"/>
    </row>
    <row r="8" spans="1:8" ht="16.5">
      <c r="A8" s="269" t="s">
        <v>92</v>
      </c>
      <c r="B8" s="269"/>
      <c r="C8" s="269"/>
      <c r="D8" s="269"/>
      <c r="E8" s="37" t="e">
        <f>H125</f>
        <v>#REF!</v>
      </c>
      <c r="F8" s="30" t="s">
        <v>0</v>
      </c>
      <c r="G8" s="28"/>
      <c r="H8" s="28"/>
    </row>
    <row r="9" spans="1:8" ht="16.5">
      <c r="A9" s="257" t="s">
        <v>93</v>
      </c>
      <c r="B9" s="257"/>
      <c r="C9" s="257"/>
      <c r="D9" s="257"/>
      <c r="E9" s="37" t="e">
        <f>E8/4.6</f>
        <v>#REF!</v>
      </c>
      <c r="F9" s="33" t="s">
        <v>44</v>
      </c>
      <c r="G9" s="32"/>
      <c r="H9" s="32"/>
    </row>
    <row r="10" spans="1:8" ht="15">
      <c r="A10" s="258" t="s">
        <v>132</v>
      </c>
      <c r="B10" s="258"/>
      <c r="C10" s="258"/>
      <c r="D10" s="258"/>
      <c r="E10" s="258"/>
      <c r="F10" s="258"/>
      <c r="G10" s="258"/>
      <c r="H10" s="258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259" t="s">
        <v>1</v>
      </c>
      <c r="B12" s="260" t="s">
        <v>25</v>
      </c>
      <c r="C12" s="261" t="s">
        <v>26</v>
      </c>
      <c r="D12" s="262" t="s">
        <v>14</v>
      </c>
      <c r="E12" s="263" t="s">
        <v>22</v>
      </c>
      <c r="F12" s="263"/>
      <c r="G12" s="264" t="s">
        <v>3</v>
      </c>
      <c r="H12" s="264"/>
    </row>
    <row r="13" spans="1:8" ht="57.75">
      <c r="A13" s="259"/>
      <c r="B13" s="260"/>
      <c r="C13" s="261"/>
      <c r="D13" s="262"/>
      <c r="E13" s="7" t="s">
        <v>14</v>
      </c>
      <c r="F13" s="7" t="s">
        <v>24</v>
      </c>
      <c r="G13" s="7" t="s">
        <v>23</v>
      </c>
      <c r="H13" s="20" t="s">
        <v>15</v>
      </c>
    </row>
    <row r="14" spans="1:8" ht="13.5">
      <c r="A14" s="3" t="s">
        <v>16</v>
      </c>
      <c r="B14" s="3" t="s">
        <v>17</v>
      </c>
      <c r="C14" s="3" t="s">
        <v>18</v>
      </c>
      <c r="D14" s="3" t="s">
        <v>19</v>
      </c>
      <c r="E14" s="3" t="s">
        <v>20</v>
      </c>
      <c r="F14" s="17" t="s">
        <v>21</v>
      </c>
      <c r="G14" s="3" t="s">
        <v>9</v>
      </c>
      <c r="H14" s="21">
        <v>8</v>
      </c>
    </row>
    <row r="15" spans="1:8" s="14" customFormat="1" ht="49.5" customHeight="1">
      <c r="A15" s="3" t="s">
        <v>16</v>
      </c>
      <c r="B15" s="3" t="s">
        <v>106</v>
      </c>
      <c r="C15" s="5" t="s">
        <v>133</v>
      </c>
      <c r="D15" s="3" t="s">
        <v>63</v>
      </c>
      <c r="E15" s="12"/>
      <c r="F15" s="17">
        <v>30</v>
      </c>
      <c r="G15" s="12"/>
      <c r="H15" s="36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50</v>
      </c>
      <c r="C16" s="16" t="s">
        <v>105</v>
      </c>
      <c r="D16" s="4" t="s">
        <v>64</v>
      </c>
      <c r="E16" s="8">
        <v>0.12</v>
      </c>
      <c r="F16" s="10">
        <f>E16*F15</f>
        <v>3.5999999999999996</v>
      </c>
      <c r="G16" s="8">
        <v>4.6</v>
      </c>
      <c r="H16" s="23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107</v>
      </c>
      <c r="D17" s="4" t="s">
        <v>0</v>
      </c>
      <c r="E17" s="8">
        <v>0.06</v>
      </c>
      <c r="F17" s="10">
        <f>E17*F15</f>
        <v>1.7999999999999998</v>
      </c>
      <c r="G17" s="8">
        <v>3.2</v>
      </c>
      <c r="H17" s="23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123</v>
      </c>
      <c r="D18" s="4" t="s">
        <v>63</v>
      </c>
      <c r="E18" s="9">
        <v>1.01</v>
      </c>
      <c r="F18" s="10">
        <f>E18*F15</f>
        <v>30.3</v>
      </c>
      <c r="G18" s="8">
        <v>4.1</v>
      </c>
      <c r="H18" s="23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100</v>
      </c>
      <c r="D19" s="4" t="s">
        <v>65</v>
      </c>
      <c r="E19" s="10"/>
      <c r="F19" s="10">
        <v>13</v>
      </c>
      <c r="G19" s="8">
        <v>0.8</v>
      </c>
      <c r="H19" s="23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101</v>
      </c>
      <c r="D20" s="4" t="s">
        <v>65</v>
      </c>
      <c r="E20" s="10"/>
      <c r="F20" s="10">
        <v>3</v>
      </c>
      <c r="G20" s="8">
        <v>10.2</v>
      </c>
      <c r="H20" s="23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46</v>
      </c>
      <c r="D21" s="4" t="s">
        <v>0</v>
      </c>
      <c r="E21" s="8">
        <v>0.0163</v>
      </c>
      <c r="F21" s="10">
        <f>E21*F18</f>
        <v>0.49388999999999994</v>
      </c>
      <c r="G21" s="8">
        <v>3.2</v>
      </c>
      <c r="H21" s="23">
        <f t="shared" si="1"/>
        <v>1.5804479999999999</v>
      </c>
    </row>
    <row r="22" spans="1:8" s="14" customFormat="1" ht="46.5" customHeight="1">
      <c r="A22" s="3" t="s">
        <v>17</v>
      </c>
      <c r="B22" s="3" t="s">
        <v>106</v>
      </c>
      <c r="C22" s="5" t="s">
        <v>120</v>
      </c>
      <c r="D22" s="3" t="s">
        <v>63</v>
      </c>
      <c r="E22" s="12"/>
      <c r="F22" s="17">
        <v>24</v>
      </c>
      <c r="G22" s="12"/>
      <c r="H22" s="36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50</v>
      </c>
      <c r="C23" s="16" t="s">
        <v>105</v>
      </c>
      <c r="D23" s="4" t="s">
        <v>64</v>
      </c>
      <c r="E23" s="8">
        <v>0.12</v>
      </c>
      <c r="F23" s="10">
        <f>E23*F22</f>
        <v>2.88</v>
      </c>
      <c r="G23" s="8">
        <v>4.6</v>
      </c>
      <c r="H23" s="23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107</v>
      </c>
      <c r="D24" s="4" t="s">
        <v>0</v>
      </c>
      <c r="E24" s="8">
        <v>0.06</v>
      </c>
      <c r="F24" s="10">
        <f>E24*F22</f>
        <v>1.44</v>
      </c>
      <c r="G24" s="8">
        <v>3.2</v>
      </c>
      <c r="H24" s="23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74</v>
      </c>
      <c r="D25" s="4" t="s">
        <v>63</v>
      </c>
      <c r="E25" s="9">
        <v>1.01</v>
      </c>
      <c r="F25" s="10">
        <f>E25*F22</f>
        <v>24.240000000000002</v>
      </c>
      <c r="G25" s="8">
        <v>2.5</v>
      </c>
      <c r="H25" s="23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75</v>
      </c>
      <c r="D26" s="4" t="s">
        <v>65</v>
      </c>
      <c r="E26" s="10"/>
      <c r="F26" s="10">
        <v>12</v>
      </c>
      <c r="G26" s="8">
        <v>0.6</v>
      </c>
      <c r="H26" s="23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76</v>
      </c>
      <c r="D27" s="4" t="s">
        <v>65</v>
      </c>
      <c r="E27" s="10"/>
      <c r="F27" s="10">
        <v>4</v>
      </c>
      <c r="G27" s="8">
        <v>8.5</v>
      </c>
      <c r="H27" s="23">
        <f t="shared" si="3"/>
        <v>34</v>
      </c>
    </row>
    <row r="28" spans="1:8" ht="15">
      <c r="A28" s="10">
        <f t="shared" si="2"/>
        <v>2.6000000000000005</v>
      </c>
      <c r="B28" s="4"/>
      <c r="C28" s="16" t="s">
        <v>46</v>
      </c>
      <c r="D28" s="4" t="s">
        <v>0</v>
      </c>
      <c r="E28" s="8">
        <v>0.0163</v>
      </c>
      <c r="F28" s="10">
        <f>E28*F25</f>
        <v>0.395112</v>
      </c>
      <c r="G28" s="8">
        <v>3.2</v>
      </c>
      <c r="H28" s="23">
        <f t="shared" si="3"/>
        <v>1.2643584</v>
      </c>
    </row>
    <row r="29" spans="1:8" s="14" customFormat="1" ht="45" customHeight="1">
      <c r="A29" s="3" t="s">
        <v>18</v>
      </c>
      <c r="B29" s="3" t="s">
        <v>106</v>
      </c>
      <c r="C29" s="5" t="s">
        <v>97</v>
      </c>
      <c r="D29" s="3" t="s">
        <v>63</v>
      </c>
      <c r="E29" s="12"/>
      <c r="F29" s="17">
        <v>32</v>
      </c>
      <c r="G29" s="12"/>
      <c r="H29" s="36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50</v>
      </c>
      <c r="C30" s="16" t="s">
        <v>105</v>
      </c>
      <c r="D30" s="4" t="s">
        <v>64</v>
      </c>
      <c r="E30" s="8">
        <v>0.12</v>
      </c>
      <c r="F30" s="10">
        <f>E30*F29</f>
        <v>3.84</v>
      </c>
      <c r="G30" s="8">
        <v>4.6</v>
      </c>
      <c r="H30" s="23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107</v>
      </c>
      <c r="D31" s="4" t="s">
        <v>0</v>
      </c>
      <c r="E31" s="8">
        <v>0.06</v>
      </c>
      <c r="F31" s="10">
        <f>E31*F29</f>
        <v>1.92</v>
      </c>
      <c r="G31" s="8">
        <v>3.2</v>
      </c>
      <c r="H31" s="23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77</v>
      </c>
      <c r="D32" s="4" t="s">
        <v>63</v>
      </c>
      <c r="E32" s="9">
        <v>1.01</v>
      </c>
      <c r="F32" s="10">
        <f>E32*F29</f>
        <v>32.32</v>
      </c>
      <c r="G32" s="8">
        <v>1.7</v>
      </c>
      <c r="H32" s="23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78</v>
      </c>
      <c r="D33" s="4" t="s">
        <v>65</v>
      </c>
      <c r="E33" s="10"/>
      <c r="F33" s="10">
        <v>13</v>
      </c>
      <c r="G33" s="8">
        <v>0.4</v>
      </c>
      <c r="H33" s="23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79</v>
      </c>
      <c r="D34" s="4" t="s">
        <v>65</v>
      </c>
      <c r="E34" s="10"/>
      <c r="F34" s="10">
        <v>3</v>
      </c>
      <c r="G34" s="8">
        <v>6.8</v>
      </c>
      <c r="H34" s="23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46</v>
      </c>
      <c r="D35" s="4" t="s">
        <v>0</v>
      </c>
      <c r="E35" s="8">
        <v>0.0163</v>
      </c>
      <c r="F35" s="10">
        <f>E35*F32</f>
        <v>0.526816</v>
      </c>
      <c r="G35" s="8">
        <v>3.2</v>
      </c>
      <c r="H35" s="23">
        <f t="shared" si="5"/>
        <v>1.6858111999999998</v>
      </c>
    </row>
    <row r="36" spans="1:8" s="14" customFormat="1" ht="45" customHeight="1">
      <c r="A36" s="3" t="s">
        <v>19</v>
      </c>
      <c r="B36" s="3" t="s">
        <v>134</v>
      </c>
      <c r="C36" s="5" t="s">
        <v>136</v>
      </c>
      <c r="D36" s="3" t="s">
        <v>27</v>
      </c>
      <c r="E36" s="12"/>
      <c r="F36" s="17">
        <v>1</v>
      </c>
      <c r="G36" s="12"/>
      <c r="H36" s="36">
        <f>H37++H38++H39++H40</f>
        <v>20.748</v>
      </c>
    </row>
    <row r="37" spans="1:8" ht="15">
      <c r="A37" s="10">
        <f>A36+0.1</f>
        <v>4.1</v>
      </c>
      <c r="B37" s="4"/>
      <c r="C37" s="16" t="s">
        <v>103</v>
      </c>
      <c r="D37" s="4" t="s">
        <v>64</v>
      </c>
      <c r="E37" s="8">
        <v>1.54</v>
      </c>
      <c r="F37" s="10">
        <f>E37*F36</f>
        <v>1.54</v>
      </c>
      <c r="G37" s="8">
        <v>4.6</v>
      </c>
      <c r="H37" s="23">
        <f>F37*G37</f>
        <v>7.084</v>
      </c>
    </row>
    <row r="38" spans="1:8" ht="15">
      <c r="A38" s="10">
        <f>A37+0.1</f>
        <v>4.199999999999999</v>
      </c>
      <c r="B38" s="4"/>
      <c r="C38" s="16" t="s">
        <v>58</v>
      </c>
      <c r="D38" s="4" t="s">
        <v>51</v>
      </c>
      <c r="E38" s="8">
        <v>0.03</v>
      </c>
      <c r="F38" s="9">
        <f>E38*F36</f>
        <v>0.03</v>
      </c>
      <c r="G38" s="8">
        <v>3.2</v>
      </c>
      <c r="H38" s="41">
        <f>F38*G38</f>
        <v>0.096</v>
      </c>
    </row>
    <row r="39" spans="1:8" ht="15">
      <c r="A39" s="10">
        <f>A38+0.1</f>
        <v>4.299999999999999</v>
      </c>
      <c r="B39" s="4"/>
      <c r="C39" s="16" t="s">
        <v>135</v>
      </c>
      <c r="D39" s="4" t="s">
        <v>63</v>
      </c>
      <c r="E39" s="9">
        <v>1</v>
      </c>
      <c r="F39" s="10">
        <f>E39*F36</f>
        <v>1</v>
      </c>
      <c r="G39" s="8">
        <v>12</v>
      </c>
      <c r="H39" s="23">
        <f>F39*G39</f>
        <v>12</v>
      </c>
    </row>
    <row r="40" spans="1:8" ht="15">
      <c r="A40" s="10">
        <f>A39+0.1</f>
        <v>4.399999999999999</v>
      </c>
      <c r="B40" s="4"/>
      <c r="C40" s="16" t="s">
        <v>46</v>
      </c>
      <c r="D40" s="4" t="s">
        <v>0</v>
      </c>
      <c r="E40" s="8">
        <v>0.49</v>
      </c>
      <c r="F40" s="10">
        <f>E40*F39</f>
        <v>0.49</v>
      </c>
      <c r="G40" s="8">
        <v>3.2</v>
      </c>
      <c r="H40" s="23">
        <f>F40*G40</f>
        <v>1.568</v>
      </c>
    </row>
    <row r="41" spans="1:8" s="14" customFormat="1" ht="45" customHeight="1">
      <c r="A41" s="3" t="s">
        <v>20</v>
      </c>
      <c r="B41" s="3" t="s">
        <v>134</v>
      </c>
      <c r="C41" s="5" t="s">
        <v>137</v>
      </c>
      <c r="D41" s="3" t="s">
        <v>27</v>
      </c>
      <c r="E41" s="12"/>
      <c r="F41" s="17">
        <v>1</v>
      </c>
      <c r="G41" s="12"/>
      <c r="H41" s="36">
        <f>H42+H43+H44++H45</f>
        <v>38.748</v>
      </c>
    </row>
    <row r="42" spans="1:8" ht="15">
      <c r="A42" s="10">
        <f>A41+0.1</f>
        <v>5.1</v>
      </c>
      <c r="B42" s="4"/>
      <c r="C42" s="16" t="s">
        <v>103</v>
      </c>
      <c r="D42" s="4" t="s">
        <v>64</v>
      </c>
      <c r="E42" s="8">
        <v>1.54</v>
      </c>
      <c r="F42" s="10">
        <f>E42*F41</f>
        <v>1.54</v>
      </c>
      <c r="G42" s="8">
        <v>4.6</v>
      </c>
      <c r="H42" s="23">
        <f>F42*G42</f>
        <v>7.084</v>
      </c>
    </row>
    <row r="43" spans="1:8" ht="15">
      <c r="A43" s="10">
        <f>A42+0.1</f>
        <v>5.199999999999999</v>
      </c>
      <c r="B43" s="4"/>
      <c r="C43" s="16" t="s">
        <v>58</v>
      </c>
      <c r="D43" s="4" t="s">
        <v>51</v>
      </c>
      <c r="E43" s="8">
        <v>0.03</v>
      </c>
      <c r="F43" s="9">
        <f>E43*F41</f>
        <v>0.03</v>
      </c>
      <c r="G43" s="8">
        <v>3.2</v>
      </c>
      <c r="H43" s="41">
        <f>F43*G43</f>
        <v>0.096</v>
      </c>
    </row>
    <row r="44" spans="1:8" ht="15">
      <c r="A44" s="10">
        <f>A43+0.1</f>
        <v>5.299999999999999</v>
      </c>
      <c r="B44" s="4"/>
      <c r="C44" s="16" t="s">
        <v>137</v>
      </c>
      <c r="D44" s="4" t="s">
        <v>63</v>
      </c>
      <c r="E44" s="9">
        <v>1</v>
      </c>
      <c r="F44" s="10">
        <f>E44*F41</f>
        <v>1</v>
      </c>
      <c r="G44" s="8">
        <v>30</v>
      </c>
      <c r="H44" s="23">
        <f>F44*G44</f>
        <v>30</v>
      </c>
    </row>
    <row r="45" spans="1:8" ht="15">
      <c r="A45" s="10">
        <f>A44+0.1</f>
        <v>5.399999999999999</v>
      </c>
      <c r="B45" s="4"/>
      <c r="C45" s="16" t="s">
        <v>46</v>
      </c>
      <c r="D45" s="4" t="s">
        <v>0</v>
      </c>
      <c r="E45" s="8">
        <v>0.49</v>
      </c>
      <c r="F45" s="10">
        <f>E45*F44</f>
        <v>0.49</v>
      </c>
      <c r="G45" s="8">
        <v>3.2</v>
      </c>
      <c r="H45" s="23">
        <f>F45*G45</f>
        <v>1.568</v>
      </c>
    </row>
    <row r="46" spans="1:8" s="14" customFormat="1" ht="42" customHeight="1">
      <c r="A46" s="3" t="s">
        <v>21</v>
      </c>
      <c r="B46" s="3" t="s">
        <v>134</v>
      </c>
      <c r="C46" s="5" t="s">
        <v>110</v>
      </c>
      <c r="D46" s="3" t="s">
        <v>27</v>
      </c>
      <c r="E46" s="12"/>
      <c r="F46" s="17">
        <v>1</v>
      </c>
      <c r="G46" s="12"/>
      <c r="H46" s="36">
        <f>H47+H48++H49++H50</f>
        <v>20.748</v>
      </c>
    </row>
    <row r="47" spans="1:8" ht="15">
      <c r="A47" s="10">
        <f>A46+0.1</f>
        <v>6.1</v>
      </c>
      <c r="B47" s="4"/>
      <c r="C47" s="16" t="s">
        <v>103</v>
      </c>
      <c r="D47" s="4" t="s">
        <v>64</v>
      </c>
      <c r="E47" s="8">
        <v>1.54</v>
      </c>
      <c r="F47" s="10">
        <f>E47*F46</f>
        <v>1.54</v>
      </c>
      <c r="G47" s="8">
        <v>4.6</v>
      </c>
      <c r="H47" s="23">
        <f>F47*G47</f>
        <v>7.084</v>
      </c>
    </row>
    <row r="48" spans="1:8" ht="15">
      <c r="A48" s="10">
        <f>A47+0.1</f>
        <v>6.199999999999999</v>
      </c>
      <c r="B48" s="4"/>
      <c r="C48" s="16" t="s">
        <v>58</v>
      </c>
      <c r="D48" s="4" t="s">
        <v>51</v>
      </c>
      <c r="E48" s="8">
        <v>0.03</v>
      </c>
      <c r="F48" s="9">
        <f>E48*F46</f>
        <v>0.03</v>
      </c>
      <c r="G48" s="8">
        <v>3.2</v>
      </c>
      <c r="H48" s="41">
        <f>F48*G48</f>
        <v>0.096</v>
      </c>
    </row>
    <row r="49" spans="1:8" ht="15">
      <c r="A49" s="10">
        <f>A48+0.1</f>
        <v>6.299999999999999</v>
      </c>
      <c r="B49" s="4"/>
      <c r="C49" s="16" t="s">
        <v>110</v>
      </c>
      <c r="D49" s="4" t="s">
        <v>63</v>
      </c>
      <c r="E49" s="9">
        <v>1</v>
      </c>
      <c r="F49" s="10">
        <f>E49*F46</f>
        <v>1</v>
      </c>
      <c r="G49" s="8">
        <v>12</v>
      </c>
      <c r="H49" s="23">
        <f>F49*G49</f>
        <v>12</v>
      </c>
    </row>
    <row r="50" spans="1:8" ht="15">
      <c r="A50" s="10">
        <f>A49+0.1</f>
        <v>6.399999999999999</v>
      </c>
      <c r="B50" s="4"/>
      <c r="C50" s="16" t="s">
        <v>46</v>
      </c>
      <c r="D50" s="4" t="s">
        <v>0</v>
      </c>
      <c r="E50" s="8">
        <v>0.49</v>
      </c>
      <c r="F50" s="10">
        <f>E50*F49</f>
        <v>0.49</v>
      </c>
      <c r="G50" s="8">
        <v>3.2</v>
      </c>
      <c r="H50" s="23">
        <f>F50*G50</f>
        <v>1.568</v>
      </c>
    </row>
    <row r="51" spans="1:9" s="14" customFormat="1" ht="40.5">
      <c r="A51" s="3" t="s">
        <v>9</v>
      </c>
      <c r="B51" s="3" t="s">
        <v>80</v>
      </c>
      <c r="C51" s="5" t="s">
        <v>81</v>
      </c>
      <c r="D51" s="3" t="s">
        <v>63</v>
      </c>
      <c r="E51" s="12"/>
      <c r="F51" s="17">
        <v>86</v>
      </c>
      <c r="G51" s="12"/>
      <c r="H51" s="36">
        <f>H52+H53</f>
        <v>35.514559999999996</v>
      </c>
      <c r="I51" s="35"/>
    </row>
    <row r="52" spans="1:8" ht="18" customHeight="1">
      <c r="A52" s="10">
        <f>A51+0.1</f>
        <v>7.1</v>
      </c>
      <c r="B52" s="4"/>
      <c r="C52" s="16" t="s">
        <v>102</v>
      </c>
      <c r="D52" s="4" t="s">
        <v>64</v>
      </c>
      <c r="E52" s="8">
        <v>0.06</v>
      </c>
      <c r="F52" s="10">
        <f>E52*F51</f>
        <v>5.16</v>
      </c>
      <c r="G52" s="8">
        <v>4.6</v>
      </c>
      <c r="H52" s="23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46</v>
      </c>
      <c r="D53" s="4" t="s">
        <v>0</v>
      </c>
      <c r="E53" s="8">
        <v>0.0428</v>
      </c>
      <c r="F53" s="10">
        <f>E53*F51</f>
        <v>3.6807999999999996</v>
      </c>
      <c r="G53" s="8">
        <v>3.2</v>
      </c>
      <c r="H53" s="23">
        <f>F53*G53</f>
        <v>11.778559999999999</v>
      </c>
    </row>
    <row r="54" spans="1:8" s="14" customFormat="1" ht="51.75" customHeight="1">
      <c r="A54" s="3" t="s">
        <v>10</v>
      </c>
      <c r="B54" s="3" t="s">
        <v>108</v>
      </c>
      <c r="C54" s="5" t="s">
        <v>140</v>
      </c>
      <c r="D54" s="3" t="s">
        <v>86</v>
      </c>
      <c r="E54" s="12"/>
      <c r="F54" s="17">
        <v>1</v>
      </c>
      <c r="G54" s="12"/>
      <c r="H54" s="36">
        <f>H55+H56++H57++H58++H59</f>
        <v>566.3100000000001</v>
      </c>
    </row>
    <row r="55" spans="1:8" ht="13.5">
      <c r="A55" s="10">
        <f>A54+0.1</f>
        <v>8.1</v>
      </c>
      <c r="B55" s="4"/>
      <c r="C55" s="34" t="s">
        <v>109</v>
      </c>
      <c r="D55" s="4" t="s">
        <v>64</v>
      </c>
      <c r="E55" s="8">
        <v>19.09</v>
      </c>
      <c r="F55" s="10">
        <f>E55*F54</f>
        <v>19.09</v>
      </c>
      <c r="G55" s="8">
        <v>4.6</v>
      </c>
      <c r="H55" s="23">
        <f>F55*G55</f>
        <v>87.814</v>
      </c>
    </row>
    <row r="56" spans="1:8" ht="15" customHeight="1">
      <c r="A56" s="10">
        <f>A55+0.1</f>
        <v>8.2</v>
      </c>
      <c r="B56" s="4"/>
      <c r="C56" s="34" t="s">
        <v>99</v>
      </c>
      <c r="D56" s="4" t="s">
        <v>0</v>
      </c>
      <c r="E56" s="8">
        <v>0.45</v>
      </c>
      <c r="F56" s="10">
        <f>E56*F54</f>
        <v>0.45</v>
      </c>
      <c r="G56" s="8">
        <v>3.2</v>
      </c>
      <c r="H56" s="23">
        <f>F56*G56</f>
        <v>1.4400000000000002</v>
      </c>
    </row>
    <row r="57" spans="1:8" ht="13.5">
      <c r="A57" s="10">
        <f>A56+0.1</f>
        <v>8.299999999999999</v>
      </c>
      <c r="B57" s="4"/>
      <c r="C57" s="24" t="s">
        <v>138</v>
      </c>
      <c r="D57" s="4" t="s">
        <v>53</v>
      </c>
      <c r="E57" s="10">
        <v>1</v>
      </c>
      <c r="F57" s="10">
        <f>E57*F54</f>
        <v>1</v>
      </c>
      <c r="G57" s="8">
        <v>430</v>
      </c>
      <c r="H57" s="23">
        <f>F57*G57</f>
        <v>430</v>
      </c>
    </row>
    <row r="58" spans="1:8" ht="13.5">
      <c r="A58" s="10">
        <f>A57+0.1</f>
        <v>8.399999999999999</v>
      </c>
      <c r="B58" s="4"/>
      <c r="C58" s="24" t="s">
        <v>139</v>
      </c>
      <c r="D58" s="4" t="s">
        <v>27</v>
      </c>
      <c r="E58" s="10"/>
      <c r="F58" s="10">
        <v>1</v>
      </c>
      <c r="G58" s="8">
        <v>42</v>
      </c>
      <c r="H58" s="23">
        <f>F58*G58</f>
        <v>42</v>
      </c>
    </row>
    <row r="59" spans="1:8" ht="15.75" customHeight="1">
      <c r="A59" s="10">
        <f>A58+0.1</f>
        <v>8.499999999999998</v>
      </c>
      <c r="B59" s="4"/>
      <c r="C59" s="34" t="s">
        <v>46</v>
      </c>
      <c r="D59" s="4" t="s">
        <v>0</v>
      </c>
      <c r="E59" s="9">
        <v>1.58</v>
      </c>
      <c r="F59" s="10">
        <f>E59*F54</f>
        <v>1.58</v>
      </c>
      <c r="G59" s="8">
        <v>3.2</v>
      </c>
      <c r="H59" s="23">
        <f>F59*G59</f>
        <v>5.056000000000001</v>
      </c>
    </row>
    <row r="60" spans="1:8" s="14" customFormat="1" ht="52.5" customHeight="1">
      <c r="A60" s="3" t="s">
        <v>11</v>
      </c>
      <c r="B60" s="3" t="s">
        <v>41</v>
      </c>
      <c r="C60" s="5" t="s">
        <v>89</v>
      </c>
      <c r="D60" s="3" t="s">
        <v>27</v>
      </c>
      <c r="E60" s="17"/>
      <c r="F60" s="17">
        <v>10</v>
      </c>
      <c r="G60" s="17"/>
      <c r="H60" s="36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56</v>
      </c>
      <c r="D61" s="4" t="s">
        <v>44</v>
      </c>
      <c r="E61" s="9">
        <v>0.76</v>
      </c>
      <c r="F61" s="10">
        <f>E61*F60</f>
        <v>7.6</v>
      </c>
      <c r="G61" s="8">
        <v>4.6</v>
      </c>
      <c r="H61" s="23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57</v>
      </c>
      <c r="D62" s="4" t="s">
        <v>0</v>
      </c>
      <c r="E62" s="9">
        <v>0.46</v>
      </c>
      <c r="F62" s="10">
        <f>E62*F60</f>
        <v>4.6000000000000005</v>
      </c>
      <c r="G62" s="10">
        <v>3.2</v>
      </c>
      <c r="H62" s="23">
        <f>F62*G62</f>
        <v>14.720000000000002</v>
      </c>
    </row>
    <row r="63" spans="1:8" ht="16.5" customHeight="1">
      <c r="A63" s="4"/>
      <c r="B63" s="4"/>
      <c r="C63" s="31" t="s">
        <v>82</v>
      </c>
      <c r="D63" s="4"/>
      <c r="E63" s="8"/>
      <c r="F63" s="10"/>
      <c r="G63" s="8"/>
      <c r="H63" s="23"/>
    </row>
    <row r="64" spans="1:8" s="14" customFormat="1" ht="45" customHeight="1">
      <c r="A64" s="3" t="s">
        <v>12</v>
      </c>
      <c r="B64" s="3" t="s">
        <v>83</v>
      </c>
      <c r="C64" s="5" t="s">
        <v>84</v>
      </c>
      <c r="D64" s="3" t="s">
        <v>63</v>
      </c>
      <c r="E64" s="12"/>
      <c r="F64" s="17">
        <v>22</v>
      </c>
      <c r="G64" s="12"/>
      <c r="H64" s="36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94</v>
      </c>
      <c r="D65" s="4" t="s">
        <v>64</v>
      </c>
      <c r="E65" s="8">
        <v>0.67</v>
      </c>
      <c r="F65" s="10">
        <f>E65*F64</f>
        <v>14.74</v>
      </c>
      <c r="G65" s="8">
        <v>4.6</v>
      </c>
      <c r="H65" s="23">
        <f>F65*G65</f>
        <v>67.804</v>
      </c>
    </row>
    <row r="66" spans="1:8" ht="15">
      <c r="A66" s="10">
        <f>A65+0.1</f>
        <v>10.2</v>
      </c>
      <c r="B66" s="4"/>
      <c r="C66" s="16" t="s">
        <v>95</v>
      </c>
      <c r="D66" s="4" t="s">
        <v>0</v>
      </c>
      <c r="E66" s="8">
        <v>0.001</v>
      </c>
      <c r="F66" s="10">
        <f>E66*F64</f>
        <v>0.022</v>
      </c>
      <c r="G66" s="8">
        <v>3.2</v>
      </c>
      <c r="H66" s="23">
        <f>F66*G66</f>
        <v>0.0704</v>
      </c>
    </row>
    <row r="67" spans="1:8" ht="15">
      <c r="A67" s="10">
        <f>A66+0.1</f>
        <v>10.299999999999999</v>
      </c>
      <c r="B67" s="4"/>
      <c r="C67" s="16" t="s">
        <v>104</v>
      </c>
      <c r="D67" s="4" t="s">
        <v>52</v>
      </c>
      <c r="E67" s="10">
        <v>1</v>
      </c>
      <c r="F67" s="10">
        <f>E67*F64</f>
        <v>22</v>
      </c>
      <c r="G67" s="8">
        <v>5.1</v>
      </c>
      <c r="H67" s="23">
        <f>F67*G67</f>
        <v>112.19999999999999</v>
      </c>
    </row>
    <row r="68" spans="1:8" ht="15">
      <c r="A68" s="10">
        <f>A67+0.1</f>
        <v>10.399999999999999</v>
      </c>
      <c r="B68" s="4"/>
      <c r="C68" s="16" t="s">
        <v>85</v>
      </c>
      <c r="D68" s="4" t="s">
        <v>65</v>
      </c>
      <c r="E68" s="8"/>
      <c r="F68" s="10">
        <v>14</v>
      </c>
      <c r="G68" s="8">
        <v>5</v>
      </c>
      <c r="H68" s="23">
        <f>F68*G68</f>
        <v>70</v>
      </c>
    </row>
    <row r="69" spans="1:8" ht="15">
      <c r="A69" s="10">
        <f>A68+0.1</f>
        <v>10.499999999999998</v>
      </c>
      <c r="B69" s="3"/>
      <c r="C69" s="16" t="s">
        <v>46</v>
      </c>
      <c r="D69" s="4" t="s">
        <v>0</v>
      </c>
      <c r="E69" s="8">
        <v>0.208</v>
      </c>
      <c r="F69" s="10">
        <f>E69*F64</f>
        <v>4.576</v>
      </c>
      <c r="G69" s="8">
        <v>3.2</v>
      </c>
      <c r="H69" s="23">
        <f>F69*G69</f>
        <v>14.6432</v>
      </c>
    </row>
    <row r="70" spans="1:8" s="14" customFormat="1" ht="45" customHeight="1">
      <c r="A70" s="3" t="s">
        <v>59</v>
      </c>
      <c r="B70" s="3" t="s">
        <v>66</v>
      </c>
      <c r="C70" s="5" t="s">
        <v>67</v>
      </c>
      <c r="D70" s="3" t="s">
        <v>63</v>
      </c>
      <c r="E70" s="12"/>
      <c r="F70" s="17">
        <v>20</v>
      </c>
      <c r="G70" s="12"/>
      <c r="H70" s="36">
        <f>H71+H72++H73+H74+H75</f>
        <v>224.448</v>
      </c>
    </row>
    <row r="71" spans="1:8" ht="15">
      <c r="A71" s="10">
        <f>A70+0.1</f>
        <v>11.1</v>
      </c>
      <c r="B71" s="4"/>
      <c r="C71" s="16" t="s">
        <v>68</v>
      </c>
      <c r="D71" s="4" t="s">
        <v>64</v>
      </c>
      <c r="E71" s="8">
        <v>0.7</v>
      </c>
      <c r="F71" s="10">
        <f>E71*F70</f>
        <v>14</v>
      </c>
      <c r="G71" s="8">
        <v>4.6</v>
      </c>
      <c r="H71" s="23">
        <f>F71*G71</f>
        <v>64.39999999999999</v>
      </c>
    </row>
    <row r="72" spans="1:8" ht="15">
      <c r="A72" s="10">
        <f>A71+0.1</f>
        <v>11.2</v>
      </c>
      <c r="B72" s="4"/>
      <c r="C72" s="16" t="s">
        <v>69</v>
      </c>
      <c r="D72" s="4" t="s">
        <v>0</v>
      </c>
      <c r="E72" s="8">
        <v>0.001</v>
      </c>
      <c r="F72" s="10">
        <f>E72*F70</f>
        <v>0.02</v>
      </c>
      <c r="G72" s="8">
        <v>3.2</v>
      </c>
      <c r="H72" s="23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70</v>
      </c>
      <c r="D73" s="4" t="s">
        <v>52</v>
      </c>
      <c r="E73" s="10">
        <v>1</v>
      </c>
      <c r="F73" s="10">
        <f>E73*F70</f>
        <v>20</v>
      </c>
      <c r="G73" s="8">
        <v>4</v>
      </c>
      <c r="H73" s="23">
        <f>F73*G73</f>
        <v>80</v>
      </c>
    </row>
    <row r="74" spans="1:8" ht="15">
      <c r="A74" s="10">
        <f>A73+0.1</f>
        <v>11.399999999999999</v>
      </c>
      <c r="B74" s="4"/>
      <c r="C74" s="16" t="s">
        <v>71</v>
      </c>
      <c r="D74" s="4" t="s">
        <v>65</v>
      </c>
      <c r="E74" s="8"/>
      <c r="F74" s="10">
        <v>20</v>
      </c>
      <c r="G74" s="8">
        <v>3.5</v>
      </c>
      <c r="H74" s="23">
        <f>F74*G74</f>
        <v>70</v>
      </c>
    </row>
    <row r="75" spans="1:8" ht="15">
      <c r="A75" s="10">
        <f>A74+0.1</f>
        <v>11.499999999999998</v>
      </c>
      <c r="B75" s="4"/>
      <c r="C75" s="16" t="s">
        <v>46</v>
      </c>
      <c r="D75" s="4" t="s">
        <v>0</v>
      </c>
      <c r="E75" s="8">
        <v>0.156</v>
      </c>
      <c r="F75" s="10">
        <f>E75*F70</f>
        <v>3.12</v>
      </c>
      <c r="G75" s="8">
        <v>3.2</v>
      </c>
      <c r="H75" s="23">
        <f>F75*G75</f>
        <v>9.984000000000002</v>
      </c>
    </row>
    <row r="76" spans="1:8" s="14" customFormat="1" ht="48" customHeight="1">
      <c r="A76" s="3" t="s">
        <v>29</v>
      </c>
      <c r="B76" s="3" t="s">
        <v>113</v>
      </c>
      <c r="C76" s="5" t="s">
        <v>141</v>
      </c>
      <c r="D76" s="3" t="s">
        <v>86</v>
      </c>
      <c r="E76" s="12"/>
      <c r="F76" s="17">
        <v>4</v>
      </c>
      <c r="G76" s="12"/>
      <c r="H76" s="36">
        <f>H77++H78++H79++H80</f>
        <v>537.2479999999999</v>
      </c>
    </row>
    <row r="77" spans="1:8" ht="15">
      <c r="A77" s="10">
        <f>A76+0.1</f>
        <v>12.1</v>
      </c>
      <c r="B77" s="4"/>
      <c r="C77" s="16" t="s">
        <v>111</v>
      </c>
      <c r="D77" s="4" t="s">
        <v>64</v>
      </c>
      <c r="E77" s="8">
        <v>4.2</v>
      </c>
      <c r="F77" s="10">
        <f>E77*F76</f>
        <v>16.8</v>
      </c>
      <c r="G77" s="8">
        <v>4.6</v>
      </c>
      <c r="H77" s="23">
        <f>F77*G77</f>
        <v>77.28</v>
      </c>
    </row>
    <row r="78" spans="1:8" ht="15">
      <c r="A78" s="10">
        <f>A77+0.1</f>
        <v>12.2</v>
      </c>
      <c r="B78" s="4"/>
      <c r="C78" s="16" t="s">
        <v>112</v>
      </c>
      <c r="D78" s="4" t="s">
        <v>0</v>
      </c>
      <c r="E78" s="8">
        <v>0.32</v>
      </c>
      <c r="F78" s="10">
        <f>E78*F76</f>
        <v>1.28</v>
      </c>
      <c r="G78" s="8">
        <v>3.2</v>
      </c>
      <c r="H78" s="23">
        <f>F78*G78</f>
        <v>4.096</v>
      </c>
    </row>
    <row r="79" spans="1:8" ht="15">
      <c r="A79" s="10">
        <f>A78+0.1</f>
        <v>12.299999999999999</v>
      </c>
      <c r="B79" s="4"/>
      <c r="C79" s="16" t="s">
        <v>142</v>
      </c>
      <c r="D79" s="4" t="s">
        <v>53</v>
      </c>
      <c r="E79" s="8">
        <v>1</v>
      </c>
      <c r="F79" s="10">
        <f>E79*F76</f>
        <v>4</v>
      </c>
      <c r="G79" s="10">
        <v>110</v>
      </c>
      <c r="H79" s="23">
        <f>F79*G79</f>
        <v>440</v>
      </c>
    </row>
    <row r="80" spans="1:8" ht="15">
      <c r="A80" s="10">
        <f>A79+0.1</f>
        <v>12.399999999999999</v>
      </c>
      <c r="B80" s="4"/>
      <c r="C80" s="16" t="s">
        <v>46</v>
      </c>
      <c r="D80" s="4" t="s">
        <v>0</v>
      </c>
      <c r="E80" s="8">
        <v>1.24</v>
      </c>
      <c r="F80" s="10">
        <f>E80*F76</f>
        <v>4.96</v>
      </c>
      <c r="G80" s="8">
        <v>3.2</v>
      </c>
      <c r="H80" s="23">
        <f>F80*G80</f>
        <v>15.872</v>
      </c>
    </row>
    <row r="81" spans="1:8" s="14" customFormat="1" ht="52.5" customHeight="1">
      <c r="A81" s="3" t="s">
        <v>30</v>
      </c>
      <c r="B81" s="3" t="s">
        <v>114</v>
      </c>
      <c r="C81" s="5" t="s">
        <v>143</v>
      </c>
      <c r="D81" s="3" t="s">
        <v>86</v>
      </c>
      <c r="E81" s="12"/>
      <c r="F81" s="17">
        <v>4</v>
      </c>
      <c r="G81" s="12"/>
      <c r="H81" s="36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115</v>
      </c>
      <c r="D82" s="4" t="s">
        <v>64</v>
      </c>
      <c r="E82" s="8">
        <v>7.88</v>
      </c>
      <c r="F82" s="10">
        <f>E82*F81</f>
        <v>31.52</v>
      </c>
      <c r="G82" s="8">
        <v>4.6</v>
      </c>
      <c r="H82" s="23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116</v>
      </c>
      <c r="D83" s="4" t="s">
        <v>0</v>
      </c>
      <c r="E83" s="8">
        <v>0.04</v>
      </c>
      <c r="F83" s="10">
        <f>E83*F81</f>
        <v>0.16</v>
      </c>
      <c r="G83" s="8">
        <v>3.2</v>
      </c>
      <c r="H83" s="23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144</v>
      </c>
      <c r="D84" s="4" t="s">
        <v>53</v>
      </c>
      <c r="E84" s="8">
        <v>1</v>
      </c>
      <c r="F84" s="10">
        <f>E84*F81</f>
        <v>4</v>
      </c>
      <c r="G84" s="8">
        <v>110</v>
      </c>
      <c r="H84" s="23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98</v>
      </c>
      <c r="D85" s="4" t="s">
        <v>27</v>
      </c>
      <c r="E85" s="8">
        <v>1</v>
      </c>
      <c r="F85" s="10">
        <f>E85*F81</f>
        <v>4</v>
      </c>
      <c r="G85" s="8">
        <v>25</v>
      </c>
      <c r="H85" s="23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87</v>
      </c>
      <c r="D86" s="4" t="s">
        <v>27</v>
      </c>
      <c r="E86" s="8">
        <v>2</v>
      </c>
      <c r="F86" s="10">
        <f>E86*F81</f>
        <v>8</v>
      </c>
      <c r="G86" s="8">
        <v>9</v>
      </c>
      <c r="H86" s="23">
        <f t="shared" si="7"/>
        <v>72</v>
      </c>
    </row>
    <row r="87" spans="1:8" ht="15">
      <c r="A87" s="10">
        <f t="shared" si="6"/>
        <v>13.599999999999998</v>
      </c>
      <c r="B87" s="4"/>
      <c r="C87" s="16" t="s">
        <v>46</v>
      </c>
      <c r="D87" s="4" t="s">
        <v>0</v>
      </c>
      <c r="E87" s="8">
        <v>0.37</v>
      </c>
      <c r="F87" s="10">
        <f>E87*F81</f>
        <v>1.48</v>
      </c>
      <c r="G87" s="8">
        <v>3.2</v>
      </c>
      <c r="H87" s="23">
        <f t="shared" si="7"/>
        <v>4.736</v>
      </c>
    </row>
    <row r="88" spans="1:8" s="14" customFormat="1" ht="45" customHeight="1">
      <c r="A88" s="3" t="s">
        <v>31</v>
      </c>
      <c r="B88" s="3" t="s">
        <v>113</v>
      </c>
      <c r="C88" s="5" t="s">
        <v>145</v>
      </c>
      <c r="D88" s="3" t="s">
        <v>86</v>
      </c>
      <c r="E88" s="12"/>
      <c r="F88" s="17">
        <v>1</v>
      </c>
      <c r="G88" s="12"/>
      <c r="H88" s="36">
        <f>H89++H90++H91++H92</f>
        <v>154.31199999999998</v>
      </c>
    </row>
    <row r="89" spans="1:8" ht="15">
      <c r="A89" s="10">
        <f>A88+0.1</f>
        <v>14.1</v>
      </c>
      <c r="B89" s="4"/>
      <c r="C89" s="16" t="s">
        <v>111</v>
      </c>
      <c r="D89" s="4" t="s">
        <v>64</v>
      </c>
      <c r="E89" s="8">
        <v>4.2</v>
      </c>
      <c r="F89" s="10">
        <f>E89*F88</f>
        <v>4.2</v>
      </c>
      <c r="G89" s="8">
        <v>4.6</v>
      </c>
      <c r="H89" s="23">
        <f>F89*G89</f>
        <v>19.32</v>
      </c>
    </row>
    <row r="90" spans="1:8" ht="15">
      <c r="A90" s="10">
        <f>A89+0.1</f>
        <v>14.2</v>
      </c>
      <c r="B90" s="4"/>
      <c r="C90" s="16" t="s">
        <v>112</v>
      </c>
      <c r="D90" s="4" t="s">
        <v>0</v>
      </c>
      <c r="E90" s="8">
        <v>0.32</v>
      </c>
      <c r="F90" s="10">
        <f>E90*F88</f>
        <v>0.32</v>
      </c>
      <c r="G90" s="8">
        <v>3.2</v>
      </c>
      <c r="H90" s="23">
        <f>F90*G90</f>
        <v>1.024</v>
      </c>
    </row>
    <row r="91" spans="1:8" ht="15">
      <c r="A91" s="10">
        <f>A90+0.1</f>
        <v>14.299999999999999</v>
      </c>
      <c r="B91" s="4"/>
      <c r="C91" s="16" t="s">
        <v>125</v>
      </c>
      <c r="D91" s="4" t="s">
        <v>53</v>
      </c>
      <c r="E91" s="8">
        <v>1</v>
      </c>
      <c r="F91" s="10">
        <f>E91*F88</f>
        <v>1</v>
      </c>
      <c r="G91" s="10">
        <v>130</v>
      </c>
      <c r="H91" s="23">
        <f>F91*G91</f>
        <v>130</v>
      </c>
    </row>
    <row r="92" spans="1:8" ht="15">
      <c r="A92" s="10">
        <f>A91+0.1</f>
        <v>14.399999999999999</v>
      </c>
      <c r="B92" s="4"/>
      <c r="C92" s="16" t="s">
        <v>46</v>
      </c>
      <c r="D92" s="4" t="s">
        <v>0</v>
      </c>
      <c r="E92" s="8">
        <v>1.24</v>
      </c>
      <c r="F92" s="10">
        <f>E92*F88</f>
        <v>1.24</v>
      </c>
      <c r="G92" s="8">
        <v>3.2</v>
      </c>
      <c r="H92" s="23">
        <f>F92*G92</f>
        <v>3.968</v>
      </c>
    </row>
    <row r="93" spans="1:8" s="14" customFormat="1" ht="45.75" customHeight="1">
      <c r="A93" s="3" t="s">
        <v>60</v>
      </c>
      <c r="B93" s="3" t="s">
        <v>114</v>
      </c>
      <c r="C93" s="5" t="s">
        <v>146</v>
      </c>
      <c r="D93" s="3" t="s">
        <v>86</v>
      </c>
      <c r="E93" s="12"/>
      <c r="F93" s="17">
        <v>2</v>
      </c>
      <c r="G93" s="12"/>
      <c r="H93" s="36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115</v>
      </c>
      <c r="D94" s="4" t="s">
        <v>64</v>
      </c>
      <c r="E94" s="8">
        <v>7.88</v>
      </c>
      <c r="F94" s="10">
        <f>E94*F93</f>
        <v>15.76</v>
      </c>
      <c r="G94" s="8">
        <v>4.6</v>
      </c>
      <c r="H94" s="23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116</v>
      </c>
      <c r="D95" s="4" t="s">
        <v>0</v>
      </c>
      <c r="E95" s="8">
        <v>0.04</v>
      </c>
      <c r="F95" s="10">
        <f>E95*F93</f>
        <v>0.08</v>
      </c>
      <c r="G95" s="8">
        <v>3.2</v>
      </c>
      <c r="H95" s="23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148</v>
      </c>
      <c r="D96" s="4" t="s">
        <v>53</v>
      </c>
      <c r="E96" s="8">
        <v>1</v>
      </c>
      <c r="F96" s="10">
        <f>E96*F93</f>
        <v>2</v>
      </c>
      <c r="G96" s="8">
        <v>120</v>
      </c>
      <c r="H96" s="23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98</v>
      </c>
      <c r="D97" s="4" t="s">
        <v>27</v>
      </c>
      <c r="E97" s="8">
        <v>1</v>
      </c>
      <c r="F97" s="10">
        <f>E97*F93</f>
        <v>2</v>
      </c>
      <c r="G97" s="8">
        <v>25</v>
      </c>
      <c r="H97" s="23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87</v>
      </c>
      <c r="D98" s="4" t="s">
        <v>27</v>
      </c>
      <c r="E98" s="8">
        <v>2</v>
      </c>
      <c r="F98" s="10">
        <f>E98*F93</f>
        <v>4</v>
      </c>
      <c r="G98" s="8">
        <v>9</v>
      </c>
      <c r="H98" s="23">
        <f t="shared" si="9"/>
        <v>36</v>
      </c>
    </row>
    <row r="99" spans="1:8" ht="15">
      <c r="A99" s="10">
        <f t="shared" si="8"/>
        <v>15.599999999999998</v>
      </c>
      <c r="B99" s="4"/>
      <c r="C99" s="16" t="s">
        <v>46</v>
      </c>
      <c r="D99" s="4" t="s">
        <v>0</v>
      </c>
      <c r="E99" s="8">
        <v>0.37</v>
      </c>
      <c r="F99" s="10">
        <f>E99*F93</f>
        <v>0.74</v>
      </c>
      <c r="G99" s="8">
        <v>3.2</v>
      </c>
      <c r="H99" s="23">
        <f t="shared" si="9"/>
        <v>2.368</v>
      </c>
    </row>
    <row r="100" spans="1:8" s="14" customFormat="1" ht="47.25" customHeight="1">
      <c r="A100" s="3" t="s">
        <v>34</v>
      </c>
      <c r="B100" s="3" t="s">
        <v>114</v>
      </c>
      <c r="C100" s="5" t="s">
        <v>147</v>
      </c>
      <c r="D100" s="3" t="s">
        <v>86</v>
      </c>
      <c r="E100" s="12"/>
      <c r="F100" s="17">
        <v>1</v>
      </c>
      <c r="G100" s="12"/>
      <c r="H100" s="36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115</v>
      </c>
      <c r="D101" s="4" t="s">
        <v>64</v>
      </c>
      <c r="E101" s="8">
        <v>7.88</v>
      </c>
      <c r="F101" s="10">
        <f>E101*F100</f>
        <v>7.88</v>
      </c>
      <c r="G101" s="8">
        <v>4.6</v>
      </c>
      <c r="H101" s="23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116</v>
      </c>
      <c r="D102" s="4" t="s">
        <v>0</v>
      </c>
      <c r="E102" s="8">
        <v>0.04</v>
      </c>
      <c r="F102" s="10">
        <f>E102*F100</f>
        <v>0.04</v>
      </c>
      <c r="G102" s="8">
        <v>3.2</v>
      </c>
      <c r="H102" s="23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147</v>
      </c>
      <c r="D103" s="4" t="s">
        <v>53</v>
      </c>
      <c r="E103" s="8">
        <v>1</v>
      </c>
      <c r="F103" s="10">
        <f>E103*F100</f>
        <v>1</v>
      </c>
      <c r="G103" s="8">
        <v>90</v>
      </c>
      <c r="H103" s="23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98</v>
      </c>
      <c r="D104" s="4" t="s">
        <v>27</v>
      </c>
      <c r="E104" s="8">
        <v>1</v>
      </c>
      <c r="F104" s="10">
        <f>E104*F100</f>
        <v>1</v>
      </c>
      <c r="G104" s="8">
        <v>25</v>
      </c>
      <c r="H104" s="23">
        <f>F104*G104</f>
        <v>25</v>
      </c>
    </row>
    <row r="105" spans="1:8" ht="15">
      <c r="A105" s="10">
        <f>A104+0.1</f>
        <v>16.500000000000007</v>
      </c>
      <c r="B105" s="4"/>
      <c r="C105" s="16" t="s">
        <v>46</v>
      </c>
      <c r="D105" s="4" t="s">
        <v>0</v>
      </c>
      <c r="E105" s="8">
        <v>0.37</v>
      </c>
      <c r="F105" s="10">
        <f>E105*F100</f>
        <v>0.37</v>
      </c>
      <c r="G105" s="8">
        <v>3.2</v>
      </c>
      <c r="H105" s="23">
        <f>F105*G105</f>
        <v>1.184</v>
      </c>
    </row>
    <row r="106" spans="1:8" s="14" customFormat="1" ht="48" customHeight="1">
      <c r="A106" s="3" t="s">
        <v>35</v>
      </c>
      <c r="B106" s="3" t="s">
        <v>88</v>
      </c>
      <c r="C106" s="5" t="s">
        <v>117</v>
      </c>
      <c r="D106" s="3" t="s">
        <v>65</v>
      </c>
      <c r="E106" s="12"/>
      <c r="F106" s="17">
        <v>7</v>
      </c>
      <c r="G106" s="12"/>
      <c r="H106" s="36">
        <f>H107+H108+H109+H110</f>
        <v>125.013</v>
      </c>
    </row>
    <row r="107" spans="1:8" ht="15">
      <c r="A107" s="10">
        <f>A106+0.1</f>
        <v>17.1</v>
      </c>
      <c r="B107" s="4"/>
      <c r="C107" s="16" t="s">
        <v>96</v>
      </c>
      <c r="D107" s="4" t="s">
        <v>64</v>
      </c>
      <c r="E107" s="8">
        <v>0.529</v>
      </c>
      <c r="F107" s="10">
        <f>E107*F106</f>
        <v>3.7030000000000003</v>
      </c>
      <c r="G107" s="8">
        <v>4.6</v>
      </c>
      <c r="H107" s="23">
        <f>F107*G107</f>
        <v>17.0338</v>
      </c>
    </row>
    <row r="108" spans="1:8" ht="15">
      <c r="A108" s="10">
        <f>A107+0.1</f>
        <v>17.200000000000003</v>
      </c>
      <c r="B108" s="4"/>
      <c r="C108" s="16" t="s">
        <v>61</v>
      </c>
      <c r="D108" s="4" t="s">
        <v>0</v>
      </c>
      <c r="E108" s="8">
        <v>0.023</v>
      </c>
      <c r="F108" s="10">
        <f>E108*F106</f>
        <v>0.161</v>
      </c>
      <c r="G108" s="8">
        <v>3.2</v>
      </c>
      <c r="H108" s="23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118</v>
      </c>
      <c r="D109" s="4" t="s">
        <v>65</v>
      </c>
      <c r="E109" s="8">
        <v>1</v>
      </c>
      <c r="F109" s="10">
        <f>E109*F106</f>
        <v>7</v>
      </c>
      <c r="G109" s="10">
        <v>15</v>
      </c>
      <c r="H109" s="23">
        <f>F109*G109</f>
        <v>105</v>
      </c>
    </row>
    <row r="110" spans="1:8" ht="15">
      <c r="A110" s="10">
        <f>A109+0.1</f>
        <v>17.400000000000006</v>
      </c>
      <c r="B110" s="4"/>
      <c r="C110" s="16" t="s">
        <v>46</v>
      </c>
      <c r="D110" s="4" t="s">
        <v>0</v>
      </c>
      <c r="E110" s="8">
        <v>0.11</v>
      </c>
      <c r="F110" s="10">
        <f>E110*F106</f>
        <v>0.77</v>
      </c>
      <c r="G110" s="8">
        <v>3.2</v>
      </c>
      <c r="H110" s="23">
        <f>F110*G110</f>
        <v>2.4640000000000004</v>
      </c>
    </row>
    <row r="111" spans="1:8" s="14" customFormat="1" ht="45" customHeight="1">
      <c r="A111" s="3" t="s">
        <v>36</v>
      </c>
      <c r="B111" s="3" t="s">
        <v>88</v>
      </c>
      <c r="C111" s="5" t="s">
        <v>149</v>
      </c>
      <c r="D111" s="3" t="s">
        <v>65</v>
      </c>
      <c r="E111" s="12"/>
      <c r="F111" s="17">
        <v>2</v>
      </c>
      <c r="G111" s="12"/>
      <c r="H111" s="36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150</v>
      </c>
      <c r="D112" s="4" t="s">
        <v>64</v>
      </c>
      <c r="E112" s="8">
        <v>1.5</v>
      </c>
      <c r="F112" s="10">
        <f>E112*F111</f>
        <v>3</v>
      </c>
      <c r="G112" s="8">
        <v>4.6</v>
      </c>
      <c r="H112" s="23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61</v>
      </c>
      <c r="D113" s="4" t="s">
        <v>0</v>
      </c>
      <c r="E113" s="8">
        <v>0.023</v>
      </c>
      <c r="F113" s="10">
        <f>E113*F111</f>
        <v>0.046</v>
      </c>
      <c r="G113" s="8">
        <v>3.2</v>
      </c>
      <c r="H113" s="23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149</v>
      </c>
      <c r="D114" s="4" t="s">
        <v>65</v>
      </c>
      <c r="E114" s="8">
        <v>1</v>
      </c>
      <c r="F114" s="10">
        <f>E114*F111</f>
        <v>2</v>
      </c>
      <c r="G114" s="10">
        <v>70</v>
      </c>
      <c r="H114" s="23">
        <f>F114*G114</f>
        <v>140</v>
      </c>
    </row>
    <row r="115" spans="1:8" ht="15">
      <c r="A115" s="10">
        <f>A114+0.1</f>
        <v>18.400000000000006</v>
      </c>
      <c r="B115" s="4"/>
      <c r="C115" s="16" t="s">
        <v>46</v>
      </c>
      <c r="D115" s="4" t="s">
        <v>0</v>
      </c>
      <c r="E115" s="8">
        <v>0.11</v>
      </c>
      <c r="F115" s="10">
        <f>E115*F111</f>
        <v>0.22</v>
      </c>
      <c r="G115" s="8">
        <v>3.2</v>
      </c>
      <c r="H115" s="23">
        <f>F115*G115</f>
        <v>0.7040000000000001</v>
      </c>
    </row>
    <row r="116" spans="1:8" s="14" customFormat="1" ht="45" customHeight="1">
      <c r="A116" s="3" t="s">
        <v>37</v>
      </c>
      <c r="B116" s="3" t="s">
        <v>88</v>
      </c>
      <c r="C116" s="5" t="s">
        <v>127</v>
      </c>
      <c r="D116" s="3" t="s">
        <v>65</v>
      </c>
      <c r="E116" s="12"/>
      <c r="F116" s="17">
        <v>3</v>
      </c>
      <c r="G116" s="12"/>
      <c r="H116" s="36">
        <f>H117+H118+H119+H120</f>
        <v>908.577</v>
      </c>
    </row>
    <row r="117" spans="1:8" ht="15">
      <c r="A117" s="10">
        <f>A116+0.1</f>
        <v>19.1</v>
      </c>
      <c r="B117" s="4"/>
      <c r="C117" s="16" t="s">
        <v>96</v>
      </c>
      <c r="D117" s="4" t="s">
        <v>64</v>
      </c>
      <c r="E117" s="8">
        <v>0.529</v>
      </c>
      <c r="F117" s="10">
        <f>E117*F116</f>
        <v>1.5870000000000002</v>
      </c>
      <c r="G117" s="8">
        <v>4.6</v>
      </c>
      <c r="H117" s="23">
        <f>F117*G117</f>
        <v>7.3002</v>
      </c>
    </row>
    <row r="118" spans="1:8" ht="15">
      <c r="A118" s="10">
        <f>A117+0.1</f>
        <v>19.200000000000003</v>
      </c>
      <c r="B118" s="4"/>
      <c r="C118" s="16" t="s">
        <v>61</v>
      </c>
      <c r="D118" s="4" t="s">
        <v>0</v>
      </c>
      <c r="E118" s="8">
        <v>0.023</v>
      </c>
      <c r="F118" s="10">
        <f>E118*F116</f>
        <v>0.069</v>
      </c>
      <c r="G118" s="8">
        <v>3.2</v>
      </c>
      <c r="H118" s="23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126</v>
      </c>
      <c r="D119" s="4" t="s">
        <v>65</v>
      </c>
      <c r="E119" s="8">
        <v>1</v>
      </c>
      <c r="F119" s="10">
        <f>E119*F116</f>
        <v>3</v>
      </c>
      <c r="G119" s="10">
        <v>300</v>
      </c>
      <c r="H119" s="23">
        <f>F119*G119</f>
        <v>900</v>
      </c>
    </row>
    <row r="120" spans="1:8" ht="15">
      <c r="A120" s="10">
        <f>A119+0.1</f>
        <v>19.400000000000006</v>
      </c>
      <c r="B120" s="4"/>
      <c r="C120" s="16" t="s">
        <v>46</v>
      </c>
      <c r="D120" s="4" t="s">
        <v>0</v>
      </c>
      <c r="E120" s="8">
        <v>0.11</v>
      </c>
      <c r="F120" s="10">
        <f>E120*F116</f>
        <v>0.33</v>
      </c>
      <c r="G120" s="8">
        <v>3.2</v>
      </c>
      <c r="H120" s="23">
        <f>F120*G120</f>
        <v>1.056</v>
      </c>
    </row>
    <row r="121" spans="1:8" s="14" customFormat="1" ht="52.5" customHeight="1">
      <c r="A121" s="3" t="s">
        <v>38</v>
      </c>
      <c r="B121" s="3" t="s">
        <v>41</v>
      </c>
      <c r="C121" s="5" t="s">
        <v>89</v>
      </c>
      <c r="D121" s="3" t="s">
        <v>27</v>
      </c>
      <c r="E121" s="17"/>
      <c r="F121" s="17">
        <v>8</v>
      </c>
      <c r="G121" s="17"/>
      <c r="H121" s="36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56</v>
      </c>
      <c r="D122" s="4" t="s">
        <v>44</v>
      </c>
      <c r="E122" s="9">
        <v>0.76</v>
      </c>
      <c r="F122" s="10">
        <f>E122*F121</f>
        <v>6.08</v>
      </c>
      <c r="G122" s="8">
        <v>4.6</v>
      </c>
      <c r="H122" s="23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57</v>
      </c>
      <c r="D123" s="4" t="s">
        <v>0</v>
      </c>
      <c r="E123" s="9">
        <v>0.46</v>
      </c>
      <c r="F123" s="10">
        <f>E123*F121</f>
        <v>3.68</v>
      </c>
      <c r="G123" s="10">
        <v>3.2</v>
      </c>
      <c r="H123" s="23">
        <f>F123*G123</f>
        <v>11.776000000000002</v>
      </c>
    </row>
    <row r="124" spans="1:10" ht="13.5">
      <c r="A124" s="3"/>
      <c r="B124" s="4"/>
      <c r="C124" s="3" t="s">
        <v>32</v>
      </c>
      <c r="D124" s="3" t="s">
        <v>0</v>
      </c>
      <c r="E124" s="12"/>
      <c r="F124" s="12"/>
      <c r="G124" s="15"/>
      <c r="H124" s="36" t="e">
        <f>H121++#REF!++#REF!+H116++H111+H106++H81++H76+#REF!+H70++H64++#REF!++H51++H29++H22++H15</f>
        <v>#REF!</v>
      </c>
      <c r="I124" s="27"/>
      <c r="J124" s="14"/>
    </row>
    <row r="125" spans="1:10" ht="16.5" customHeight="1">
      <c r="A125" s="3"/>
      <c r="B125" s="4"/>
      <c r="C125" s="3" t="s">
        <v>33</v>
      </c>
      <c r="D125" s="3" t="s">
        <v>0</v>
      </c>
      <c r="E125" s="12"/>
      <c r="F125" s="12"/>
      <c r="G125" s="12"/>
      <c r="H125" s="36" t="e">
        <f>H122+#REF!+#REF!+H117+H112+H107+H82+H77+#REF!+H71+H65+#REF!+#REF!+H52+H30+H23+H16</f>
        <v>#REF!</v>
      </c>
      <c r="I125" s="38"/>
      <c r="J125" s="14"/>
    </row>
    <row r="126" spans="1:10" ht="27.75" customHeight="1">
      <c r="A126" s="3"/>
      <c r="B126" s="4"/>
      <c r="C126" s="3" t="s">
        <v>39</v>
      </c>
      <c r="D126" s="3" t="s">
        <v>0</v>
      </c>
      <c r="E126" s="12"/>
      <c r="F126" s="12"/>
      <c r="G126" s="12"/>
      <c r="H126" s="36" t="e">
        <f>H124-H125</f>
        <v>#REF!</v>
      </c>
      <c r="I126" s="14"/>
      <c r="J126" s="14"/>
    </row>
    <row r="127" spans="1:10" ht="15">
      <c r="A127" s="3"/>
      <c r="B127" s="4"/>
      <c r="C127" s="5" t="s">
        <v>124</v>
      </c>
      <c r="D127" s="5"/>
      <c r="E127" s="11"/>
      <c r="F127" s="11"/>
      <c r="G127" s="11"/>
      <c r="H127" s="23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13</v>
      </c>
      <c r="D128" s="3" t="s">
        <v>0</v>
      </c>
      <c r="E128" s="12"/>
      <c r="F128" s="12"/>
      <c r="G128" s="12"/>
      <c r="H128" s="36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121</v>
      </c>
      <c r="D129" s="3" t="s">
        <v>0</v>
      </c>
      <c r="E129" s="12"/>
      <c r="F129" s="12"/>
      <c r="G129" s="12"/>
      <c r="H129" s="36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13</v>
      </c>
      <c r="D130" s="3" t="s">
        <v>0</v>
      </c>
      <c r="E130" s="12"/>
      <c r="F130" s="12"/>
      <c r="G130" s="12"/>
      <c r="H130" s="36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122</v>
      </c>
      <c r="D131" s="3" t="s">
        <v>0</v>
      </c>
      <c r="E131" s="12"/>
      <c r="F131" s="12"/>
      <c r="G131" s="12"/>
      <c r="H131" s="36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40</v>
      </c>
      <c r="D132" s="3" t="s">
        <v>0</v>
      </c>
      <c r="E132" s="8"/>
      <c r="F132" s="8"/>
      <c r="G132" s="22"/>
      <c r="H132" s="36" t="e">
        <f>H130+H131</f>
        <v>#REF!</v>
      </c>
    </row>
    <row r="135" spans="1:7" ht="15">
      <c r="A135" s="29"/>
      <c r="B135" s="29"/>
      <c r="C135" s="29"/>
      <c r="D135" s="29"/>
      <c r="E135" s="29"/>
      <c r="F135" s="29"/>
      <c r="G135" s="29"/>
    </row>
    <row r="136" spans="1:9" ht="15" customHeight="1">
      <c r="A136" s="255" t="s">
        <v>90</v>
      </c>
      <c r="B136" s="255"/>
      <c r="C136" s="255"/>
      <c r="D136" s="255"/>
      <c r="E136" s="255"/>
      <c r="F136" s="255"/>
      <c r="G136" s="255"/>
      <c r="H136" s="255"/>
      <c r="I136" s="26"/>
    </row>
    <row r="139" spans="3:10" ht="15" customHeight="1">
      <c r="C139" s="256"/>
      <c r="D139" s="256"/>
      <c r="E139" s="256"/>
      <c r="F139" s="256"/>
      <c r="G139" s="256"/>
      <c r="H139" s="256"/>
      <c r="I139" s="256"/>
      <c r="J139" s="256"/>
    </row>
  </sheetData>
  <sheetProtection/>
  <mergeCells count="16">
    <mergeCell ref="A1:H1"/>
    <mergeCell ref="A3:H3"/>
    <mergeCell ref="A4:H4"/>
    <mergeCell ref="A6:H6"/>
    <mergeCell ref="A7:D7"/>
    <mergeCell ref="A8:D8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view="pageBreakPreview" zoomScaleSheetLayoutView="100" zoomScalePageLayoutView="0" workbookViewId="0" topLeftCell="A1">
      <selection activeCell="I14" sqref="I14"/>
    </sheetView>
  </sheetViews>
  <sheetFormatPr defaultColWidth="9.00390625" defaultRowHeight="12.75"/>
  <cols>
    <col min="1" max="1" width="3.875" style="0" customWidth="1"/>
    <col min="2" max="2" width="16.625" style="0" customWidth="1"/>
    <col min="3" max="3" width="49.125" style="0" customWidth="1"/>
    <col min="4" max="4" width="6.875" style="0" customWidth="1"/>
    <col min="5" max="5" width="8.00390625" style="0" customWidth="1"/>
    <col min="6" max="6" width="9.00390625" style="0" customWidth="1"/>
    <col min="7" max="7" width="6.875" style="0" customWidth="1"/>
    <col min="8" max="8" width="7.375" style="65" customWidth="1"/>
    <col min="9" max="9" width="5.75390625" style="0" customWidth="1"/>
    <col min="10" max="11" width="7.25390625" style="0" customWidth="1"/>
    <col min="12" max="12" width="8.00390625" style="0" customWidth="1"/>
    <col min="13" max="13" width="8.625" style="0" customWidth="1"/>
  </cols>
  <sheetData>
    <row r="1" spans="1:13" ht="21.75" customHeight="1">
      <c r="A1" s="272" t="s">
        <v>296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23.25" customHeight="1">
      <c r="A2" s="270" t="s">
        <v>301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21" customHeight="1">
      <c r="A3" s="279" t="s">
        <v>294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42.75" customHeight="1">
      <c r="A4" s="277" t="s">
        <v>1</v>
      </c>
      <c r="B4" s="276" t="s">
        <v>25</v>
      </c>
      <c r="C4" s="277" t="s">
        <v>26</v>
      </c>
      <c r="D4" s="276" t="s">
        <v>14</v>
      </c>
      <c r="E4" s="277" t="s">
        <v>22</v>
      </c>
      <c r="F4" s="277"/>
      <c r="G4" s="278" t="s">
        <v>195</v>
      </c>
      <c r="H4" s="278"/>
      <c r="I4" s="273" t="s">
        <v>196</v>
      </c>
      <c r="J4" s="273"/>
      <c r="K4" s="274" t="s">
        <v>197</v>
      </c>
      <c r="L4" s="274"/>
      <c r="M4" s="275" t="s">
        <v>198</v>
      </c>
    </row>
    <row r="5" spans="1:13" ht="73.5" customHeight="1">
      <c r="A5" s="277"/>
      <c r="B5" s="276"/>
      <c r="C5" s="277"/>
      <c r="D5" s="276"/>
      <c r="E5" s="45" t="s">
        <v>201</v>
      </c>
      <c r="F5" s="45" t="s">
        <v>24</v>
      </c>
      <c r="G5" s="132" t="s">
        <v>194</v>
      </c>
      <c r="H5" s="128" t="s">
        <v>13</v>
      </c>
      <c r="I5" s="132" t="s">
        <v>194</v>
      </c>
      <c r="J5" s="128" t="s">
        <v>13</v>
      </c>
      <c r="K5" s="132" t="s">
        <v>194</v>
      </c>
      <c r="L5" s="128" t="s">
        <v>13</v>
      </c>
      <c r="M5" s="275"/>
    </row>
    <row r="6" spans="1:13" ht="13.5">
      <c r="A6" s="43">
        <v>1</v>
      </c>
      <c r="B6" s="43">
        <v>2</v>
      </c>
      <c r="C6" s="43">
        <v>3</v>
      </c>
      <c r="D6" s="43">
        <v>4</v>
      </c>
      <c r="E6" s="43">
        <v>5</v>
      </c>
      <c r="F6" s="43">
        <v>6</v>
      </c>
      <c r="G6" s="234">
        <v>7</v>
      </c>
      <c r="H6" s="145">
        <v>8</v>
      </c>
      <c r="I6" s="144">
        <v>9</v>
      </c>
      <c r="J6" s="145">
        <v>10</v>
      </c>
      <c r="K6" s="144">
        <v>11</v>
      </c>
      <c r="L6" s="145">
        <v>12</v>
      </c>
      <c r="M6" s="142">
        <v>13</v>
      </c>
    </row>
    <row r="7" spans="1:13" s="14" customFormat="1" ht="25.5" customHeight="1">
      <c r="A7" s="91">
        <v>1</v>
      </c>
      <c r="B7" s="129" t="s">
        <v>66</v>
      </c>
      <c r="C7" s="129" t="s">
        <v>289</v>
      </c>
      <c r="D7" s="129" t="s">
        <v>63</v>
      </c>
      <c r="E7" s="91"/>
      <c r="F7" s="79">
        <v>5</v>
      </c>
      <c r="G7" s="91"/>
      <c r="H7" s="116"/>
      <c r="I7" s="117"/>
      <c r="J7" s="117"/>
      <c r="K7" s="117"/>
      <c r="L7" s="117"/>
      <c r="M7" s="150"/>
    </row>
    <row r="8" spans="1:13" ht="12.75">
      <c r="A8" s="90"/>
      <c r="B8" s="59"/>
      <c r="C8" s="89" t="s">
        <v>103</v>
      </c>
      <c r="D8" s="59" t="s">
        <v>64</v>
      </c>
      <c r="E8" s="93">
        <v>0.609</v>
      </c>
      <c r="F8" s="90">
        <f>E8*F7</f>
        <v>3.045</v>
      </c>
      <c r="G8" s="64"/>
      <c r="H8" s="147"/>
      <c r="I8" s="93"/>
      <c r="J8" s="146"/>
      <c r="K8" s="125"/>
      <c r="L8" s="125"/>
      <c r="M8" s="68"/>
    </row>
    <row r="9" spans="1:13" ht="12.75">
      <c r="A9" s="90"/>
      <c r="B9" s="59"/>
      <c r="C9" s="89" t="s">
        <v>58</v>
      </c>
      <c r="D9" s="59" t="s">
        <v>0</v>
      </c>
      <c r="E9" s="93">
        <v>0.0021</v>
      </c>
      <c r="F9" s="90">
        <f>E9*F7</f>
        <v>0.010499999999999999</v>
      </c>
      <c r="G9" s="64"/>
      <c r="H9" s="147"/>
      <c r="I9" s="125"/>
      <c r="J9" s="125"/>
      <c r="K9" s="93"/>
      <c r="L9" s="146"/>
      <c r="M9" s="68"/>
    </row>
    <row r="10" spans="1:13" ht="16.5" customHeight="1">
      <c r="A10" s="90"/>
      <c r="B10" s="250" t="s">
        <v>268</v>
      </c>
      <c r="C10" s="89" t="s">
        <v>290</v>
      </c>
      <c r="D10" s="59" t="s">
        <v>52</v>
      </c>
      <c r="E10" s="90">
        <v>1</v>
      </c>
      <c r="F10" s="90">
        <f>E10*F7</f>
        <v>5</v>
      </c>
      <c r="G10" s="251"/>
      <c r="H10" s="146"/>
      <c r="I10" s="125"/>
      <c r="J10" s="125"/>
      <c r="K10" s="125"/>
      <c r="L10" s="125"/>
      <c r="M10" s="68"/>
    </row>
    <row r="11" spans="1:13" ht="12.75">
      <c r="A11" s="90"/>
      <c r="B11" s="250" t="s">
        <v>269</v>
      </c>
      <c r="C11" s="89" t="s">
        <v>71</v>
      </c>
      <c r="D11" s="59" t="s">
        <v>65</v>
      </c>
      <c r="E11" s="93"/>
      <c r="F11" s="90">
        <v>5</v>
      </c>
      <c r="G11" s="93"/>
      <c r="H11" s="146"/>
      <c r="I11" s="125"/>
      <c r="J11" s="125"/>
      <c r="K11" s="125"/>
      <c r="L11" s="125"/>
      <c r="M11" s="68"/>
    </row>
    <row r="12" spans="1:13" ht="12.75">
      <c r="A12" s="90"/>
      <c r="B12" s="59"/>
      <c r="C12" s="89" t="s">
        <v>46</v>
      </c>
      <c r="D12" s="59" t="s">
        <v>0</v>
      </c>
      <c r="E12" s="93">
        <v>0.156</v>
      </c>
      <c r="F12" s="90">
        <f>E12*F7</f>
        <v>0.78</v>
      </c>
      <c r="G12" s="251"/>
      <c r="H12" s="146"/>
      <c r="I12" s="125"/>
      <c r="J12" s="125"/>
      <c r="K12" s="125"/>
      <c r="L12" s="125"/>
      <c r="M12" s="68"/>
    </row>
    <row r="13" spans="1:13" ht="33" customHeight="1">
      <c r="A13" s="87">
        <v>2</v>
      </c>
      <c r="B13" s="129" t="s">
        <v>113</v>
      </c>
      <c r="C13" s="129" t="s">
        <v>265</v>
      </c>
      <c r="D13" s="129" t="s">
        <v>86</v>
      </c>
      <c r="E13" s="91"/>
      <c r="F13" s="92">
        <v>2</v>
      </c>
      <c r="G13" s="93"/>
      <c r="H13" s="221"/>
      <c r="I13" s="125"/>
      <c r="J13" s="125"/>
      <c r="K13" s="125"/>
      <c r="L13" s="125"/>
      <c r="M13" s="68"/>
    </row>
    <row r="14" spans="1:13" ht="12.75">
      <c r="A14" s="90"/>
      <c r="B14" s="59"/>
      <c r="C14" s="89" t="s">
        <v>103</v>
      </c>
      <c r="D14" s="59" t="s">
        <v>64</v>
      </c>
      <c r="E14" s="93">
        <v>3.66</v>
      </c>
      <c r="F14" s="90">
        <f>E14*F13</f>
        <v>7.32</v>
      </c>
      <c r="G14" s="64"/>
      <c r="H14" s="147"/>
      <c r="I14" s="93"/>
      <c r="J14" s="221"/>
      <c r="K14" s="125"/>
      <c r="L14" s="125"/>
      <c r="M14" s="68"/>
    </row>
    <row r="15" spans="1:13" ht="12.75">
      <c r="A15" s="90"/>
      <c r="B15" s="59"/>
      <c r="C15" s="89" t="s">
        <v>99</v>
      </c>
      <c r="D15" s="59" t="s">
        <v>0</v>
      </c>
      <c r="E15" s="93">
        <v>0.28</v>
      </c>
      <c r="F15" s="90">
        <f>E15*F13</f>
        <v>0.56</v>
      </c>
      <c r="G15" s="64"/>
      <c r="H15" s="147"/>
      <c r="I15" s="125"/>
      <c r="J15" s="125"/>
      <c r="K15" s="93"/>
      <c r="L15" s="221"/>
      <c r="M15" s="68"/>
    </row>
    <row r="16" spans="1:13" ht="12.75">
      <c r="A16" s="90"/>
      <c r="B16" s="250" t="s">
        <v>276</v>
      </c>
      <c r="C16" s="89" t="s">
        <v>238</v>
      </c>
      <c r="D16" s="59" t="s">
        <v>53</v>
      </c>
      <c r="E16" s="93"/>
      <c r="F16" s="90">
        <v>2</v>
      </c>
      <c r="G16" s="251"/>
      <c r="H16" s="221"/>
      <c r="I16" s="125"/>
      <c r="J16" s="125"/>
      <c r="K16" s="125"/>
      <c r="L16" s="125"/>
      <c r="M16" s="68"/>
    </row>
    <row r="17" spans="1:13" ht="12.75">
      <c r="A17" s="90"/>
      <c r="B17" s="59"/>
      <c r="C17" s="89" t="s">
        <v>46</v>
      </c>
      <c r="D17" s="59" t="s">
        <v>0</v>
      </c>
      <c r="E17" s="93">
        <v>1.24</v>
      </c>
      <c r="F17" s="90">
        <f>E17*F13</f>
        <v>2.48</v>
      </c>
      <c r="G17" s="93"/>
      <c r="H17" s="221"/>
      <c r="I17" s="125"/>
      <c r="J17" s="125"/>
      <c r="K17" s="125"/>
      <c r="L17" s="125"/>
      <c r="M17" s="68"/>
    </row>
    <row r="18" spans="1:13" ht="29.25" customHeight="1">
      <c r="A18" s="91">
        <v>3</v>
      </c>
      <c r="B18" s="129" t="s">
        <v>114</v>
      </c>
      <c r="C18" s="129" t="s">
        <v>239</v>
      </c>
      <c r="D18" s="129" t="s">
        <v>27</v>
      </c>
      <c r="E18" s="91"/>
      <c r="F18" s="92">
        <v>2</v>
      </c>
      <c r="G18" s="91"/>
      <c r="H18" s="116"/>
      <c r="I18" s="125"/>
      <c r="J18" s="125"/>
      <c r="K18" s="125"/>
      <c r="L18" s="125"/>
      <c r="M18" s="150"/>
    </row>
    <row r="19" spans="1:13" ht="12.75">
      <c r="A19" s="90"/>
      <c r="B19" s="59"/>
      <c r="C19" s="89" t="s">
        <v>103</v>
      </c>
      <c r="D19" s="59" t="s">
        <v>64</v>
      </c>
      <c r="E19" s="93">
        <v>6.86</v>
      </c>
      <c r="F19" s="90">
        <f>E19*F18</f>
        <v>13.72</v>
      </c>
      <c r="G19" s="64"/>
      <c r="H19" s="147"/>
      <c r="I19" s="93"/>
      <c r="J19" s="146"/>
      <c r="K19" s="125"/>
      <c r="L19" s="125"/>
      <c r="M19" s="68"/>
    </row>
    <row r="20" spans="1:13" ht="12.75">
      <c r="A20" s="90"/>
      <c r="B20" s="59"/>
      <c r="C20" s="89" t="s">
        <v>58</v>
      </c>
      <c r="D20" s="59" t="s">
        <v>0</v>
      </c>
      <c r="E20" s="93">
        <v>0.04</v>
      </c>
      <c r="F20" s="90">
        <f>E20*F18</f>
        <v>0.08</v>
      </c>
      <c r="G20" s="64"/>
      <c r="H20" s="147"/>
      <c r="I20" s="125"/>
      <c r="J20" s="125"/>
      <c r="K20" s="93"/>
      <c r="L20" s="146"/>
      <c r="M20" s="68"/>
    </row>
    <row r="21" spans="1:13" ht="12.75">
      <c r="A21" s="90"/>
      <c r="B21" s="250" t="s">
        <v>269</v>
      </c>
      <c r="C21" s="89" t="s">
        <v>267</v>
      </c>
      <c r="D21" s="59" t="s">
        <v>174</v>
      </c>
      <c r="E21" s="93"/>
      <c r="F21" s="90">
        <v>2</v>
      </c>
      <c r="G21" s="93"/>
      <c r="H21" s="146"/>
      <c r="I21" s="125"/>
      <c r="J21" s="125"/>
      <c r="K21" s="125"/>
      <c r="L21" s="125"/>
      <c r="M21" s="68"/>
    </row>
    <row r="22" spans="1:13" ht="15" customHeight="1">
      <c r="A22" s="90"/>
      <c r="B22" s="250" t="s">
        <v>275</v>
      </c>
      <c r="C22" s="89" t="s">
        <v>210</v>
      </c>
      <c r="D22" s="59" t="s">
        <v>27</v>
      </c>
      <c r="E22" s="93"/>
      <c r="F22" s="90">
        <v>3</v>
      </c>
      <c r="G22" s="93"/>
      <c r="H22" s="176"/>
      <c r="I22" s="125"/>
      <c r="J22" s="125"/>
      <c r="K22" s="125"/>
      <c r="L22" s="125"/>
      <c r="M22" s="68"/>
    </row>
    <row r="23" spans="1:13" ht="15" customHeight="1">
      <c r="A23" s="90"/>
      <c r="B23" s="59" t="s">
        <v>269</v>
      </c>
      <c r="C23" s="89" t="s">
        <v>209</v>
      </c>
      <c r="D23" s="59" t="s">
        <v>27</v>
      </c>
      <c r="E23" s="93"/>
      <c r="F23" s="90">
        <v>4</v>
      </c>
      <c r="G23" s="93"/>
      <c r="H23" s="169"/>
      <c r="I23" s="125"/>
      <c r="J23" s="125"/>
      <c r="K23" s="125"/>
      <c r="L23" s="125"/>
      <c r="M23" s="68"/>
    </row>
    <row r="24" spans="1:13" ht="12.75">
      <c r="A24" s="90"/>
      <c r="B24" s="59"/>
      <c r="C24" s="89" t="s">
        <v>46</v>
      </c>
      <c r="D24" s="59" t="s">
        <v>0</v>
      </c>
      <c r="E24" s="93">
        <v>0.37</v>
      </c>
      <c r="F24" s="90">
        <f>E24*F18</f>
        <v>0.74</v>
      </c>
      <c r="G24" s="93"/>
      <c r="H24" s="146"/>
      <c r="I24" s="125"/>
      <c r="J24" s="125"/>
      <c r="K24" s="125"/>
      <c r="L24" s="125"/>
      <c r="M24" s="68"/>
    </row>
    <row r="25" spans="1:13" ht="21" customHeight="1">
      <c r="A25" s="129"/>
      <c r="B25" s="59"/>
      <c r="C25" s="129" t="s">
        <v>151</v>
      </c>
      <c r="D25" s="129" t="s">
        <v>0</v>
      </c>
      <c r="E25" s="91"/>
      <c r="F25" s="91"/>
      <c r="G25" s="82"/>
      <c r="H25" s="116"/>
      <c r="I25" s="223"/>
      <c r="J25" s="223"/>
      <c r="K25" s="223"/>
      <c r="L25" s="223"/>
      <c r="M25" s="223"/>
    </row>
    <row r="26" spans="1:13" ht="18.75" customHeight="1">
      <c r="A26" s="129"/>
      <c r="B26" s="129"/>
      <c r="C26" s="124" t="s">
        <v>130</v>
      </c>
      <c r="D26" s="198" t="s">
        <v>0</v>
      </c>
      <c r="E26" s="196"/>
      <c r="F26" s="148" t="s">
        <v>306</v>
      </c>
      <c r="G26" s="196"/>
      <c r="H26" s="204"/>
      <c r="I26" s="204"/>
      <c r="J26" s="204"/>
      <c r="K26" s="204"/>
      <c r="L26" s="204"/>
      <c r="M26" s="199"/>
    </row>
    <row r="27" spans="1:13" ht="15.75" customHeight="1">
      <c r="A27" s="59"/>
      <c r="B27" s="129"/>
      <c r="C27" s="121" t="s">
        <v>13</v>
      </c>
      <c r="D27" s="197" t="s">
        <v>0</v>
      </c>
      <c r="E27" s="120"/>
      <c r="F27" s="120"/>
      <c r="G27" s="120"/>
      <c r="H27" s="202"/>
      <c r="I27" s="202"/>
      <c r="J27" s="202"/>
      <c r="K27" s="202"/>
      <c r="L27" s="202"/>
      <c r="M27" s="201"/>
    </row>
    <row r="28" spans="1:13" ht="15.75" customHeight="1">
      <c r="A28" s="59"/>
      <c r="B28" s="129"/>
      <c r="C28" s="124" t="s">
        <v>131</v>
      </c>
      <c r="D28" s="198" t="s">
        <v>0</v>
      </c>
      <c r="E28" s="196"/>
      <c r="F28" s="148" t="s">
        <v>306</v>
      </c>
      <c r="G28" s="196"/>
      <c r="H28" s="204"/>
      <c r="I28" s="204"/>
      <c r="J28" s="204"/>
      <c r="K28" s="204"/>
      <c r="L28" s="204"/>
      <c r="M28" s="199"/>
    </row>
    <row r="29" spans="1:13" ht="15.75" customHeight="1">
      <c r="A29" s="59"/>
      <c r="B29" s="129"/>
      <c r="C29" s="121" t="s">
        <v>40</v>
      </c>
      <c r="D29" s="197" t="s">
        <v>0</v>
      </c>
      <c r="E29" s="196"/>
      <c r="F29" s="196"/>
      <c r="G29" s="110"/>
      <c r="H29" s="202"/>
      <c r="I29" s="202"/>
      <c r="J29" s="202"/>
      <c r="K29" s="202"/>
      <c r="L29" s="202"/>
      <c r="M29" s="201"/>
    </row>
    <row r="30" spans="1:12" ht="13.5">
      <c r="A30" s="97"/>
      <c r="B30" s="97"/>
      <c r="C30" s="97"/>
      <c r="D30" s="97"/>
      <c r="E30" s="97"/>
      <c r="F30" s="97"/>
      <c r="G30" s="97"/>
      <c r="H30" s="99"/>
      <c r="I30" s="122"/>
      <c r="J30" s="122"/>
      <c r="K30" s="122"/>
      <c r="L30" s="122"/>
    </row>
    <row r="31" spans="1:12" ht="13.5">
      <c r="A31" s="280"/>
      <c r="B31" s="280"/>
      <c r="C31" s="280"/>
      <c r="D31" s="280"/>
      <c r="E31" s="280"/>
      <c r="F31" s="280"/>
      <c r="G31" s="280"/>
      <c r="H31" s="280"/>
      <c r="I31" s="122"/>
      <c r="J31" s="122"/>
      <c r="K31" s="122"/>
      <c r="L31" s="122"/>
    </row>
    <row r="32" spans="1:13" ht="16.5">
      <c r="A32" s="271"/>
      <c r="B32" s="271"/>
      <c r="C32" s="271"/>
      <c r="D32" s="271"/>
      <c r="E32" s="271"/>
      <c r="F32" s="271"/>
      <c r="G32" s="271"/>
      <c r="H32" s="271"/>
      <c r="I32" s="271"/>
      <c r="J32" s="271"/>
      <c r="K32" s="271"/>
      <c r="L32" s="271"/>
      <c r="M32" s="271"/>
    </row>
    <row r="33" spans="1:12" ht="12.75">
      <c r="A33" s="122"/>
      <c r="B33" s="122"/>
      <c r="C33" s="122"/>
      <c r="D33" s="122"/>
      <c r="E33" s="122"/>
      <c r="F33" s="122"/>
      <c r="G33" s="122"/>
      <c r="H33" s="74"/>
      <c r="I33" s="122"/>
      <c r="J33" s="122"/>
      <c r="K33" s="122"/>
      <c r="L33" s="122"/>
    </row>
  </sheetData>
  <sheetProtection/>
  <mergeCells count="14">
    <mergeCell ref="A31:H31"/>
    <mergeCell ref="A4:A5"/>
    <mergeCell ref="B4:B5"/>
    <mergeCell ref="C4:C5"/>
    <mergeCell ref="A2:M2"/>
    <mergeCell ref="A32:M32"/>
    <mergeCell ref="A1:M1"/>
    <mergeCell ref="I4:J4"/>
    <mergeCell ref="K4:L4"/>
    <mergeCell ref="M4:M5"/>
    <mergeCell ref="D4:D5"/>
    <mergeCell ref="E4:F4"/>
    <mergeCell ref="G4:H4"/>
    <mergeCell ref="A3:M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SheetLayoutView="100" zoomScalePageLayoutView="0" workbookViewId="0" topLeftCell="A19">
      <selection activeCell="J25" sqref="J25"/>
    </sheetView>
  </sheetViews>
  <sheetFormatPr defaultColWidth="9.00390625" defaultRowHeight="12.75"/>
  <cols>
    <col min="1" max="1" width="3.75390625" style="0" customWidth="1"/>
    <col min="2" max="2" width="15.25390625" style="0" customWidth="1"/>
    <col min="3" max="3" width="44.00390625" style="0" customWidth="1"/>
    <col min="4" max="4" width="8.125" style="0" customWidth="1"/>
    <col min="5" max="5" width="7.125" style="0" customWidth="1"/>
    <col min="6" max="6" width="9.00390625" style="0" customWidth="1"/>
    <col min="7" max="7" width="5.75390625" style="0" customWidth="1"/>
    <col min="8" max="8" width="8.25390625" style="49" customWidth="1"/>
    <col min="9" max="9" width="6.875" style="0" customWidth="1"/>
    <col min="11" max="11" width="7.375" style="0" customWidth="1"/>
    <col min="12" max="12" width="10.875" style="0" customWidth="1"/>
  </cols>
  <sheetData>
    <row r="1" spans="1:13" ht="17.25" customHeight="1">
      <c r="A1" s="272" t="s">
        <v>293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</row>
    <row r="2" spans="1:13" ht="17.25" customHeight="1">
      <c r="A2" s="270" t="s">
        <v>300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</row>
    <row r="3" spans="1:13" ht="21" customHeight="1">
      <c r="A3" s="279" t="s">
        <v>295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</row>
    <row r="4" spans="1:13" ht="21" customHeight="1">
      <c r="A4" s="281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</row>
    <row r="5" spans="1:9" ht="16.5" customHeight="1">
      <c r="A5" s="282"/>
      <c r="B5" s="282"/>
      <c r="C5" s="282"/>
      <c r="D5" s="51"/>
      <c r="E5" s="51"/>
      <c r="F5" s="51"/>
      <c r="G5" s="51"/>
      <c r="H5" s="51"/>
      <c r="I5" s="235"/>
    </row>
    <row r="6" spans="1:13" ht="30" customHeight="1">
      <c r="A6" s="277" t="s">
        <v>1</v>
      </c>
      <c r="B6" s="276" t="s">
        <v>25</v>
      </c>
      <c r="C6" s="277" t="s">
        <v>26</v>
      </c>
      <c r="D6" s="276" t="s">
        <v>14</v>
      </c>
      <c r="E6" s="277" t="s">
        <v>22</v>
      </c>
      <c r="F6" s="277"/>
      <c r="G6" s="278" t="s">
        <v>195</v>
      </c>
      <c r="H6" s="278"/>
      <c r="I6" s="273" t="s">
        <v>196</v>
      </c>
      <c r="J6" s="273"/>
      <c r="K6" s="274" t="s">
        <v>197</v>
      </c>
      <c r="L6" s="274"/>
      <c r="M6" s="275" t="s">
        <v>198</v>
      </c>
    </row>
    <row r="7" spans="1:13" ht="75" customHeight="1">
      <c r="A7" s="277"/>
      <c r="B7" s="276"/>
      <c r="C7" s="277"/>
      <c r="D7" s="276"/>
      <c r="E7" s="45" t="s">
        <v>14</v>
      </c>
      <c r="F7" s="45" t="s">
        <v>24</v>
      </c>
      <c r="G7" s="132" t="s">
        <v>194</v>
      </c>
      <c r="H7" s="128" t="s">
        <v>13</v>
      </c>
      <c r="I7" s="132" t="s">
        <v>194</v>
      </c>
      <c r="J7" s="128" t="s">
        <v>13</v>
      </c>
      <c r="K7" s="132" t="s">
        <v>194</v>
      </c>
      <c r="L7" s="128" t="s">
        <v>13</v>
      </c>
      <c r="M7" s="275"/>
    </row>
    <row r="8" spans="1:13" ht="13.5">
      <c r="A8" s="42" t="s">
        <v>16</v>
      </c>
      <c r="B8" s="42" t="s">
        <v>17</v>
      </c>
      <c r="C8" s="42" t="s">
        <v>18</v>
      </c>
      <c r="D8" s="42" t="s">
        <v>19</v>
      </c>
      <c r="E8" s="42" t="s">
        <v>20</v>
      </c>
      <c r="F8" s="19" t="s">
        <v>21</v>
      </c>
      <c r="G8" s="138" t="s">
        <v>9</v>
      </c>
      <c r="H8" s="145">
        <v>8</v>
      </c>
      <c r="I8" s="144">
        <v>9</v>
      </c>
      <c r="J8" s="145">
        <v>10</v>
      </c>
      <c r="K8" s="144">
        <v>11</v>
      </c>
      <c r="L8" s="145">
        <v>12</v>
      </c>
      <c r="M8" s="142">
        <v>13</v>
      </c>
    </row>
    <row r="9" spans="1:13" ht="39" customHeight="1">
      <c r="A9" s="91">
        <v>1</v>
      </c>
      <c r="B9" s="59" t="s">
        <v>106</v>
      </c>
      <c r="C9" s="59" t="s">
        <v>263</v>
      </c>
      <c r="D9" s="129" t="s">
        <v>63</v>
      </c>
      <c r="E9" s="93"/>
      <c r="F9" s="92">
        <f>SUM(F12:F12)</f>
        <v>8</v>
      </c>
      <c r="G9" s="91"/>
      <c r="H9" s="116"/>
      <c r="I9" s="125"/>
      <c r="J9" s="125"/>
      <c r="K9" s="125"/>
      <c r="L9" s="125"/>
      <c r="M9" s="72"/>
    </row>
    <row r="10" spans="1:13" ht="12.75">
      <c r="A10" s="90"/>
      <c r="B10" s="59"/>
      <c r="C10" s="89" t="s">
        <v>103</v>
      </c>
      <c r="D10" s="59" t="s">
        <v>64</v>
      </c>
      <c r="E10" s="93">
        <v>0.105</v>
      </c>
      <c r="F10" s="90">
        <f>E10*F9</f>
        <v>0.84</v>
      </c>
      <c r="G10" s="125"/>
      <c r="H10" s="112"/>
      <c r="I10" s="93"/>
      <c r="J10" s="146"/>
      <c r="K10" s="93"/>
      <c r="L10" s="146"/>
      <c r="M10" s="96"/>
    </row>
    <row r="11" spans="1:13" ht="12.75">
      <c r="A11" s="90"/>
      <c r="B11" s="59"/>
      <c r="C11" s="89" t="s">
        <v>58</v>
      </c>
      <c r="D11" s="59" t="s">
        <v>0</v>
      </c>
      <c r="E11" s="93">
        <v>0.0538</v>
      </c>
      <c r="F11" s="90">
        <f>E11*F9</f>
        <v>0.4304</v>
      </c>
      <c r="G11" s="125"/>
      <c r="H11" s="112"/>
      <c r="I11" s="125"/>
      <c r="J11" s="90"/>
      <c r="K11" s="93"/>
      <c r="L11" s="146"/>
      <c r="M11" s="96"/>
    </row>
    <row r="12" spans="1:13" ht="12.75">
      <c r="A12" s="90"/>
      <c r="B12" s="250" t="s">
        <v>270</v>
      </c>
      <c r="C12" s="89" t="s">
        <v>156</v>
      </c>
      <c r="D12" s="59"/>
      <c r="E12" s="93"/>
      <c r="F12" s="90">
        <v>8</v>
      </c>
      <c r="G12" s="251"/>
      <c r="H12" s="146"/>
      <c r="I12" s="125"/>
      <c r="J12" s="90"/>
      <c r="K12" s="93"/>
      <c r="L12" s="146"/>
      <c r="M12" s="96"/>
    </row>
    <row r="13" spans="1:13" ht="12.75">
      <c r="A13" s="90"/>
      <c r="B13" s="250" t="s">
        <v>269</v>
      </c>
      <c r="C13" s="89" t="s">
        <v>193</v>
      </c>
      <c r="D13" s="59" t="s">
        <v>65</v>
      </c>
      <c r="E13" s="90"/>
      <c r="F13" s="90">
        <v>10</v>
      </c>
      <c r="G13" s="93"/>
      <c r="H13" s="146"/>
      <c r="I13" s="125"/>
      <c r="J13" s="90"/>
      <c r="K13" s="93"/>
      <c r="L13" s="146"/>
      <c r="M13" s="96"/>
    </row>
    <row r="14" spans="1:13" ht="12.75">
      <c r="A14" s="90"/>
      <c r="B14" s="59"/>
      <c r="C14" s="89" t="s">
        <v>46</v>
      </c>
      <c r="D14" s="59" t="s">
        <v>0</v>
      </c>
      <c r="E14" s="93">
        <v>0.0163</v>
      </c>
      <c r="F14" s="90">
        <f>F9*E14</f>
        <v>0.1304</v>
      </c>
      <c r="G14" s="93"/>
      <c r="H14" s="146"/>
      <c r="I14" s="125"/>
      <c r="J14" s="90"/>
      <c r="K14" s="93"/>
      <c r="L14" s="146"/>
      <c r="M14" s="96"/>
    </row>
    <row r="15" spans="1:13" ht="25.5">
      <c r="A15" s="87">
        <v>2</v>
      </c>
      <c r="B15" s="198" t="s">
        <v>170</v>
      </c>
      <c r="C15" s="203" t="s">
        <v>211</v>
      </c>
      <c r="D15" s="137" t="s">
        <v>27</v>
      </c>
      <c r="E15" s="116"/>
      <c r="F15" s="116">
        <v>4</v>
      </c>
      <c r="G15" s="86"/>
      <c r="H15" s="116"/>
      <c r="I15" s="125"/>
      <c r="J15" s="90"/>
      <c r="K15" s="93"/>
      <c r="L15" s="146"/>
      <c r="M15" s="72"/>
    </row>
    <row r="16" spans="1:13" ht="12.75">
      <c r="A16" s="90"/>
      <c r="B16" s="59"/>
      <c r="C16" s="85" t="s">
        <v>158</v>
      </c>
      <c r="D16" s="84" t="s">
        <v>44</v>
      </c>
      <c r="E16" s="146">
        <v>1.51</v>
      </c>
      <c r="F16" s="146">
        <f>F15*E16</f>
        <v>6.04</v>
      </c>
      <c r="G16" s="125"/>
      <c r="H16" s="112"/>
      <c r="I16" s="93"/>
      <c r="J16" s="146"/>
      <c r="K16" s="93"/>
      <c r="L16" s="146"/>
      <c r="M16" s="96"/>
    </row>
    <row r="17" spans="1:13" ht="12.75">
      <c r="A17" s="90"/>
      <c r="B17" s="59"/>
      <c r="C17" s="85" t="s">
        <v>171</v>
      </c>
      <c r="D17" s="84" t="s">
        <v>0</v>
      </c>
      <c r="E17" s="146">
        <v>0.13</v>
      </c>
      <c r="F17" s="146">
        <f>F15*E17</f>
        <v>0.52</v>
      </c>
      <c r="G17" s="125"/>
      <c r="H17" s="112"/>
      <c r="I17" s="125"/>
      <c r="J17" s="90"/>
      <c r="K17" s="143"/>
      <c r="L17" s="146"/>
      <c r="M17" s="96"/>
    </row>
    <row r="18" spans="1:13" ht="12.75">
      <c r="A18" s="90"/>
      <c r="B18" s="250" t="s">
        <v>278</v>
      </c>
      <c r="C18" s="89" t="s">
        <v>264</v>
      </c>
      <c r="D18" s="59" t="s">
        <v>65</v>
      </c>
      <c r="E18" s="90"/>
      <c r="F18" s="90">
        <v>2</v>
      </c>
      <c r="G18" s="93"/>
      <c r="H18" s="146"/>
      <c r="I18" s="125"/>
      <c r="J18" s="90"/>
      <c r="K18" s="93"/>
      <c r="L18" s="146"/>
      <c r="M18" s="96"/>
    </row>
    <row r="19" spans="1:13" ht="12.75">
      <c r="A19" s="90"/>
      <c r="B19" s="250" t="s">
        <v>277</v>
      </c>
      <c r="C19" s="89" t="s">
        <v>204</v>
      </c>
      <c r="D19" s="59" t="s">
        <v>65</v>
      </c>
      <c r="E19" s="90"/>
      <c r="F19" s="90">
        <v>2</v>
      </c>
      <c r="G19" s="93"/>
      <c r="H19" s="169"/>
      <c r="I19" s="125"/>
      <c r="J19" s="90"/>
      <c r="K19" s="93"/>
      <c r="L19" s="169"/>
      <c r="M19" s="96"/>
    </row>
    <row r="20" spans="1:13" s="14" customFormat="1" ht="37.5" customHeight="1">
      <c r="A20" s="91">
        <v>3</v>
      </c>
      <c r="B20" s="59" t="s">
        <v>80</v>
      </c>
      <c r="C20" s="59" t="s">
        <v>81</v>
      </c>
      <c r="D20" s="129" t="s">
        <v>63</v>
      </c>
      <c r="E20" s="93"/>
      <c r="F20" s="92">
        <f>F9</f>
        <v>8</v>
      </c>
      <c r="G20" s="91"/>
      <c r="H20" s="116"/>
      <c r="I20" s="117"/>
      <c r="J20" s="117"/>
      <c r="K20" s="117"/>
      <c r="L20" s="117"/>
      <c r="M20" s="72"/>
    </row>
    <row r="21" spans="1:13" ht="18" customHeight="1">
      <c r="A21" s="90"/>
      <c r="B21" s="59"/>
      <c r="C21" s="89" t="s">
        <v>103</v>
      </c>
      <c r="D21" s="59" t="s">
        <v>64</v>
      </c>
      <c r="E21" s="83">
        <v>0.0516</v>
      </c>
      <c r="F21" s="90">
        <f>E21*F20</f>
        <v>0.4128</v>
      </c>
      <c r="G21" s="125"/>
      <c r="H21" s="112"/>
      <c r="I21" s="93"/>
      <c r="J21" s="146"/>
      <c r="K21" s="125"/>
      <c r="L21" s="125"/>
      <c r="M21" s="96"/>
    </row>
    <row r="22" spans="1:13" ht="13.5" customHeight="1">
      <c r="A22" s="90"/>
      <c r="B22" s="59"/>
      <c r="C22" s="89" t="s">
        <v>46</v>
      </c>
      <c r="D22" s="59" t="s">
        <v>0</v>
      </c>
      <c r="E22" s="93">
        <v>0.011</v>
      </c>
      <c r="F22" s="90">
        <f>E22*F20</f>
        <v>0.088</v>
      </c>
      <c r="G22" s="125"/>
      <c r="H22" s="112"/>
      <c r="I22" s="125"/>
      <c r="J22" s="125"/>
      <c r="K22" s="93"/>
      <c r="L22" s="146"/>
      <c r="M22" s="96"/>
    </row>
    <row r="23" spans="1:13" s="14" customFormat="1" ht="39" customHeight="1">
      <c r="A23" s="91">
        <v>4</v>
      </c>
      <c r="B23" s="59" t="s">
        <v>205</v>
      </c>
      <c r="C23" s="59" t="s">
        <v>216</v>
      </c>
      <c r="D23" s="129" t="s">
        <v>203</v>
      </c>
      <c r="E23" s="90"/>
      <c r="F23" s="79">
        <f>4*0.2*0.2*0.2</f>
        <v>0.03200000000000001</v>
      </c>
      <c r="G23" s="92"/>
      <c r="H23" s="116"/>
      <c r="I23" s="117"/>
      <c r="J23" s="117"/>
      <c r="K23" s="117"/>
      <c r="L23" s="117"/>
      <c r="M23" s="72"/>
    </row>
    <row r="24" spans="1:13" ht="15.75" customHeight="1">
      <c r="A24" s="90"/>
      <c r="B24" s="59"/>
      <c r="C24" s="89" t="s">
        <v>33</v>
      </c>
      <c r="D24" s="59" t="s">
        <v>44</v>
      </c>
      <c r="E24" s="88">
        <f>21.1+58</f>
        <v>79.1</v>
      </c>
      <c r="F24" s="90">
        <f>E24*F23</f>
        <v>2.5312000000000006</v>
      </c>
      <c r="G24" s="125"/>
      <c r="H24" s="112"/>
      <c r="I24" s="93"/>
      <c r="J24" s="146"/>
      <c r="K24" s="125"/>
      <c r="L24" s="125"/>
      <c r="M24" s="96"/>
    </row>
    <row r="25" spans="1:13" ht="15.75" customHeight="1">
      <c r="A25" s="90"/>
      <c r="B25" s="59"/>
      <c r="C25" s="89" t="s">
        <v>58</v>
      </c>
      <c r="D25" s="59" t="s">
        <v>0</v>
      </c>
      <c r="E25" s="88">
        <f>14.7+1.1</f>
        <v>15.799999999999999</v>
      </c>
      <c r="F25" s="90">
        <f>E25*F23</f>
        <v>0.5056</v>
      </c>
      <c r="G25" s="125"/>
      <c r="H25" s="112"/>
      <c r="I25" s="125"/>
      <c r="J25" s="125"/>
      <c r="K25" s="87"/>
      <c r="L25" s="146"/>
      <c r="M25" s="96"/>
    </row>
    <row r="26" spans="1:13" ht="15.75" customHeight="1">
      <c r="A26" s="90"/>
      <c r="B26" s="248" t="s">
        <v>271</v>
      </c>
      <c r="C26" s="89" t="s">
        <v>206</v>
      </c>
      <c r="D26" s="59" t="s">
        <v>203</v>
      </c>
      <c r="E26" s="88">
        <v>1.04</v>
      </c>
      <c r="F26" s="80">
        <f>E26*F23</f>
        <v>0.03328000000000001</v>
      </c>
      <c r="G26" s="54"/>
      <c r="H26" s="207"/>
      <c r="I26" s="144"/>
      <c r="J26" s="145"/>
      <c r="K26" s="144"/>
      <c r="L26" s="145"/>
      <c r="M26" s="182"/>
    </row>
    <row r="27" spans="1:13" ht="15.75" customHeight="1">
      <c r="A27" s="90"/>
      <c r="B27" s="248">
        <v>4.16</v>
      </c>
      <c r="C27" s="89" t="s">
        <v>207</v>
      </c>
      <c r="D27" s="59" t="s">
        <v>203</v>
      </c>
      <c r="E27" s="88">
        <v>0.39</v>
      </c>
      <c r="F27" s="80">
        <f>E27*F23</f>
        <v>0.012480000000000003</v>
      </c>
      <c r="G27" s="95"/>
      <c r="H27" s="207"/>
      <c r="I27" s="125"/>
      <c r="J27" s="125"/>
      <c r="K27" s="90"/>
      <c r="L27" s="169"/>
      <c r="M27" s="182"/>
    </row>
    <row r="28" spans="1:13" ht="15.75" customHeight="1">
      <c r="A28" s="90"/>
      <c r="B28" s="250" t="s">
        <v>260</v>
      </c>
      <c r="C28" s="89" t="s">
        <v>208</v>
      </c>
      <c r="D28" s="59" t="s">
        <v>45</v>
      </c>
      <c r="E28" s="88">
        <v>5.9</v>
      </c>
      <c r="F28" s="80">
        <f>E28*F23</f>
        <v>0.18880000000000005</v>
      </c>
      <c r="G28" s="249"/>
      <c r="H28" s="207"/>
      <c r="I28" s="125"/>
      <c r="J28" s="125"/>
      <c r="K28" s="90"/>
      <c r="L28" s="169"/>
      <c r="M28" s="182"/>
    </row>
    <row r="29" spans="1:13" ht="15.75" customHeight="1">
      <c r="A29" s="129"/>
      <c r="B29" s="59"/>
      <c r="C29" s="129" t="s">
        <v>151</v>
      </c>
      <c r="D29" s="59" t="s">
        <v>0</v>
      </c>
      <c r="E29" s="91"/>
      <c r="F29" s="91"/>
      <c r="G29" s="82"/>
      <c r="H29" s="116"/>
      <c r="I29" s="116"/>
      <c r="J29" s="116"/>
      <c r="K29" s="116"/>
      <c r="L29" s="116"/>
      <c r="M29" s="116"/>
    </row>
    <row r="30" spans="1:13" ht="15.75" customHeight="1">
      <c r="A30" s="129"/>
      <c r="B30" s="129"/>
      <c r="C30" s="124" t="s">
        <v>130</v>
      </c>
      <c r="D30" s="198" t="s">
        <v>0</v>
      </c>
      <c r="E30" s="196"/>
      <c r="F30" s="148" t="s">
        <v>306</v>
      </c>
      <c r="G30" s="196"/>
      <c r="H30" s="204"/>
      <c r="I30" s="204"/>
      <c r="J30" s="204"/>
      <c r="K30" s="204"/>
      <c r="L30" s="204"/>
      <c r="M30" s="199"/>
    </row>
    <row r="31" spans="1:13" ht="15.75" customHeight="1">
      <c r="A31" s="59"/>
      <c r="B31" s="129"/>
      <c r="C31" s="121" t="s">
        <v>13</v>
      </c>
      <c r="D31" s="197" t="s">
        <v>0</v>
      </c>
      <c r="E31" s="120"/>
      <c r="F31" s="120"/>
      <c r="G31" s="120"/>
      <c r="H31" s="202"/>
      <c r="I31" s="202"/>
      <c r="J31" s="202"/>
      <c r="K31" s="202"/>
      <c r="L31" s="202"/>
      <c r="M31" s="201"/>
    </row>
    <row r="32" spans="1:13" ht="13.5">
      <c r="A32" s="126"/>
      <c r="B32" s="126"/>
      <c r="C32" s="124" t="s">
        <v>131</v>
      </c>
      <c r="D32" s="198" t="s">
        <v>0</v>
      </c>
      <c r="E32" s="196"/>
      <c r="F32" s="148" t="s">
        <v>306</v>
      </c>
      <c r="G32" s="196"/>
      <c r="H32" s="204"/>
      <c r="I32" s="204"/>
      <c r="J32" s="204"/>
      <c r="K32" s="204"/>
      <c r="L32" s="204"/>
      <c r="M32" s="199"/>
    </row>
    <row r="33" spans="1:13" ht="13.5">
      <c r="A33" s="126"/>
      <c r="B33" s="126"/>
      <c r="C33" s="121" t="s">
        <v>40</v>
      </c>
      <c r="D33" s="197" t="s">
        <v>0</v>
      </c>
      <c r="E33" s="196"/>
      <c r="F33" s="196"/>
      <c r="G33" s="110"/>
      <c r="H33" s="202"/>
      <c r="I33" s="202"/>
      <c r="J33" s="202"/>
      <c r="K33" s="202"/>
      <c r="L33" s="202"/>
      <c r="M33" s="201"/>
    </row>
    <row r="34" spans="1:13" ht="13.5">
      <c r="A34" s="283"/>
      <c r="B34" s="283"/>
      <c r="C34" s="283"/>
      <c r="D34" s="283"/>
      <c r="E34" s="283"/>
      <c r="F34" s="283"/>
      <c r="G34" s="283"/>
      <c r="H34" s="283"/>
      <c r="I34" s="81"/>
      <c r="J34" s="81"/>
      <c r="K34" s="81"/>
      <c r="L34" s="81"/>
      <c r="M34" s="81"/>
    </row>
    <row r="35" spans="1:13" ht="13.5">
      <c r="A35" s="284"/>
      <c r="B35" s="284"/>
      <c r="C35" s="284"/>
      <c r="D35" s="284"/>
      <c r="E35" s="284"/>
      <c r="F35" s="284"/>
      <c r="G35" s="284"/>
      <c r="H35" s="284"/>
      <c r="I35" s="81"/>
      <c r="J35" s="81"/>
      <c r="K35" s="81"/>
      <c r="L35" s="81"/>
      <c r="M35" s="81"/>
    </row>
    <row r="36" spans="1:13" ht="16.5">
      <c r="A36" s="271"/>
      <c r="B36" s="271"/>
      <c r="C36" s="271"/>
      <c r="D36" s="271"/>
      <c r="E36" s="271"/>
      <c r="F36" s="271"/>
      <c r="G36" s="271"/>
      <c r="H36" s="271"/>
      <c r="I36" s="271"/>
      <c r="J36" s="271"/>
      <c r="K36" s="271"/>
      <c r="L36" s="271"/>
      <c r="M36" s="271"/>
    </row>
  </sheetData>
  <sheetProtection/>
  <mergeCells count="17">
    <mergeCell ref="A6:A7"/>
    <mergeCell ref="B6:B7"/>
    <mergeCell ref="C6:C7"/>
    <mergeCell ref="D6:D7"/>
    <mergeCell ref="A2:M2"/>
    <mergeCell ref="E6:F6"/>
    <mergeCell ref="G6:H6"/>
    <mergeCell ref="A36:M36"/>
    <mergeCell ref="A4:M4"/>
    <mergeCell ref="A5:C5"/>
    <mergeCell ref="A1:M1"/>
    <mergeCell ref="A34:H34"/>
    <mergeCell ref="A35:H35"/>
    <mergeCell ref="I6:J6"/>
    <mergeCell ref="K6:L6"/>
    <mergeCell ref="M6:M7"/>
    <mergeCell ref="A3:M3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8"/>
  <sheetViews>
    <sheetView view="pageBreakPreview" zoomScaleSheetLayoutView="100" zoomScalePageLayoutView="0" workbookViewId="0" topLeftCell="A76">
      <selection activeCell="J11" sqref="J11"/>
    </sheetView>
  </sheetViews>
  <sheetFormatPr defaultColWidth="9.00390625" defaultRowHeight="12.75"/>
  <cols>
    <col min="1" max="1" width="3.75390625" style="60" customWidth="1"/>
    <col min="2" max="2" width="11.375" style="60" customWidth="1"/>
    <col min="3" max="3" width="48.125" style="212" customWidth="1"/>
    <col min="4" max="4" width="8.00390625" style="0" customWidth="1"/>
    <col min="5" max="5" width="7.375" style="0" customWidth="1"/>
    <col min="6" max="6" width="9.125" style="0" customWidth="1"/>
    <col min="7" max="7" width="8.125" style="60" customWidth="1"/>
    <col min="8" max="8" width="7.375" style="0" customWidth="1"/>
    <col min="9" max="9" width="5.375" style="0" customWidth="1"/>
    <col min="10" max="10" width="8.75390625" style="0" customWidth="1"/>
    <col min="11" max="11" width="7.00390625" style="0" customWidth="1"/>
    <col min="12" max="12" width="8.375" style="0" customWidth="1"/>
    <col min="13" max="13" width="9.625" style="0" customWidth="1"/>
  </cols>
  <sheetData>
    <row r="1" spans="1:13" ht="15.75">
      <c r="A1" s="270" t="s">
        <v>291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3" ht="37.5" customHeight="1">
      <c r="A2" s="290" t="s">
        <v>304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</row>
    <row r="3" spans="1:13" ht="15.75">
      <c r="A3" s="270" t="s">
        <v>292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</row>
    <row r="4" spans="1:13" ht="13.5">
      <c r="A4" s="291" t="s">
        <v>1</v>
      </c>
      <c r="B4" s="289" t="s">
        <v>25</v>
      </c>
      <c r="C4" s="292" t="s">
        <v>26</v>
      </c>
      <c r="D4" s="289" t="s">
        <v>14</v>
      </c>
      <c r="E4" s="291" t="s">
        <v>22</v>
      </c>
      <c r="F4" s="291"/>
      <c r="G4" s="278" t="s">
        <v>195</v>
      </c>
      <c r="H4" s="278"/>
      <c r="I4" s="273" t="s">
        <v>196</v>
      </c>
      <c r="J4" s="273"/>
      <c r="K4" s="274" t="s">
        <v>197</v>
      </c>
      <c r="L4" s="274"/>
      <c r="M4" s="275" t="s">
        <v>198</v>
      </c>
    </row>
    <row r="5" spans="1:13" ht="82.5">
      <c r="A5" s="291"/>
      <c r="B5" s="289"/>
      <c r="C5" s="292"/>
      <c r="D5" s="289"/>
      <c r="E5" s="171" t="s">
        <v>14</v>
      </c>
      <c r="F5" s="171" t="s">
        <v>24</v>
      </c>
      <c r="G5" s="171" t="s">
        <v>194</v>
      </c>
      <c r="H5" s="172" t="s">
        <v>13</v>
      </c>
      <c r="I5" s="171" t="s">
        <v>194</v>
      </c>
      <c r="J5" s="172" t="s">
        <v>13</v>
      </c>
      <c r="K5" s="171" t="s">
        <v>194</v>
      </c>
      <c r="L5" s="172" t="s">
        <v>13</v>
      </c>
      <c r="M5" s="275"/>
    </row>
    <row r="6" spans="1:13" ht="13.5">
      <c r="A6" s="232">
        <v>1</v>
      </c>
      <c r="B6" s="232">
        <v>2</v>
      </c>
      <c r="C6" s="131">
        <v>3</v>
      </c>
      <c r="D6" s="131">
        <v>4</v>
      </c>
      <c r="E6" s="131">
        <v>5</v>
      </c>
      <c r="F6" s="131">
        <v>6</v>
      </c>
      <c r="G6" s="234">
        <v>7</v>
      </c>
      <c r="H6" s="145">
        <v>8</v>
      </c>
      <c r="I6" s="144">
        <v>9</v>
      </c>
      <c r="J6" s="145">
        <v>10</v>
      </c>
      <c r="K6" s="144">
        <v>11</v>
      </c>
      <c r="L6" s="145">
        <v>12</v>
      </c>
      <c r="M6" s="142">
        <v>13</v>
      </c>
    </row>
    <row r="7" spans="1:13" ht="27">
      <c r="A7" s="232">
        <v>1</v>
      </c>
      <c r="B7" s="53" t="s">
        <v>172</v>
      </c>
      <c r="C7" s="39" t="s">
        <v>240</v>
      </c>
      <c r="D7" s="54" t="s">
        <v>169</v>
      </c>
      <c r="E7" s="54"/>
      <c r="F7" s="57">
        <f>1.2*1.2*0.2*2+1.2*(2.8+2.4)*0.2</f>
        <v>1.8239999999999998</v>
      </c>
      <c r="G7" s="54"/>
      <c r="H7" s="205"/>
      <c r="K7" s="162"/>
      <c r="L7" s="162"/>
      <c r="M7" s="181"/>
    </row>
    <row r="8" spans="1:13" ht="13.5">
      <c r="A8" s="193"/>
      <c r="B8" s="206"/>
      <c r="C8" s="55" t="s">
        <v>158</v>
      </c>
      <c r="D8" s="56" t="s">
        <v>44</v>
      </c>
      <c r="E8" s="53">
        <v>2.06</v>
      </c>
      <c r="F8" s="40">
        <f>F7*E8</f>
        <v>3.75744</v>
      </c>
      <c r="G8" s="54"/>
      <c r="H8" s="207"/>
      <c r="I8" s="161"/>
      <c r="J8" s="160"/>
      <c r="K8" s="144"/>
      <c r="L8" s="145"/>
      <c r="M8" s="182"/>
    </row>
    <row r="9" spans="1:13" ht="27">
      <c r="A9" s="232">
        <v>2</v>
      </c>
      <c r="B9" s="206" t="s">
        <v>173</v>
      </c>
      <c r="C9" s="39" t="s">
        <v>241</v>
      </c>
      <c r="D9" s="54" t="s">
        <v>169</v>
      </c>
      <c r="E9" s="54"/>
      <c r="F9" s="57">
        <f>F7</f>
        <v>1.8239999999999998</v>
      </c>
      <c r="G9" s="54"/>
      <c r="H9" s="205"/>
      <c r="I9" s="144"/>
      <c r="J9" s="145"/>
      <c r="K9" s="144"/>
      <c r="L9" s="145"/>
      <c r="M9" s="214"/>
    </row>
    <row r="10" spans="1:13" ht="13.5">
      <c r="A10" s="193"/>
      <c r="B10" s="206"/>
      <c r="C10" s="55" t="s">
        <v>158</v>
      </c>
      <c r="D10" s="56" t="s">
        <v>44</v>
      </c>
      <c r="E10" s="53">
        <v>1.21</v>
      </c>
      <c r="F10" s="40">
        <f>F9*E10</f>
        <v>2.2070399999999997</v>
      </c>
      <c r="G10" s="54"/>
      <c r="H10" s="207"/>
      <c r="I10" s="161"/>
      <c r="J10" s="160"/>
      <c r="K10" s="162"/>
      <c r="L10" s="162"/>
      <c r="M10" s="182"/>
    </row>
    <row r="11" spans="1:13" ht="25.5">
      <c r="A11" s="232">
        <v>3</v>
      </c>
      <c r="B11" s="141" t="s">
        <v>164</v>
      </c>
      <c r="C11" s="115" t="s">
        <v>242</v>
      </c>
      <c r="D11" s="203" t="s">
        <v>160</v>
      </c>
      <c r="E11" s="190"/>
      <c r="F11" s="120">
        <f>F7/2</f>
        <v>0.9119999999999999</v>
      </c>
      <c r="G11" s="190"/>
      <c r="H11" s="191"/>
      <c r="I11" s="190"/>
      <c r="J11" s="94"/>
      <c r="K11" s="95"/>
      <c r="L11" s="95"/>
      <c r="M11" s="163"/>
    </row>
    <row r="12" spans="1:13" ht="13.5">
      <c r="A12" s="193"/>
      <c r="B12" s="139"/>
      <c r="C12" s="115" t="s">
        <v>158</v>
      </c>
      <c r="D12" s="203" t="s">
        <v>163</v>
      </c>
      <c r="E12" s="190">
        <v>3.52</v>
      </c>
      <c r="F12" s="189">
        <f>F11*E12</f>
        <v>3.2102399999999998</v>
      </c>
      <c r="G12" s="95"/>
      <c r="H12" s="95"/>
      <c r="I12" s="161"/>
      <c r="J12" s="189"/>
      <c r="K12" s="95"/>
      <c r="L12" s="95"/>
      <c r="M12" s="180"/>
    </row>
    <row r="13" spans="1:13" ht="13.5">
      <c r="A13" s="193"/>
      <c r="B13" s="139"/>
      <c r="C13" s="115" t="s">
        <v>159</v>
      </c>
      <c r="D13" s="203" t="s">
        <v>0</v>
      </c>
      <c r="E13" s="190">
        <v>1.06</v>
      </c>
      <c r="F13" s="189">
        <f>F11*E13</f>
        <v>0.9667199999999999</v>
      </c>
      <c r="G13" s="190"/>
      <c r="H13" s="189"/>
      <c r="I13" s="190"/>
      <c r="J13" s="94"/>
      <c r="K13" s="188"/>
      <c r="L13" s="194"/>
      <c r="M13" s="180"/>
    </row>
    <row r="14" spans="1:13" ht="13.5">
      <c r="A14" s="193"/>
      <c r="B14" s="245" t="s">
        <v>273</v>
      </c>
      <c r="C14" s="115" t="s">
        <v>274</v>
      </c>
      <c r="D14" s="203" t="s">
        <v>160</v>
      </c>
      <c r="E14" s="190"/>
      <c r="F14" s="189">
        <v>1.6</v>
      </c>
      <c r="G14" s="248"/>
      <c r="H14" s="189"/>
      <c r="I14" s="190"/>
      <c r="J14" s="94"/>
      <c r="K14" s="76"/>
      <c r="L14" s="194"/>
      <c r="M14" s="180"/>
    </row>
    <row r="15" spans="1:13" ht="13.5">
      <c r="A15" s="193"/>
      <c r="B15" s="139"/>
      <c r="C15" s="115" t="s">
        <v>48</v>
      </c>
      <c r="D15" s="203" t="s">
        <v>0</v>
      </c>
      <c r="E15" s="190">
        <v>0.02</v>
      </c>
      <c r="F15" s="189">
        <f>F11*E15</f>
        <v>0.01824</v>
      </c>
      <c r="G15" s="188"/>
      <c r="H15" s="189"/>
      <c r="I15" s="190"/>
      <c r="J15" s="94"/>
      <c r="K15" s="95"/>
      <c r="L15" s="95"/>
      <c r="M15" s="180"/>
    </row>
    <row r="16" spans="1:13" ht="27">
      <c r="A16" s="232">
        <v>4</v>
      </c>
      <c r="B16" s="58" t="s">
        <v>220</v>
      </c>
      <c r="C16" s="39" t="s">
        <v>230</v>
      </c>
      <c r="D16" s="54" t="s">
        <v>169</v>
      </c>
      <c r="E16" s="54"/>
      <c r="F16" s="131">
        <v>1.4</v>
      </c>
      <c r="G16" s="40"/>
      <c r="H16" s="205"/>
      <c r="I16" s="144"/>
      <c r="J16" s="145"/>
      <c r="K16" s="144"/>
      <c r="L16" s="145"/>
      <c r="M16" s="214"/>
    </row>
    <row r="17" spans="1:13" ht="13.5">
      <c r="A17" s="193"/>
      <c r="B17" s="58"/>
      <c r="C17" s="55" t="s">
        <v>158</v>
      </c>
      <c r="D17" s="56" t="s">
        <v>44</v>
      </c>
      <c r="E17" s="53">
        <v>8.4</v>
      </c>
      <c r="F17" s="40">
        <f>F16*E17</f>
        <v>11.76</v>
      </c>
      <c r="G17" s="40"/>
      <c r="H17" s="207"/>
      <c r="I17" s="161"/>
      <c r="J17" s="160"/>
      <c r="K17" s="162"/>
      <c r="L17" s="162"/>
      <c r="M17" s="182"/>
    </row>
    <row r="18" spans="1:13" ht="13.5">
      <c r="A18" s="193"/>
      <c r="B18" s="58"/>
      <c r="C18" s="55" t="s">
        <v>159</v>
      </c>
      <c r="D18" s="56" t="s">
        <v>0</v>
      </c>
      <c r="E18" s="53">
        <v>0.81</v>
      </c>
      <c r="F18" s="40">
        <f>F16*E18</f>
        <v>1.134</v>
      </c>
      <c r="G18" s="40"/>
      <c r="H18" s="207"/>
      <c r="I18" s="144"/>
      <c r="J18" s="145"/>
      <c r="K18" s="184"/>
      <c r="L18" s="160"/>
      <c r="M18" s="182"/>
    </row>
    <row r="19" spans="1:13" ht="13.5">
      <c r="A19" s="193"/>
      <c r="B19" s="203">
        <v>12.161</v>
      </c>
      <c r="C19" s="39" t="s">
        <v>217</v>
      </c>
      <c r="D19" s="54" t="s">
        <v>28</v>
      </c>
      <c r="E19" s="54">
        <v>1.015</v>
      </c>
      <c r="F19" s="40">
        <f>E19*F16</f>
        <v>1.4209999999999998</v>
      </c>
      <c r="G19" s="54"/>
      <c r="H19" s="207"/>
      <c r="I19" s="144"/>
      <c r="J19" s="145"/>
      <c r="K19" s="240"/>
      <c r="L19" s="159"/>
      <c r="M19" s="182"/>
    </row>
    <row r="20" spans="1:13" ht="13.5">
      <c r="A20" s="193"/>
      <c r="B20" s="248" t="s">
        <v>271</v>
      </c>
      <c r="C20" s="55" t="s">
        <v>280</v>
      </c>
      <c r="D20" s="56" t="s">
        <v>169</v>
      </c>
      <c r="E20" s="53">
        <v>1.015</v>
      </c>
      <c r="F20" s="40">
        <f>F16*E20</f>
        <v>1.4209999999999998</v>
      </c>
      <c r="G20" s="54"/>
      <c r="H20" s="207"/>
      <c r="I20" s="144"/>
      <c r="J20" s="145"/>
      <c r="K20" s="144"/>
      <c r="L20" s="145"/>
      <c r="M20" s="182"/>
    </row>
    <row r="21" spans="1:13" ht="13.5">
      <c r="A21" s="193"/>
      <c r="B21" s="248">
        <v>4.112</v>
      </c>
      <c r="C21" s="55" t="s">
        <v>62</v>
      </c>
      <c r="D21" s="56" t="s">
        <v>182</v>
      </c>
      <c r="E21" s="53">
        <v>1.37</v>
      </c>
      <c r="F21" s="40">
        <f>F16*E21</f>
        <v>1.918</v>
      </c>
      <c r="G21" s="209"/>
      <c r="H21" s="207"/>
      <c r="I21" s="144"/>
      <c r="J21" s="145"/>
      <c r="K21" s="144"/>
      <c r="L21" s="145"/>
      <c r="M21" s="182"/>
    </row>
    <row r="22" spans="1:13" ht="13.5">
      <c r="A22" s="193"/>
      <c r="B22" s="248">
        <v>4.16</v>
      </c>
      <c r="C22" s="55" t="s">
        <v>221</v>
      </c>
      <c r="D22" s="56" t="s">
        <v>169</v>
      </c>
      <c r="E22" s="53">
        <v>0.0084</v>
      </c>
      <c r="F22" s="40">
        <f>F16*E22</f>
        <v>0.011759999999999998</v>
      </c>
      <c r="G22" s="54"/>
      <c r="H22" s="207"/>
      <c r="I22" s="144"/>
      <c r="J22" s="145"/>
      <c r="K22" s="144"/>
      <c r="L22" s="145"/>
      <c r="M22" s="182"/>
    </row>
    <row r="23" spans="1:13" ht="13.5">
      <c r="A23" s="193"/>
      <c r="B23" s="248">
        <v>4.19</v>
      </c>
      <c r="C23" s="55" t="s">
        <v>218</v>
      </c>
      <c r="D23" s="56" t="s">
        <v>169</v>
      </c>
      <c r="E23" s="53">
        <v>0.0256</v>
      </c>
      <c r="F23" s="40">
        <f>F16*E23</f>
        <v>0.03584</v>
      </c>
      <c r="G23" s="54"/>
      <c r="H23" s="207"/>
      <c r="I23" s="144"/>
      <c r="J23" s="145"/>
      <c r="K23" s="144"/>
      <c r="L23" s="145"/>
      <c r="M23" s="182"/>
    </row>
    <row r="24" spans="1:13" ht="13.5">
      <c r="A24" s="193"/>
      <c r="B24" s="244">
        <v>4.26</v>
      </c>
      <c r="C24" s="55" t="s">
        <v>219</v>
      </c>
      <c r="D24" s="56" t="s">
        <v>169</v>
      </c>
      <c r="E24" s="53">
        <v>0.0026</v>
      </c>
      <c r="F24" s="40">
        <f>F16*E24</f>
        <v>0.0036399999999999996</v>
      </c>
      <c r="G24" s="241"/>
      <c r="H24" s="207"/>
      <c r="I24" s="144"/>
      <c r="J24" s="145"/>
      <c r="K24" s="144"/>
      <c r="L24" s="145"/>
      <c r="M24" s="182"/>
    </row>
    <row r="25" spans="1:13" ht="13.5">
      <c r="A25" s="193"/>
      <c r="B25" s="58"/>
      <c r="C25" s="55" t="s">
        <v>48</v>
      </c>
      <c r="D25" s="56" t="s">
        <v>0</v>
      </c>
      <c r="E25" s="53">
        <v>0.39</v>
      </c>
      <c r="F25" s="40">
        <f>F16*E25</f>
        <v>0.5459999999999999</v>
      </c>
      <c r="G25" s="208"/>
      <c r="H25" s="207"/>
      <c r="I25" s="144"/>
      <c r="J25" s="145"/>
      <c r="K25" s="144"/>
      <c r="L25" s="145"/>
      <c r="M25" s="182"/>
    </row>
    <row r="26" spans="1:13" ht="12.75">
      <c r="A26" s="133"/>
      <c r="B26" s="139"/>
      <c r="C26" s="137" t="s">
        <v>222</v>
      </c>
      <c r="D26" s="203"/>
      <c r="E26" s="190"/>
      <c r="F26" s="189"/>
      <c r="G26" s="188"/>
      <c r="H26" s="189"/>
      <c r="I26" s="192"/>
      <c r="J26" s="94"/>
      <c r="K26" s="95"/>
      <c r="L26" s="95"/>
      <c r="M26" s="71"/>
    </row>
    <row r="27" spans="1:13" ht="25.5">
      <c r="A27" s="133">
        <v>5</v>
      </c>
      <c r="B27" s="133" t="s">
        <v>167</v>
      </c>
      <c r="C27" s="115" t="s">
        <v>243</v>
      </c>
      <c r="D27" s="203" t="s">
        <v>161</v>
      </c>
      <c r="E27" s="133"/>
      <c r="F27" s="120">
        <v>2.5</v>
      </c>
      <c r="G27" s="133"/>
      <c r="H27" s="285"/>
      <c r="I27" s="285"/>
      <c r="J27" s="285"/>
      <c r="K27" s="285"/>
      <c r="L27" s="285"/>
      <c r="M27" s="163"/>
    </row>
    <row r="28" spans="1:13" ht="12.75">
      <c r="A28" s="133"/>
      <c r="B28" s="139"/>
      <c r="C28" s="115" t="s">
        <v>158</v>
      </c>
      <c r="D28" s="203" t="s">
        <v>153</v>
      </c>
      <c r="E28" s="133">
        <v>0.227</v>
      </c>
      <c r="F28" s="176">
        <f>F27*E28</f>
        <v>0.5675</v>
      </c>
      <c r="G28" s="95"/>
      <c r="H28" s="95"/>
      <c r="I28" s="161"/>
      <c r="J28" s="123"/>
      <c r="K28" s="95"/>
      <c r="L28" s="95"/>
      <c r="M28" s="180"/>
    </row>
    <row r="29" spans="1:13" ht="12.75">
      <c r="A29" s="133"/>
      <c r="B29" s="139"/>
      <c r="C29" s="115" t="s">
        <v>159</v>
      </c>
      <c r="D29" s="203" t="s">
        <v>0</v>
      </c>
      <c r="E29" s="133">
        <v>0.0276</v>
      </c>
      <c r="F29" s="113">
        <f>E29*F27</f>
        <v>0.069</v>
      </c>
      <c r="G29" s="70"/>
      <c r="H29" s="179"/>
      <c r="I29" s="178"/>
      <c r="J29" s="67"/>
      <c r="K29" s="173"/>
      <c r="L29" s="123"/>
      <c r="M29" s="180"/>
    </row>
    <row r="30" spans="1:13" ht="12.75">
      <c r="A30" s="133"/>
      <c r="B30" s="242" t="s">
        <v>279</v>
      </c>
      <c r="C30" s="115" t="s">
        <v>212</v>
      </c>
      <c r="D30" s="203" t="s">
        <v>155</v>
      </c>
      <c r="E30" s="176"/>
      <c r="F30" s="113">
        <f>F27*0.03*1.1</f>
        <v>0.0825</v>
      </c>
      <c r="G30" s="248"/>
      <c r="H30" s="176"/>
      <c r="I30" s="178"/>
      <c r="J30" s="67"/>
      <c r="K30" s="164"/>
      <c r="L30" s="123"/>
      <c r="M30" s="180"/>
    </row>
    <row r="31" spans="1:13" ht="12.75">
      <c r="A31" s="133"/>
      <c r="B31" s="175" t="s">
        <v>260</v>
      </c>
      <c r="C31" s="115" t="s">
        <v>166</v>
      </c>
      <c r="D31" s="203" t="s">
        <v>45</v>
      </c>
      <c r="E31" s="133">
        <v>0.07</v>
      </c>
      <c r="F31" s="113">
        <f>F27*E31</f>
        <v>0.17500000000000002</v>
      </c>
      <c r="G31" s="243"/>
      <c r="H31" s="176"/>
      <c r="I31" s="178"/>
      <c r="J31" s="67"/>
      <c r="K31" s="164"/>
      <c r="L31" s="123"/>
      <c r="M31" s="180"/>
    </row>
    <row r="32" spans="1:13" ht="12.75">
      <c r="A32" s="133"/>
      <c r="B32" s="139"/>
      <c r="C32" s="115" t="s">
        <v>48</v>
      </c>
      <c r="D32" s="203" t="s">
        <v>0</v>
      </c>
      <c r="E32" s="133">
        <v>0.0444</v>
      </c>
      <c r="F32" s="113">
        <f>F27*E32</f>
        <v>0.111</v>
      </c>
      <c r="G32" s="133"/>
      <c r="H32" s="176"/>
      <c r="I32" s="178"/>
      <c r="J32" s="67"/>
      <c r="K32" s="95"/>
      <c r="L32" s="95"/>
      <c r="M32" s="180"/>
    </row>
    <row r="33" spans="1:13" ht="12.75">
      <c r="A33" s="123"/>
      <c r="B33" s="175"/>
      <c r="C33" s="197" t="s">
        <v>223</v>
      </c>
      <c r="D33" s="198"/>
      <c r="E33" s="173"/>
      <c r="F33" s="123"/>
      <c r="G33" s="123"/>
      <c r="H33" s="123"/>
      <c r="I33" s="178"/>
      <c r="J33" s="94"/>
      <c r="K33" s="95"/>
      <c r="L33" s="95"/>
      <c r="M33" s="180"/>
    </row>
    <row r="34" spans="1:13" ht="38.25">
      <c r="A34" s="103">
        <v>6</v>
      </c>
      <c r="B34" s="175" t="s">
        <v>188</v>
      </c>
      <c r="C34" s="101" t="s">
        <v>266</v>
      </c>
      <c r="D34" s="196" t="s">
        <v>186</v>
      </c>
      <c r="E34" s="173"/>
      <c r="F34" s="116">
        <f>0.7*2*2</f>
        <v>2.8</v>
      </c>
      <c r="G34" s="173"/>
      <c r="H34" s="285"/>
      <c r="I34" s="285"/>
      <c r="J34" s="285"/>
      <c r="K34" s="285"/>
      <c r="L34" s="285"/>
      <c r="M34" s="163"/>
    </row>
    <row r="35" spans="1:13" ht="12.75">
      <c r="A35" s="103"/>
      <c r="B35" s="109"/>
      <c r="C35" s="104" t="s">
        <v>187</v>
      </c>
      <c r="D35" s="196" t="s">
        <v>44</v>
      </c>
      <c r="E35" s="173">
        <v>1.11</v>
      </c>
      <c r="F35" s="105">
        <f>F34*E35</f>
        <v>3.108</v>
      </c>
      <c r="G35" s="176"/>
      <c r="H35" s="176"/>
      <c r="I35" s="161"/>
      <c r="J35" s="176"/>
      <c r="K35" s="95"/>
      <c r="L35" s="95"/>
      <c r="M35" s="180"/>
    </row>
    <row r="36" spans="1:13" ht="12.75">
      <c r="A36" s="103"/>
      <c r="B36" s="109"/>
      <c r="C36" s="104" t="s">
        <v>99</v>
      </c>
      <c r="D36" s="105" t="s">
        <v>0</v>
      </c>
      <c r="E36" s="105">
        <v>0.516</v>
      </c>
      <c r="F36" s="105">
        <f>F34*E36</f>
        <v>1.4447999999999999</v>
      </c>
      <c r="G36" s="176"/>
      <c r="H36" s="176"/>
      <c r="I36" s="95"/>
      <c r="J36" s="95"/>
      <c r="K36" s="173"/>
      <c r="L36" s="123"/>
      <c r="M36" s="180"/>
    </row>
    <row r="37" spans="1:13" ht="12.75">
      <c r="A37" s="103"/>
      <c r="B37" s="239" t="s">
        <v>281</v>
      </c>
      <c r="C37" s="104" t="s">
        <v>259</v>
      </c>
      <c r="D37" s="105" t="s">
        <v>186</v>
      </c>
      <c r="E37" s="105"/>
      <c r="F37" s="225">
        <f>F34</f>
        <v>2.8</v>
      </c>
      <c r="G37" s="107"/>
      <c r="H37" s="106"/>
      <c r="I37" s="95"/>
      <c r="J37" s="95"/>
      <c r="K37" s="166"/>
      <c r="L37" s="123"/>
      <c r="M37" s="180"/>
    </row>
    <row r="38" spans="1:13" ht="12.75">
      <c r="A38" s="103"/>
      <c r="B38" s="109"/>
      <c r="C38" s="108" t="s">
        <v>154</v>
      </c>
      <c r="D38" s="105" t="s">
        <v>0</v>
      </c>
      <c r="E38" s="105">
        <v>0.054</v>
      </c>
      <c r="F38" s="105">
        <f>F34*E38</f>
        <v>0.1512</v>
      </c>
      <c r="G38" s="107"/>
      <c r="H38" s="106"/>
      <c r="I38" s="95"/>
      <c r="J38" s="95"/>
      <c r="K38" s="95"/>
      <c r="L38" s="95"/>
      <c r="M38" s="180"/>
    </row>
    <row r="39" spans="1:13" ht="12.75">
      <c r="A39" s="105"/>
      <c r="B39" s="109"/>
      <c r="C39" s="157" t="s">
        <v>224</v>
      </c>
      <c r="D39" s="105"/>
      <c r="E39" s="105"/>
      <c r="F39" s="105"/>
      <c r="G39" s="107"/>
      <c r="H39" s="106"/>
      <c r="I39" s="95"/>
      <c r="J39" s="95"/>
      <c r="K39" s="95"/>
      <c r="L39" s="95"/>
      <c r="M39" s="180"/>
    </row>
    <row r="40" spans="1:13" ht="25.5">
      <c r="A40" s="133">
        <v>7</v>
      </c>
      <c r="B40" s="133" t="s">
        <v>165</v>
      </c>
      <c r="C40" s="115" t="s">
        <v>181</v>
      </c>
      <c r="D40" s="203" t="s">
        <v>161</v>
      </c>
      <c r="E40" s="133"/>
      <c r="F40" s="111">
        <v>12.34</v>
      </c>
      <c r="G40" s="133"/>
      <c r="H40" s="285"/>
      <c r="I40" s="285"/>
      <c r="J40" s="285"/>
      <c r="K40" s="285"/>
      <c r="L40" s="285"/>
      <c r="M40" s="163"/>
    </row>
    <row r="41" spans="1:13" ht="13.5">
      <c r="A41" s="133"/>
      <c r="B41" s="139"/>
      <c r="C41" s="115" t="s">
        <v>158</v>
      </c>
      <c r="D41" s="203" t="s">
        <v>161</v>
      </c>
      <c r="E41" s="133">
        <f>0.188*1.6</f>
        <v>0.3008</v>
      </c>
      <c r="F41" s="176">
        <f>F40*E41</f>
        <v>3.711872</v>
      </c>
      <c r="G41" s="95"/>
      <c r="H41" s="95"/>
      <c r="I41" s="161"/>
      <c r="J41" s="176"/>
      <c r="K41" s="95"/>
      <c r="L41" s="95"/>
      <c r="M41" s="168"/>
    </row>
    <row r="42" spans="1:13" ht="13.5">
      <c r="A42" s="133"/>
      <c r="B42" s="139"/>
      <c r="C42" s="115" t="s">
        <v>159</v>
      </c>
      <c r="D42" s="203" t="s">
        <v>162</v>
      </c>
      <c r="E42" s="133">
        <f>0.0095*1.6</f>
        <v>0.0152</v>
      </c>
      <c r="F42" s="176">
        <f>F40*E42</f>
        <v>0.18756799999999998</v>
      </c>
      <c r="G42" s="70"/>
      <c r="H42" s="165"/>
      <c r="I42" s="178"/>
      <c r="J42" s="94"/>
      <c r="K42" s="133"/>
      <c r="L42" s="176"/>
      <c r="M42" s="168"/>
    </row>
    <row r="43" spans="1:13" ht="13.5">
      <c r="A43" s="133"/>
      <c r="B43" s="251">
        <v>3.386</v>
      </c>
      <c r="C43" s="115" t="s">
        <v>261</v>
      </c>
      <c r="D43" s="203" t="s">
        <v>155</v>
      </c>
      <c r="E43" s="133">
        <v>0.0505</v>
      </c>
      <c r="F43" s="176">
        <f>F40*E43</f>
        <v>0.62317</v>
      </c>
      <c r="G43" s="133"/>
      <c r="H43" s="176"/>
      <c r="I43" s="178"/>
      <c r="J43" s="94"/>
      <c r="K43" s="164"/>
      <c r="L43" s="176"/>
      <c r="M43" s="168"/>
    </row>
    <row r="44" spans="1:13" ht="13.5">
      <c r="A44" s="133"/>
      <c r="B44" s="139"/>
      <c r="C44" s="115" t="s">
        <v>48</v>
      </c>
      <c r="D44" s="198" t="s">
        <v>0</v>
      </c>
      <c r="E44" s="133">
        <v>0.0636</v>
      </c>
      <c r="F44" s="176">
        <f>F40*E44</f>
        <v>0.7848240000000001</v>
      </c>
      <c r="G44" s="173"/>
      <c r="H44" s="176"/>
      <c r="I44" s="178"/>
      <c r="J44" s="94"/>
      <c r="K44" s="95"/>
      <c r="L44" s="95"/>
      <c r="M44" s="168"/>
    </row>
    <row r="45" spans="1:13" ht="51">
      <c r="A45" s="233">
        <v>8</v>
      </c>
      <c r="B45" s="175" t="s">
        <v>189</v>
      </c>
      <c r="C45" s="75" t="s">
        <v>231</v>
      </c>
      <c r="D45" s="203" t="s">
        <v>161</v>
      </c>
      <c r="E45" s="133"/>
      <c r="F45" s="116">
        <v>3.24</v>
      </c>
      <c r="G45" s="133"/>
      <c r="H45" s="295"/>
      <c r="I45" s="295"/>
      <c r="J45" s="295"/>
      <c r="K45" s="295"/>
      <c r="L45" s="295"/>
      <c r="M45" s="163"/>
    </row>
    <row r="46" spans="1:13" ht="12.75">
      <c r="A46" s="123"/>
      <c r="B46" s="133"/>
      <c r="C46" s="115" t="s">
        <v>183</v>
      </c>
      <c r="D46" s="203" t="s">
        <v>153</v>
      </c>
      <c r="E46" s="102">
        <v>1.23</v>
      </c>
      <c r="F46" s="113">
        <f>E46*F45</f>
        <v>3.9852000000000003</v>
      </c>
      <c r="G46" s="95"/>
      <c r="H46" s="95"/>
      <c r="I46" s="161"/>
      <c r="J46" s="176"/>
      <c r="K46" s="95"/>
      <c r="L46" s="95"/>
      <c r="M46" s="180"/>
    </row>
    <row r="47" spans="1:13" ht="12.75">
      <c r="A47" s="123"/>
      <c r="B47" s="175"/>
      <c r="C47" s="115" t="s">
        <v>190</v>
      </c>
      <c r="D47" s="203" t="s">
        <v>0</v>
      </c>
      <c r="E47" s="102">
        <v>0.0053</v>
      </c>
      <c r="F47" s="113">
        <f>E47*F45</f>
        <v>0.017172</v>
      </c>
      <c r="G47" s="176"/>
      <c r="H47" s="176"/>
      <c r="I47" s="178"/>
      <c r="J47" s="94"/>
      <c r="K47" s="173"/>
      <c r="L47" s="123"/>
      <c r="M47" s="180"/>
    </row>
    <row r="48" spans="1:13" ht="12.75">
      <c r="A48" s="123"/>
      <c r="B48" s="141" t="s">
        <v>258</v>
      </c>
      <c r="C48" s="115" t="s">
        <v>213</v>
      </c>
      <c r="D48" s="203" t="s">
        <v>191</v>
      </c>
      <c r="E48" s="109">
        <v>1</v>
      </c>
      <c r="F48" s="113">
        <f>E48*F45</f>
        <v>3.24</v>
      </c>
      <c r="G48" s="107"/>
      <c r="H48" s="106"/>
      <c r="I48" s="178"/>
      <c r="J48" s="94"/>
      <c r="K48" s="164"/>
      <c r="L48" s="123"/>
      <c r="M48" s="180"/>
    </row>
    <row r="49" spans="1:13" ht="12.75">
      <c r="A49" s="123"/>
      <c r="B49" s="141" t="s">
        <v>256</v>
      </c>
      <c r="C49" s="115" t="s">
        <v>214</v>
      </c>
      <c r="D49" s="203" t="s">
        <v>191</v>
      </c>
      <c r="E49" s="109">
        <v>1.03</v>
      </c>
      <c r="F49" s="113">
        <f>E49*F45</f>
        <v>3.3372</v>
      </c>
      <c r="G49" s="107"/>
      <c r="H49" s="106"/>
      <c r="I49" s="178"/>
      <c r="J49" s="94"/>
      <c r="K49" s="95"/>
      <c r="L49" s="95"/>
      <c r="M49" s="180"/>
    </row>
    <row r="50" spans="1:13" ht="12.75">
      <c r="A50" s="123"/>
      <c r="B50" s="141" t="s">
        <v>257</v>
      </c>
      <c r="C50" s="115" t="s">
        <v>192</v>
      </c>
      <c r="D50" s="203" t="s">
        <v>180</v>
      </c>
      <c r="E50" s="133">
        <v>1.07</v>
      </c>
      <c r="F50" s="113">
        <f>E50*F45</f>
        <v>3.4668000000000005</v>
      </c>
      <c r="G50" s="107"/>
      <c r="H50" s="106"/>
      <c r="I50" s="178"/>
      <c r="J50" s="94"/>
      <c r="K50" s="95"/>
      <c r="L50" s="95"/>
      <c r="M50" s="180"/>
    </row>
    <row r="51" spans="1:13" ht="12.75">
      <c r="A51" s="123"/>
      <c r="B51" s="175"/>
      <c r="C51" s="115" t="s">
        <v>185</v>
      </c>
      <c r="D51" s="203" t="s">
        <v>0</v>
      </c>
      <c r="E51" s="102">
        <v>0.0335</v>
      </c>
      <c r="F51" s="113">
        <f>E51*F45</f>
        <v>0.10854000000000001</v>
      </c>
      <c r="G51" s="107"/>
      <c r="H51" s="106"/>
      <c r="I51" s="178"/>
      <c r="J51" s="94"/>
      <c r="K51" s="95"/>
      <c r="L51" s="95"/>
      <c r="M51" s="180"/>
    </row>
    <row r="52" spans="1:13" s="14" customFormat="1" ht="25.5">
      <c r="A52" s="233">
        <v>9</v>
      </c>
      <c r="B52" s="175" t="s">
        <v>168</v>
      </c>
      <c r="C52" s="124" t="s">
        <v>226</v>
      </c>
      <c r="D52" s="198" t="s">
        <v>235</v>
      </c>
      <c r="E52" s="120"/>
      <c r="F52" s="118">
        <f>F40/100</f>
        <v>0.1234</v>
      </c>
      <c r="G52" s="120"/>
      <c r="H52" s="294"/>
      <c r="I52" s="294"/>
      <c r="J52" s="294"/>
      <c r="K52" s="294"/>
      <c r="L52" s="294"/>
      <c r="M52" s="163"/>
    </row>
    <row r="53" spans="1:13" s="18" customFormat="1" ht="13.5">
      <c r="A53" s="123"/>
      <c r="B53" s="135"/>
      <c r="C53" s="115" t="s">
        <v>33</v>
      </c>
      <c r="D53" s="199" t="s">
        <v>44</v>
      </c>
      <c r="E53" s="123">
        <v>108</v>
      </c>
      <c r="F53" s="123">
        <f>E53*F52</f>
        <v>13.3272</v>
      </c>
      <c r="G53" s="67"/>
      <c r="H53" s="67"/>
      <c r="I53" s="161"/>
      <c r="J53" s="123"/>
      <c r="K53" s="67"/>
      <c r="L53" s="67"/>
      <c r="M53" s="180"/>
    </row>
    <row r="54" spans="1:13" s="18" customFormat="1" ht="13.5">
      <c r="A54" s="123"/>
      <c r="B54" s="135"/>
      <c r="C54" s="115" t="s">
        <v>58</v>
      </c>
      <c r="D54" s="199" t="s">
        <v>51</v>
      </c>
      <c r="E54" s="176">
        <v>4.52</v>
      </c>
      <c r="F54" s="123">
        <f>E54*F52</f>
        <v>0.5577679999999999</v>
      </c>
      <c r="G54" s="123"/>
      <c r="H54" s="123"/>
      <c r="I54" s="133"/>
      <c r="J54" s="67"/>
      <c r="K54" s="173"/>
      <c r="L54" s="123"/>
      <c r="M54" s="180"/>
    </row>
    <row r="55" spans="1:13" s="18" customFormat="1" ht="15">
      <c r="A55" s="123"/>
      <c r="B55" s="250" t="s">
        <v>282</v>
      </c>
      <c r="C55" s="115" t="s">
        <v>215</v>
      </c>
      <c r="D55" s="199" t="s">
        <v>199</v>
      </c>
      <c r="E55" s="123">
        <v>102</v>
      </c>
      <c r="F55" s="123">
        <f>E55*F52</f>
        <v>12.5868</v>
      </c>
      <c r="G55" s="244"/>
      <c r="H55" s="123"/>
      <c r="I55" s="133"/>
      <c r="J55" s="67"/>
      <c r="K55" s="183"/>
      <c r="L55" s="123"/>
      <c r="M55" s="180"/>
    </row>
    <row r="56" spans="1:13" s="18" customFormat="1" ht="13.5">
      <c r="A56" s="123"/>
      <c r="B56" s="251">
        <v>3.212</v>
      </c>
      <c r="C56" s="115" t="s">
        <v>175</v>
      </c>
      <c r="D56" s="199" t="s">
        <v>45</v>
      </c>
      <c r="E56" s="176">
        <v>500</v>
      </c>
      <c r="F56" s="123">
        <f>E56*F52</f>
        <v>61.699999999999996</v>
      </c>
      <c r="G56" s="176"/>
      <c r="H56" s="123"/>
      <c r="I56" s="133"/>
      <c r="J56" s="67"/>
      <c r="K56" s="183"/>
      <c r="L56" s="123"/>
      <c r="M56" s="180"/>
    </row>
    <row r="57" spans="1:13" s="18" customFormat="1" ht="13.5">
      <c r="A57" s="123"/>
      <c r="B57" s="133"/>
      <c r="C57" s="115" t="s">
        <v>48</v>
      </c>
      <c r="D57" s="198" t="s">
        <v>0</v>
      </c>
      <c r="E57" s="176">
        <v>4.66</v>
      </c>
      <c r="F57" s="123">
        <f>E57*F52</f>
        <v>0.575044</v>
      </c>
      <c r="G57" s="176"/>
      <c r="H57" s="123"/>
      <c r="I57" s="133"/>
      <c r="J57" s="67"/>
      <c r="K57" s="67"/>
      <c r="L57" s="67"/>
      <c r="M57" s="180"/>
    </row>
    <row r="58" spans="1:13" s="18" customFormat="1" ht="13.5">
      <c r="A58" s="123"/>
      <c r="B58" s="135"/>
      <c r="C58" s="197" t="s">
        <v>225</v>
      </c>
      <c r="D58" s="198"/>
      <c r="E58" s="173"/>
      <c r="F58" s="176"/>
      <c r="G58" s="173"/>
      <c r="H58" s="123"/>
      <c r="I58" s="133"/>
      <c r="J58" s="67"/>
      <c r="K58" s="67"/>
      <c r="L58" s="67"/>
      <c r="M58" s="180"/>
    </row>
    <row r="59" spans="1:13" s="14" customFormat="1" ht="25.5">
      <c r="A59" s="233">
        <v>10</v>
      </c>
      <c r="B59" s="175" t="s">
        <v>55</v>
      </c>
      <c r="C59" s="124" t="s">
        <v>244</v>
      </c>
      <c r="D59" s="198" t="s">
        <v>235</v>
      </c>
      <c r="E59" s="120"/>
      <c r="F59" s="116">
        <v>0.08</v>
      </c>
      <c r="G59" s="120"/>
      <c r="H59" s="177"/>
      <c r="I59" s="133"/>
      <c r="J59" s="67"/>
      <c r="K59" s="67"/>
      <c r="L59" s="67"/>
      <c r="M59" s="79"/>
    </row>
    <row r="60" spans="1:13" s="18" customFormat="1" ht="13.5">
      <c r="A60" s="123"/>
      <c r="B60" s="135"/>
      <c r="C60" s="115" t="s">
        <v>33</v>
      </c>
      <c r="D60" s="199" t="s">
        <v>44</v>
      </c>
      <c r="E60" s="176">
        <v>101</v>
      </c>
      <c r="F60" s="123">
        <f>E60*F59</f>
        <v>8.08</v>
      </c>
      <c r="G60" s="67"/>
      <c r="H60" s="67"/>
      <c r="I60" s="161"/>
      <c r="J60" s="123"/>
      <c r="K60" s="67"/>
      <c r="L60" s="67"/>
      <c r="M60" s="180"/>
    </row>
    <row r="61" spans="1:13" s="18" customFormat="1" ht="13.5">
      <c r="A61" s="123"/>
      <c r="B61" s="135"/>
      <c r="C61" s="115" t="s">
        <v>58</v>
      </c>
      <c r="D61" s="199" t="s">
        <v>0</v>
      </c>
      <c r="E61" s="123">
        <v>2.7</v>
      </c>
      <c r="F61" s="123">
        <f>E61*F59</f>
        <v>0.21600000000000003</v>
      </c>
      <c r="G61" s="123"/>
      <c r="H61" s="123"/>
      <c r="I61" s="158"/>
      <c r="J61" s="77"/>
      <c r="K61" s="173"/>
      <c r="L61" s="123"/>
      <c r="M61" s="180"/>
    </row>
    <row r="62" spans="1:13" s="18" customFormat="1" ht="15">
      <c r="A62" s="123"/>
      <c r="B62" s="238">
        <v>3.39</v>
      </c>
      <c r="C62" s="115" t="s">
        <v>262</v>
      </c>
      <c r="D62" s="199" t="s">
        <v>200</v>
      </c>
      <c r="E62" s="176">
        <v>2.38</v>
      </c>
      <c r="F62" s="123">
        <f>E62*F59</f>
        <v>0.19039999999999999</v>
      </c>
      <c r="G62" s="123"/>
      <c r="H62" s="123"/>
      <c r="I62" s="133"/>
      <c r="J62" s="67"/>
      <c r="K62" s="67"/>
      <c r="L62" s="220"/>
      <c r="M62" s="180"/>
    </row>
    <row r="63" spans="1:13" s="18" customFormat="1" ht="13.5">
      <c r="A63" s="123"/>
      <c r="B63" s="133"/>
      <c r="C63" s="115" t="s">
        <v>48</v>
      </c>
      <c r="D63" s="198" t="s">
        <v>0</v>
      </c>
      <c r="E63" s="176">
        <v>0.3</v>
      </c>
      <c r="F63" s="123">
        <f>E63*F59</f>
        <v>0.024</v>
      </c>
      <c r="G63" s="123"/>
      <c r="H63" s="123"/>
      <c r="I63" s="133"/>
      <c r="J63" s="67"/>
      <c r="K63" s="67"/>
      <c r="L63" s="67"/>
      <c r="M63" s="180"/>
    </row>
    <row r="64" spans="1:13" s="14" customFormat="1" ht="25.5">
      <c r="A64" s="233">
        <v>11</v>
      </c>
      <c r="B64" s="175" t="s">
        <v>72</v>
      </c>
      <c r="C64" s="124" t="s">
        <v>245</v>
      </c>
      <c r="D64" s="198" t="s">
        <v>236</v>
      </c>
      <c r="E64" s="120"/>
      <c r="F64" s="118">
        <v>0.1632</v>
      </c>
      <c r="G64" s="177"/>
      <c r="H64" s="177"/>
      <c r="I64" s="133"/>
      <c r="J64" s="67"/>
      <c r="K64" s="67"/>
      <c r="L64" s="67"/>
      <c r="M64" s="79"/>
    </row>
    <row r="65" spans="1:13" s="18" customFormat="1" ht="13.5">
      <c r="A65" s="123"/>
      <c r="B65" s="134"/>
      <c r="C65" s="115" t="s">
        <v>33</v>
      </c>
      <c r="D65" s="199" t="s">
        <v>0</v>
      </c>
      <c r="E65" s="123">
        <v>170</v>
      </c>
      <c r="F65" s="123">
        <f>E65*F64</f>
        <v>27.744000000000003</v>
      </c>
      <c r="G65" s="67"/>
      <c r="H65" s="67"/>
      <c r="I65" s="161"/>
      <c r="J65" s="123"/>
      <c r="K65" s="67"/>
      <c r="L65" s="67"/>
      <c r="M65" s="180"/>
    </row>
    <row r="66" spans="1:13" s="18" customFormat="1" ht="13.5">
      <c r="A66" s="123"/>
      <c r="B66" s="134"/>
      <c r="C66" s="115" t="s">
        <v>58</v>
      </c>
      <c r="D66" s="199" t="s">
        <v>47</v>
      </c>
      <c r="E66" s="123">
        <v>2</v>
      </c>
      <c r="F66" s="123">
        <f>E66*F64</f>
        <v>0.3264</v>
      </c>
      <c r="G66" s="123"/>
      <c r="H66" s="123"/>
      <c r="I66" s="133"/>
      <c r="J66" s="67"/>
      <c r="K66" s="173"/>
      <c r="L66" s="123"/>
      <c r="M66" s="180"/>
    </row>
    <row r="67" spans="1:13" s="18" customFormat="1" ht="15">
      <c r="A67" s="123"/>
      <c r="B67" s="238">
        <v>3.39</v>
      </c>
      <c r="C67" s="115" t="s">
        <v>176</v>
      </c>
      <c r="D67" s="199" t="s">
        <v>200</v>
      </c>
      <c r="E67" s="123">
        <v>1.5</v>
      </c>
      <c r="F67" s="123">
        <f>E67*F64</f>
        <v>0.24480000000000002</v>
      </c>
      <c r="G67" s="123"/>
      <c r="H67" s="123"/>
      <c r="I67" s="158"/>
      <c r="J67" s="77"/>
      <c r="K67" s="67"/>
      <c r="L67" s="220"/>
      <c r="M67" s="180"/>
    </row>
    <row r="68" spans="1:13" s="18" customFormat="1" ht="15">
      <c r="A68" s="123"/>
      <c r="B68" s="250" t="s">
        <v>283</v>
      </c>
      <c r="C68" s="115" t="s">
        <v>152</v>
      </c>
      <c r="D68" s="199" t="s">
        <v>199</v>
      </c>
      <c r="E68" s="123">
        <v>100</v>
      </c>
      <c r="F68" s="123">
        <f>E68*F64</f>
        <v>16.32</v>
      </c>
      <c r="G68" s="243"/>
      <c r="H68" s="123"/>
      <c r="I68" s="133"/>
      <c r="J68" s="67"/>
      <c r="K68" s="94"/>
      <c r="L68" s="123"/>
      <c r="M68" s="180"/>
    </row>
    <row r="69" spans="1:13" s="18" customFormat="1" ht="13.5">
      <c r="A69" s="123"/>
      <c r="B69" s="133"/>
      <c r="C69" s="115" t="s">
        <v>48</v>
      </c>
      <c r="D69" s="198" t="s">
        <v>0</v>
      </c>
      <c r="E69" s="123">
        <v>0.7</v>
      </c>
      <c r="F69" s="123">
        <f>E69*F64</f>
        <v>0.11424</v>
      </c>
      <c r="G69" s="123"/>
      <c r="H69" s="123"/>
      <c r="I69" s="133"/>
      <c r="J69" s="67"/>
      <c r="K69" s="67"/>
      <c r="L69" s="123"/>
      <c r="M69" s="180"/>
    </row>
    <row r="70" spans="1:13" s="18" customFormat="1" ht="51">
      <c r="A70" s="220">
        <v>12</v>
      </c>
      <c r="B70" s="69" t="s">
        <v>246</v>
      </c>
      <c r="C70" s="66" t="s">
        <v>250</v>
      </c>
      <c r="D70" s="66" t="s">
        <v>235</v>
      </c>
      <c r="E70" s="226"/>
      <c r="F70" s="219">
        <f>F64/1.6*0.85</f>
        <v>0.0867</v>
      </c>
      <c r="G70" s="78"/>
      <c r="H70" s="78"/>
      <c r="I70" s="114"/>
      <c r="J70" s="227"/>
      <c r="K70" s="228"/>
      <c r="L70" s="228"/>
      <c r="M70" s="114"/>
    </row>
    <row r="71" spans="1:13" s="18" customFormat="1" ht="13.5">
      <c r="A71" s="220"/>
      <c r="B71" s="229"/>
      <c r="C71" s="229" t="s">
        <v>247</v>
      </c>
      <c r="D71" s="114" t="s">
        <v>44</v>
      </c>
      <c r="E71" s="114">
        <v>85.6</v>
      </c>
      <c r="F71" s="220">
        <f>E71*F70</f>
        <v>7.421519999999999</v>
      </c>
      <c r="G71" s="228"/>
      <c r="H71" s="228"/>
      <c r="I71" s="247"/>
      <c r="J71" s="114"/>
      <c r="K71" s="228"/>
      <c r="L71" s="228"/>
      <c r="M71" s="114"/>
    </row>
    <row r="72" spans="1:13" s="18" customFormat="1" ht="13.5">
      <c r="A72" s="220"/>
      <c r="B72" s="250" t="s">
        <v>284</v>
      </c>
      <c r="C72" s="75" t="s">
        <v>248</v>
      </c>
      <c r="D72" s="114" t="s">
        <v>45</v>
      </c>
      <c r="E72" s="230">
        <v>63</v>
      </c>
      <c r="F72" s="220">
        <f>E72*F70</f>
        <v>5.4620999999999995</v>
      </c>
      <c r="G72" s="244"/>
      <c r="H72" s="114"/>
      <c r="I72" s="231"/>
      <c r="J72" s="231"/>
      <c r="K72" s="227"/>
      <c r="L72" s="114"/>
      <c r="M72" s="114"/>
    </row>
    <row r="73" spans="1:13" s="18" customFormat="1" ht="13.5">
      <c r="A73" s="220"/>
      <c r="B73" s="250" t="s">
        <v>285</v>
      </c>
      <c r="C73" s="229" t="s">
        <v>249</v>
      </c>
      <c r="D73" s="114" t="s">
        <v>45</v>
      </c>
      <c r="E73" s="230">
        <v>79</v>
      </c>
      <c r="F73" s="220">
        <f>E73*F70</f>
        <v>6.8492999999999995</v>
      </c>
      <c r="G73" s="114"/>
      <c r="H73" s="114"/>
      <c r="I73" s="227"/>
      <c r="J73" s="227"/>
      <c r="K73" s="227"/>
      <c r="L73" s="114"/>
      <c r="M73" s="114"/>
    </row>
    <row r="74" spans="1:13" s="18" customFormat="1" ht="13.5">
      <c r="A74" s="220"/>
      <c r="B74" s="69"/>
      <c r="C74" s="229" t="s">
        <v>49</v>
      </c>
      <c r="D74" s="114" t="s">
        <v>0</v>
      </c>
      <c r="E74" s="230">
        <v>1.6</v>
      </c>
      <c r="F74" s="220">
        <f>E74*F70</f>
        <v>0.13872</v>
      </c>
      <c r="G74" s="114"/>
      <c r="H74" s="114"/>
      <c r="I74" s="231"/>
      <c r="J74" s="114"/>
      <c r="K74" s="114"/>
      <c r="L74" s="114"/>
      <c r="M74" s="114"/>
    </row>
    <row r="75" spans="1:13" ht="13.5" customHeight="1">
      <c r="A75" s="133"/>
      <c r="B75" s="140"/>
      <c r="C75" s="197" t="s">
        <v>233</v>
      </c>
      <c r="D75" s="199"/>
      <c r="E75" s="176"/>
      <c r="F75" s="176"/>
      <c r="G75" s="123"/>
      <c r="H75" s="123"/>
      <c r="I75" s="133"/>
      <c r="J75" s="67"/>
      <c r="K75" s="167"/>
      <c r="L75" s="167"/>
      <c r="M75" s="71"/>
    </row>
    <row r="76" spans="1:13" ht="25.5">
      <c r="A76" s="133">
        <v>13</v>
      </c>
      <c r="B76" s="216" t="s">
        <v>72</v>
      </c>
      <c r="C76" s="124" t="s">
        <v>245</v>
      </c>
      <c r="D76" s="216" t="s">
        <v>236</v>
      </c>
      <c r="E76" s="120"/>
      <c r="F76" s="118">
        <v>0.0288</v>
      </c>
      <c r="G76" s="218"/>
      <c r="H76" s="218"/>
      <c r="I76" s="203"/>
      <c r="J76" s="67"/>
      <c r="K76" s="67"/>
      <c r="L76" s="67"/>
      <c r="M76" s="79"/>
    </row>
    <row r="77" spans="1:13" ht="12.75">
      <c r="A77" s="133"/>
      <c r="B77" s="134"/>
      <c r="C77" s="115" t="s">
        <v>33</v>
      </c>
      <c r="D77" s="217" t="s">
        <v>0</v>
      </c>
      <c r="E77" s="220">
        <v>170</v>
      </c>
      <c r="F77" s="220">
        <f>E77*F76</f>
        <v>4.896</v>
      </c>
      <c r="G77" s="67"/>
      <c r="H77" s="67"/>
      <c r="I77" s="161"/>
      <c r="J77" s="220"/>
      <c r="K77" s="67"/>
      <c r="L77" s="67"/>
      <c r="M77" s="180"/>
    </row>
    <row r="78" spans="1:13" ht="12.75">
      <c r="A78" s="133"/>
      <c r="B78" s="134"/>
      <c r="C78" s="115" t="s">
        <v>58</v>
      </c>
      <c r="D78" s="217" t="s">
        <v>47</v>
      </c>
      <c r="E78" s="220">
        <v>2</v>
      </c>
      <c r="F78" s="220">
        <f>E78*F76</f>
        <v>0.0576</v>
      </c>
      <c r="G78" s="220"/>
      <c r="H78" s="220"/>
      <c r="I78" s="203"/>
      <c r="J78" s="67"/>
      <c r="K78" s="215"/>
      <c r="L78" s="220"/>
      <c r="M78" s="180"/>
    </row>
    <row r="79" spans="1:13" ht="15">
      <c r="A79" s="133"/>
      <c r="B79" s="238">
        <v>3.39</v>
      </c>
      <c r="C79" s="115" t="s">
        <v>176</v>
      </c>
      <c r="D79" s="217" t="s">
        <v>200</v>
      </c>
      <c r="E79" s="220">
        <v>1.5</v>
      </c>
      <c r="F79" s="220">
        <f>E79*F76</f>
        <v>0.0432</v>
      </c>
      <c r="G79" s="220"/>
      <c r="H79" s="220"/>
      <c r="I79" s="158"/>
      <c r="J79" s="77"/>
      <c r="K79" s="67"/>
      <c r="L79" s="220"/>
      <c r="M79" s="180"/>
    </row>
    <row r="80" spans="1:13" s="18" customFormat="1" ht="15">
      <c r="A80" s="175"/>
      <c r="B80" s="250" t="s">
        <v>283</v>
      </c>
      <c r="C80" s="115" t="s">
        <v>152</v>
      </c>
      <c r="D80" s="217" t="s">
        <v>199</v>
      </c>
      <c r="E80" s="220">
        <v>100</v>
      </c>
      <c r="F80" s="220">
        <f>E80*F76</f>
        <v>2.88</v>
      </c>
      <c r="G80" s="243"/>
      <c r="H80" s="220"/>
      <c r="I80" s="203"/>
      <c r="J80" s="67"/>
      <c r="K80" s="94"/>
      <c r="L80" s="220"/>
      <c r="M80" s="180"/>
    </row>
    <row r="81" spans="1:13" s="18" customFormat="1" ht="13.5">
      <c r="A81" s="123"/>
      <c r="B81" s="203"/>
      <c r="C81" s="115" t="s">
        <v>48</v>
      </c>
      <c r="D81" s="216" t="s">
        <v>0</v>
      </c>
      <c r="E81" s="220">
        <v>0.7</v>
      </c>
      <c r="F81" s="220">
        <f>E81*F76</f>
        <v>0.020159999999999997</v>
      </c>
      <c r="G81" s="220"/>
      <c r="H81" s="220"/>
      <c r="I81" s="203"/>
      <c r="J81" s="67"/>
      <c r="K81" s="67"/>
      <c r="L81" s="220"/>
      <c r="M81" s="180"/>
    </row>
    <row r="82" spans="1:13" s="18" customFormat="1" ht="45">
      <c r="A82" s="110">
        <v>14</v>
      </c>
      <c r="B82" s="210" t="s">
        <v>227</v>
      </c>
      <c r="C82" s="61" t="s">
        <v>232</v>
      </c>
      <c r="D82" s="200" t="s">
        <v>237</v>
      </c>
      <c r="E82" s="131"/>
      <c r="F82" s="130">
        <v>0.15</v>
      </c>
      <c r="G82" s="123"/>
      <c r="H82" s="123"/>
      <c r="I82" s="158"/>
      <c r="J82" s="77"/>
      <c r="K82" s="173"/>
      <c r="L82" s="123"/>
      <c r="M82" s="163"/>
    </row>
    <row r="83" spans="1:13" s="18" customFormat="1" ht="13.5">
      <c r="A83" s="123"/>
      <c r="B83" s="135"/>
      <c r="C83" s="50" t="s">
        <v>33</v>
      </c>
      <c r="D83" s="195" t="s">
        <v>44</v>
      </c>
      <c r="E83" s="187">
        <v>85</v>
      </c>
      <c r="F83" s="127">
        <f>E83*F82</f>
        <v>12.75</v>
      </c>
      <c r="G83" s="123"/>
      <c r="H83" s="176"/>
      <c r="I83" s="161"/>
      <c r="J83" s="204"/>
      <c r="K83" s="94"/>
      <c r="L83" s="94"/>
      <c r="M83" s="76"/>
    </row>
    <row r="84" spans="1:13" s="18" customFormat="1" ht="13.5">
      <c r="A84" s="123"/>
      <c r="B84" s="135"/>
      <c r="C84" s="50" t="s">
        <v>58</v>
      </c>
      <c r="D84" s="200" t="s">
        <v>51</v>
      </c>
      <c r="E84" s="187">
        <v>0.02</v>
      </c>
      <c r="F84" s="156">
        <f>E84*F82</f>
        <v>0.003</v>
      </c>
      <c r="G84" s="123"/>
      <c r="H84" s="176"/>
      <c r="I84" s="203"/>
      <c r="J84" s="94"/>
      <c r="K84" s="196"/>
      <c r="L84" s="204"/>
      <c r="M84" s="76"/>
    </row>
    <row r="85" spans="1:13" s="18" customFormat="1" ht="13.5">
      <c r="A85" s="110"/>
      <c r="B85" s="248" t="s">
        <v>286</v>
      </c>
      <c r="C85" s="50" t="s">
        <v>228</v>
      </c>
      <c r="D85" s="195" t="s">
        <v>45</v>
      </c>
      <c r="E85" s="127">
        <v>63</v>
      </c>
      <c r="F85" s="127">
        <f>E85*F82</f>
        <v>9.45</v>
      </c>
      <c r="G85" s="243"/>
      <c r="H85" s="199"/>
      <c r="I85" s="133"/>
      <c r="J85" s="67"/>
      <c r="K85" s="67"/>
      <c r="L85" s="67"/>
      <c r="M85" s="76"/>
    </row>
    <row r="86" spans="1:13" s="18" customFormat="1" ht="13.5">
      <c r="A86" s="123"/>
      <c r="B86" s="248" t="s">
        <v>269</v>
      </c>
      <c r="C86" s="50" t="s">
        <v>229</v>
      </c>
      <c r="D86" s="195" t="s">
        <v>45</v>
      </c>
      <c r="E86" s="127">
        <v>79</v>
      </c>
      <c r="F86" s="127">
        <f>E86*F82</f>
        <v>11.85</v>
      </c>
      <c r="G86" s="123"/>
      <c r="H86" s="199"/>
      <c r="I86" s="173"/>
      <c r="J86" s="123"/>
      <c r="K86" s="67"/>
      <c r="L86" s="67"/>
      <c r="M86" s="76"/>
    </row>
    <row r="87" spans="1:13" s="18" customFormat="1" ht="13.5">
      <c r="A87" s="123"/>
      <c r="B87" s="190"/>
      <c r="C87" s="50" t="s">
        <v>49</v>
      </c>
      <c r="D87" s="195" t="s">
        <v>0</v>
      </c>
      <c r="E87" s="127">
        <v>1.6</v>
      </c>
      <c r="F87" s="127">
        <f>E87*F82</f>
        <v>0.24</v>
      </c>
      <c r="G87" s="123"/>
      <c r="H87" s="199"/>
      <c r="I87" s="158"/>
      <c r="J87" s="77"/>
      <c r="K87" s="173"/>
      <c r="L87" s="123"/>
      <c r="M87" s="76"/>
    </row>
    <row r="88" spans="1:13" s="18" customFormat="1" ht="38.25">
      <c r="A88" s="110">
        <v>15</v>
      </c>
      <c r="B88" s="152" t="s">
        <v>251</v>
      </c>
      <c r="C88" s="115" t="s">
        <v>252</v>
      </c>
      <c r="D88" s="154" t="s">
        <v>161</v>
      </c>
      <c r="E88" s="170"/>
      <c r="F88" s="151">
        <v>4</v>
      </c>
      <c r="G88" s="123"/>
      <c r="H88" s="123"/>
      <c r="I88" s="286"/>
      <c r="J88" s="287"/>
      <c r="K88" s="287"/>
      <c r="L88" s="288"/>
      <c r="M88" s="155"/>
    </row>
    <row r="89" spans="1:13" s="14" customFormat="1" ht="12.75">
      <c r="A89" s="175"/>
      <c r="B89" s="152"/>
      <c r="C89" s="153" t="s">
        <v>183</v>
      </c>
      <c r="D89" s="154" t="s">
        <v>153</v>
      </c>
      <c r="E89" s="154">
        <v>0.312</v>
      </c>
      <c r="F89" s="73">
        <f>E89*F88</f>
        <v>1.248</v>
      </c>
      <c r="G89" s="120"/>
      <c r="H89" s="136"/>
      <c r="I89" s="161"/>
      <c r="J89" s="123"/>
      <c r="K89" s="94"/>
      <c r="L89" s="94"/>
      <c r="M89" s="76"/>
    </row>
    <row r="90" spans="1:13" s="18" customFormat="1" ht="13.5">
      <c r="A90" s="123"/>
      <c r="B90" s="152"/>
      <c r="C90" s="153" t="s">
        <v>190</v>
      </c>
      <c r="D90" s="154" t="s">
        <v>0</v>
      </c>
      <c r="E90" s="154">
        <v>0.008</v>
      </c>
      <c r="F90" s="73">
        <f>E90*F88</f>
        <v>0.032</v>
      </c>
      <c r="G90" s="67"/>
      <c r="H90" s="67"/>
      <c r="I90" s="133"/>
      <c r="J90" s="94"/>
      <c r="K90" s="173"/>
      <c r="L90" s="176"/>
      <c r="M90" s="76"/>
    </row>
    <row r="91" spans="1:13" s="18" customFormat="1" ht="13.5">
      <c r="A91" s="220"/>
      <c r="B91" s="237" t="s">
        <v>287</v>
      </c>
      <c r="C91" s="153" t="s">
        <v>253</v>
      </c>
      <c r="D91" s="154" t="s">
        <v>45</v>
      </c>
      <c r="E91" s="154">
        <v>0.093</v>
      </c>
      <c r="F91" s="73">
        <f>E91*F88</f>
        <v>0.372</v>
      </c>
      <c r="G91" s="248"/>
      <c r="H91" s="220"/>
      <c r="I91" s="203"/>
      <c r="J91" s="94"/>
      <c r="K91" s="215"/>
      <c r="L91" s="217"/>
      <c r="M91" s="76"/>
    </row>
    <row r="92" spans="1:13" s="18" customFormat="1" ht="13.5">
      <c r="A92" s="220"/>
      <c r="B92" s="237" t="s">
        <v>288</v>
      </c>
      <c r="C92" s="153" t="s">
        <v>254</v>
      </c>
      <c r="D92" s="154" t="s">
        <v>45</v>
      </c>
      <c r="E92" s="154">
        <v>0.307</v>
      </c>
      <c r="F92" s="73">
        <f>E92*F88</f>
        <v>1.228</v>
      </c>
      <c r="G92" s="248"/>
      <c r="H92" s="220"/>
      <c r="I92" s="203"/>
      <c r="J92" s="94"/>
      <c r="K92" s="215"/>
      <c r="L92" s="217"/>
      <c r="M92" s="76"/>
    </row>
    <row r="93" spans="1:13" s="18" customFormat="1" ht="13.5">
      <c r="A93" s="123"/>
      <c r="B93" s="152"/>
      <c r="C93" s="153" t="s">
        <v>49</v>
      </c>
      <c r="D93" s="154" t="s">
        <v>0</v>
      </c>
      <c r="E93" s="154">
        <v>0.02</v>
      </c>
      <c r="F93" s="73">
        <f>E93*F88</f>
        <v>0.08</v>
      </c>
      <c r="G93" s="123"/>
      <c r="H93" s="123"/>
      <c r="I93" s="133"/>
      <c r="J93" s="67"/>
      <c r="K93" s="67"/>
      <c r="L93" s="123"/>
      <c r="M93" s="76"/>
    </row>
    <row r="94" spans="1:13" ht="12.75">
      <c r="A94" s="123"/>
      <c r="B94" s="133"/>
      <c r="C94" s="137" t="s">
        <v>202</v>
      </c>
      <c r="D94" s="199"/>
      <c r="E94" s="123"/>
      <c r="F94" s="123"/>
      <c r="G94" s="176"/>
      <c r="H94" s="123"/>
      <c r="I94" s="133"/>
      <c r="J94" s="94"/>
      <c r="K94" s="95"/>
      <c r="L94" s="95"/>
      <c r="M94" s="180"/>
    </row>
    <row r="95" spans="1:13" ht="25.5">
      <c r="A95" s="233">
        <v>16</v>
      </c>
      <c r="B95" s="175" t="s">
        <v>178</v>
      </c>
      <c r="C95" s="124" t="s">
        <v>179</v>
      </c>
      <c r="D95" s="198" t="s">
        <v>177</v>
      </c>
      <c r="E95" s="120"/>
      <c r="F95" s="116">
        <v>1</v>
      </c>
      <c r="G95" s="120"/>
      <c r="H95" s="177"/>
      <c r="I95" s="133"/>
      <c r="J95" s="94"/>
      <c r="K95" s="95"/>
      <c r="L95" s="95"/>
      <c r="M95" s="163"/>
    </row>
    <row r="96" spans="1:13" ht="12.75">
      <c r="A96" s="123"/>
      <c r="B96" s="135"/>
      <c r="C96" s="115" t="s">
        <v>33</v>
      </c>
      <c r="D96" s="199" t="s">
        <v>44</v>
      </c>
      <c r="E96" s="176">
        <v>1.21</v>
      </c>
      <c r="F96" s="123">
        <f>E96*F95</f>
        <v>1.21</v>
      </c>
      <c r="G96" s="95"/>
      <c r="H96" s="95"/>
      <c r="I96" s="161"/>
      <c r="J96" s="123"/>
      <c r="K96" s="95"/>
      <c r="L96" s="95"/>
      <c r="M96" s="180"/>
    </row>
    <row r="97" spans="1:13" ht="15">
      <c r="A97" s="110">
        <v>17</v>
      </c>
      <c r="B97" s="243" t="s">
        <v>272</v>
      </c>
      <c r="C97" s="213" t="s">
        <v>255</v>
      </c>
      <c r="D97" s="204" t="s">
        <v>200</v>
      </c>
      <c r="E97" s="177"/>
      <c r="F97" s="177">
        <f>F95</f>
        <v>1</v>
      </c>
      <c r="G97" s="177"/>
      <c r="H97" s="177"/>
      <c r="I97" s="158"/>
      <c r="J97" s="94"/>
      <c r="K97" s="95"/>
      <c r="L97" s="95"/>
      <c r="M97" s="163"/>
    </row>
    <row r="98" spans="1:13" ht="12.75">
      <c r="A98" s="123"/>
      <c r="B98" s="134"/>
      <c r="C98" s="124" t="s">
        <v>184</v>
      </c>
      <c r="D98" s="204" t="s">
        <v>129</v>
      </c>
      <c r="E98" s="173"/>
      <c r="F98" s="123">
        <f>F97*1.6</f>
        <v>1.6</v>
      </c>
      <c r="G98" s="95"/>
      <c r="H98" s="95"/>
      <c r="I98" s="165"/>
      <c r="J98" s="165"/>
      <c r="K98" s="246"/>
      <c r="L98" s="123"/>
      <c r="M98" s="180"/>
    </row>
    <row r="99" spans="1:13" ht="12.75">
      <c r="A99" s="175"/>
      <c r="B99" s="175"/>
      <c r="C99" s="121" t="s">
        <v>234</v>
      </c>
      <c r="D99" s="174" t="s">
        <v>0</v>
      </c>
      <c r="E99" s="120"/>
      <c r="F99" s="120"/>
      <c r="G99" s="119"/>
      <c r="H99" s="177"/>
      <c r="I99" s="222"/>
      <c r="J99" s="222"/>
      <c r="K99" s="222"/>
      <c r="L99" s="222"/>
      <c r="M99" s="222"/>
    </row>
    <row r="100" spans="1:13" ht="12.75">
      <c r="A100" s="175"/>
      <c r="B100" s="175"/>
      <c r="C100" s="121" t="s">
        <v>130</v>
      </c>
      <c r="D100" s="174" t="s">
        <v>0</v>
      </c>
      <c r="E100" s="120"/>
      <c r="F100" s="100" t="s">
        <v>306</v>
      </c>
      <c r="G100" s="120"/>
      <c r="H100" s="123"/>
      <c r="I100" s="123"/>
      <c r="J100" s="123"/>
      <c r="K100" s="123"/>
      <c r="L100" s="123"/>
      <c r="M100" s="176"/>
    </row>
    <row r="101" spans="1:13" ht="12.75">
      <c r="A101" s="175"/>
      <c r="B101" s="175"/>
      <c r="C101" s="121" t="s">
        <v>13</v>
      </c>
      <c r="D101" s="174" t="s">
        <v>0</v>
      </c>
      <c r="E101" s="120"/>
      <c r="F101" s="120"/>
      <c r="G101" s="120"/>
      <c r="H101" s="177"/>
      <c r="I101" s="177"/>
      <c r="J101" s="177"/>
      <c r="K101" s="177"/>
      <c r="L101" s="177"/>
      <c r="M101" s="116"/>
    </row>
    <row r="102" spans="1:13" ht="12.75">
      <c r="A102" s="175"/>
      <c r="B102" s="175"/>
      <c r="C102" s="121" t="s">
        <v>131</v>
      </c>
      <c r="D102" s="174" t="s">
        <v>0</v>
      </c>
      <c r="E102" s="120"/>
      <c r="F102" s="100" t="s">
        <v>306</v>
      </c>
      <c r="G102" s="120"/>
      <c r="H102" s="123"/>
      <c r="I102" s="123"/>
      <c r="J102" s="123"/>
      <c r="K102" s="123"/>
      <c r="L102" s="123"/>
      <c r="M102" s="176"/>
    </row>
    <row r="103" spans="1:13" ht="12.75">
      <c r="A103" s="175"/>
      <c r="B103" s="175"/>
      <c r="C103" s="121" t="s">
        <v>40</v>
      </c>
      <c r="D103" s="174" t="s">
        <v>0</v>
      </c>
      <c r="E103" s="173"/>
      <c r="F103" s="173"/>
      <c r="G103" s="110"/>
      <c r="H103" s="177"/>
      <c r="I103" s="177"/>
      <c r="J103" s="177"/>
      <c r="K103" s="177"/>
      <c r="L103" s="177"/>
      <c r="M103" s="116"/>
    </row>
    <row r="104" spans="1:13" ht="13.5">
      <c r="A104" s="99"/>
      <c r="B104" s="99"/>
      <c r="C104" s="149"/>
      <c r="D104" s="98"/>
      <c r="E104" s="98"/>
      <c r="F104" s="98"/>
      <c r="G104" s="98"/>
      <c r="H104" s="98"/>
      <c r="I104" s="97"/>
      <c r="J104" s="97"/>
      <c r="K104" s="122"/>
      <c r="L104" s="122"/>
      <c r="M104" s="122"/>
    </row>
    <row r="105" spans="1:13" ht="13.5">
      <c r="A105" s="293"/>
      <c r="B105" s="293"/>
      <c r="C105" s="293"/>
      <c r="D105" s="293"/>
      <c r="E105" s="293"/>
      <c r="F105" s="293"/>
      <c r="G105" s="293"/>
      <c r="H105" s="293"/>
      <c r="I105" s="97"/>
      <c r="J105" s="97"/>
      <c r="K105" s="122"/>
      <c r="L105" s="122"/>
      <c r="M105" s="122"/>
    </row>
    <row r="106" spans="1:13" ht="16.5">
      <c r="A106" s="271"/>
      <c r="B106" s="271"/>
      <c r="C106" s="271"/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</row>
    <row r="107" spans="1:13" ht="13.5">
      <c r="A107" s="99"/>
      <c r="B107" s="99"/>
      <c r="C107" s="211"/>
      <c r="D107" s="99"/>
      <c r="E107" s="99"/>
      <c r="F107" s="99"/>
      <c r="G107" s="99"/>
      <c r="H107" s="99"/>
      <c r="I107" s="97"/>
      <c r="J107" s="97"/>
      <c r="K107" s="122"/>
      <c r="L107" s="122"/>
      <c r="M107" s="122"/>
    </row>
    <row r="108" spans="9:10" ht="13.5">
      <c r="I108" s="44"/>
      <c r="J108" s="44"/>
    </row>
  </sheetData>
  <sheetProtection/>
  <protectedRanges>
    <protectedRange sqref="G34 G37:G38" name="Range2_1_1_2"/>
    <protectedRange sqref="G39" name="Range2_1_1_1_1"/>
    <protectedRange sqref="G48:G51" name="Range2_2_2"/>
  </protectedRanges>
  <mergeCells count="20">
    <mergeCell ref="A105:H105"/>
    <mergeCell ref="H52:L52"/>
    <mergeCell ref="H45:L45"/>
    <mergeCell ref="H40:L40"/>
    <mergeCell ref="H34:L34"/>
    <mergeCell ref="A106:M106"/>
    <mergeCell ref="A1:M1"/>
    <mergeCell ref="A3:M3"/>
    <mergeCell ref="A4:A5"/>
    <mergeCell ref="G4:H4"/>
    <mergeCell ref="C4:C5"/>
    <mergeCell ref="D4:D5"/>
    <mergeCell ref="E4:F4"/>
    <mergeCell ref="I4:J4"/>
    <mergeCell ref="H27:L27"/>
    <mergeCell ref="I88:L88"/>
    <mergeCell ref="B4:B5"/>
    <mergeCell ref="A2:M2"/>
    <mergeCell ref="K4:L4"/>
    <mergeCell ref="M4:M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90" r:id="rId1"/>
  <rowBreaks count="2" manualBreakCount="2">
    <brk id="66" max="12" man="1"/>
    <brk id="105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tabSelected="1" view="pageBreakPreview" zoomScale="90" zoomScaleNormal="90" zoomScaleSheetLayoutView="90" zoomScalePageLayoutView="0" workbookViewId="0" topLeftCell="A1">
      <selection activeCell="H5" sqref="H5"/>
    </sheetView>
  </sheetViews>
  <sheetFormatPr defaultColWidth="9.00390625" defaultRowHeight="12.75"/>
  <cols>
    <col min="1" max="1" width="5.25390625" style="0" customWidth="1"/>
    <col min="2" max="2" width="16.375" style="0" customWidth="1"/>
    <col min="3" max="3" width="40.00390625" style="0" customWidth="1"/>
    <col min="4" max="4" width="15.00390625" style="0" customWidth="1"/>
    <col min="5" max="5" width="14.375" style="0" customWidth="1"/>
    <col min="6" max="6" width="18.875" style="0" customWidth="1"/>
    <col min="7" max="7" width="14.125" style="0" customWidth="1"/>
    <col min="8" max="8" width="16.25390625" style="0" customWidth="1"/>
    <col min="9" max="9" width="9.25390625" style="235" bestFit="1" customWidth="1"/>
  </cols>
  <sheetData>
    <row r="1" spans="1:8" ht="16.5" customHeight="1">
      <c r="A1" s="298"/>
      <c r="B1" s="298"/>
      <c r="C1" s="298"/>
      <c r="D1" s="298"/>
      <c r="E1" s="62"/>
      <c r="F1" s="52"/>
      <c r="G1" s="300" t="s">
        <v>305</v>
      </c>
      <c r="H1" s="300"/>
    </row>
    <row r="2" spans="1:8" ht="39.75" customHeight="1">
      <c r="A2" s="300" t="s">
        <v>42</v>
      </c>
      <c r="B2" s="300"/>
      <c r="C2" s="300"/>
      <c r="D2" s="300"/>
      <c r="E2" s="300"/>
      <c r="F2" s="300"/>
      <c r="G2" s="300"/>
      <c r="H2" s="300"/>
    </row>
    <row r="3" spans="1:8" ht="26.25" customHeight="1">
      <c r="A3" s="299" t="s">
        <v>297</v>
      </c>
      <c r="B3" s="299"/>
      <c r="C3" s="299"/>
      <c r="D3" s="299"/>
      <c r="E3" s="299"/>
      <c r="F3" s="299"/>
      <c r="G3" s="299"/>
      <c r="H3" s="299"/>
    </row>
    <row r="4" spans="1:8" ht="24" customHeight="1">
      <c r="A4" s="297" t="s">
        <v>1</v>
      </c>
      <c r="B4" s="297" t="s">
        <v>2</v>
      </c>
      <c r="C4" s="301" t="s">
        <v>43</v>
      </c>
      <c r="D4" s="297" t="s">
        <v>157</v>
      </c>
      <c r="E4" s="297"/>
      <c r="F4" s="297"/>
      <c r="G4" s="297"/>
      <c r="H4" s="297"/>
    </row>
    <row r="5" spans="1:8" ht="48" customHeight="1">
      <c r="A5" s="297"/>
      <c r="B5" s="297"/>
      <c r="C5" s="301"/>
      <c r="D5" s="252" t="s">
        <v>4</v>
      </c>
      <c r="E5" s="252" t="s">
        <v>5</v>
      </c>
      <c r="F5" s="252" t="s">
        <v>6</v>
      </c>
      <c r="G5" s="252" t="s">
        <v>7</v>
      </c>
      <c r="H5" s="252" t="s">
        <v>8</v>
      </c>
    </row>
    <row r="6" spans="1:8" ht="17.25" customHeight="1">
      <c r="A6" s="252">
        <v>1</v>
      </c>
      <c r="B6" s="252">
        <v>2</v>
      </c>
      <c r="C6" s="252">
        <v>3</v>
      </c>
      <c r="D6" s="252">
        <v>4</v>
      </c>
      <c r="E6" s="252">
        <v>5</v>
      </c>
      <c r="F6" s="252">
        <v>6</v>
      </c>
      <c r="G6" s="252">
        <v>7</v>
      </c>
      <c r="H6" s="252">
        <v>8</v>
      </c>
    </row>
    <row r="7" spans="1:10" s="14" customFormat="1" ht="27" customHeight="1">
      <c r="A7" s="93">
        <v>1</v>
      </c>
      <c r="B7" s="254" t="s">
        <v>303</v>
      </c>
      <c r="C7" s="88" t="s">
        <v>302</v>
      </c>
      <c r="D7" s="88">
        <f>'შიგა კან1-3'!M29+'შიგა წყალგ1-2'!M33+'სამშ1-1'!M103</f>
        <v>0</v>
      </c>
      <c r="E7" s="88"/>
      <c r="F7" s="88"/>
      <c r="G7" s="88"/>
      <c r="H7" s="88">
        <f>D7+E7+F7+G7</f>
        <v>0</v>
      </c>
      <c r="I7" s="236"/>
      <c r="J7" s="185"/>
    </row>
    <row r="8" spans="1:10" ht="20.25" customHeight="1">
      <c r="A8" s="93"/>
      <c r="B8" s="224"/>
      <c r="C8" s="88" t="s">
        <v>298</v>
      </c>
      <c r="D8" s="253">
        <v>0.03</v>
      </c>
      <c r="E8" s="88"/>
      <c r="F8" s="88"/>
      <c r="G8" s="88"/>
      <c r="H8" s="88">
        <f>H7*0.03</f>
        <v>0</v>
      </c>
      <c r="I8" s="236"/>
      <c r="J8" s="185"/>
    </row>
    <row r="9" spans="1:10" ht="15.75" customHeight="1">
      <c r="A9" s="93"/>
      <c r="B9" s="224"/>
      <c r="C9" s="88" t="s">
        <v>13</v>
      </c>
      <c r="D9" s="88"/>
      <c r="E9" s="88"/>
      <c r="F9" s="88"/>
      <c r="G9" s="88"/>
      <c r="H9" s="88">
        <f>H7+H8</f>
        <v>0</v>
      </c>
      <c r="I9" s="236"/>
      <c r="J9" s="185"/>
    </row>
    <row r="10" spans="1:10" ht="21" customHeight="1">
      <c r="A10" s="93"/>
      <c r="B10" s="224"/>
      <c r="C10" s="88" t="s">
        <v>299</v>
      </c>
      <c r="D10" s="253">
        <v>0.18</v>
      </c>
      <c r="E10" s="88"/>
      <c r="F10" s="88"/>
      <c r="G10" s="88"/>
      <c r="H10" s="88">
        <f>H9*0.18</f>
        <v>0</v>
      </c>
      <c r="I10" s="236"/>
      <c r="J10" s="185"/>
    </row>
    <row r="11" spans="1:10" s="25" customFormat="1" ht="24.75" customHeight="1">
      <c r="A11" s="93"/>
      <c r="B11" s="224"/>
      <c r="C11" s="88" t="s">
        <v>54</v>
      </c>
      <c r="D11" s="88"/>
      <c r="E11" s="88"/>
      <c r="F11" s="88"/>
      <c r="G11" s="88"/>
      <c r="H11" s="88">
        <f>H10+H9</f>
        <v>0</v>
      </c>
      <c r="I11" s="236"/>
      <c r="J11" s="185"/>
    </row>
    <row r="12" spans="1:10" s="25" customFormat="1" ht="14.25" customHeight="1">
      <c r="A12" s="46"/>
      <c r="B12" s="47"/>
      <c r="C12" s="186"/>
      <c r="D12" s="48"/>
      <c r="E12" s="48"/>
      <c r="F12" s="48"/>
      <c r="G12" s="48"/>
      <c r="H12" s="48"/>
      <c r="I12" s="236"/>
      <c r="J12" s="185"/>
    </row>
    <row r="13" spans="1:10" ht="16.5" customHeight="1">
      <c r="A13" s="296"/>
      <c r="B13" s="296"/>
      <c r="C13" s="296"/>
      <c r="D13" s="296"/>
      <c r="E13" s="296"/>
      <c r="F13" s="296"/>
      <c r="G13" s="296"/>
      <c r="H13" s="296"/>
      <c r="I13" s="236"/>
      <c r="J13" s="185"/>
    </row>
    <row r="14" spans="1:14" ht="16.5">
      <c r="A14" s="271"/>
      <c r="B14" s="271"/>
      <c r="C14" s="271"/>
      <c r="D14" s="271"/>
      <c r="E14" s="271"/>
      <c r="F14" s="271"/>
      <c r="G14" s="271"/>
      <c r="H14" s="271"/>
      <c r="I14" s="271"/>
      <c r="J14" s="271"/>
      <c r="K14" s="271"/>
      <c r="L14" s="271"/>
      <c r="M14" s="271"/>
      <c r="N14" s="235"/>
    </row>
    <row r="15" spans="1:10" ht="13.5">
      <c r="A15" s="44"/>
      <c r="B15" s="44"/>
      <c r="C15" s="44"/>
      <c r="D15" s="44"/>
      <c r="E15" s="44"/>
      <c r="F15" s="44"/>
      <c r="G15" s="44"/>
      <c r="H15" s="44"/>
      <c r="I15" s="236"/>
      <c r="J15" s="63"/>
    </row>
    <row r="16" spans="1:10" ht="13.5">
      <c r="A16" s="44"/>
      <c r="B16" s="44"/>
      <c r="C16" s="44"/>
      <c r="D16" s="44"/>
      <c r="E16" s="44"/>
      <c r="F16" s="44"/>
      <c r="G16" s="44"/>
      <c r="H16" s="44"/>
      <c r="J16" s="63"/>
    </row>
  </sheetData>
  <sheetProtection/>
  <mergeCells count="10">
    <mergeCell ref="A14:M14"/>
    <mergeCell ref="A13:H13"/>
    <mergeCell ref="A4:A5"/>
    <mergeCell ref="A1:D1"/>
    <mergeCell ref="A3:H3"/>
    <mergeCell ref="A2:H2"/>
    <mergeCell ref="B4:B5"/>
    <mergeCell ref="C4:C5"/>
    <mergeCell ref="D4:H4"/>
    <mergeCell ref="G1:H1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Levan Mumladze</cp:lastModifiedBy>
  <cp:lastPrinted>2020-04-27T13:06:24Z</cp:lastPrinted>
  <dcterms:created xsi:type="dcterms:W3CDTF">2005-10-04T05:52:32Z</dcterms:created>
  <dcterms:modified xsi:type="dcterms:W3CDTF">2022-04-20T06:00:49Z</dcterms:modified>
  <cp:category/>
  <cp:version/>
  <cp:contentType/>
  <cp:contentStatus/>
</cp:coreProperties>
</file>