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597" firstSheet="1" activeTab="2"/>
  </bookViews>
  <sheets>
    <sheet name="gare kan." sheetId="1" state="hidden" r:id="rId1"/>
    <sheet name="nakreb" sheetId="2" r:id="rId2"/>
    <sheet name="1" sheetId="3" r:id="rId3"/>
    <sheet name="2" sheetId="4" r:id="rId4"/>
  </sheets>
  <definedNames>
    <definedName name="_xlnm.Print_Area" localSheetId="2">'1'!$A$1:$L$222</definedName>
    <definedName name="_xlnm.Print_Area" localSheetId="1">'nakreb'!$A$1:$H$42</definedName>
  </definedNames>
  <calcPr fullCalcOnLoad="1"/>
</workbook>
</file>

<file path=xl/sharedStrings.xml><?xml version="1.0" encoding="utf-8"?>
<sst xmlns="http://schemas.openxmlformats.org/spreadsheetml/2006/main" count="1049" uniqueCount="358">
  <si>
    <t xml:space="preserve">შრომის დანახარჯი </t>
  </si>
  <si>
    <t>მანქანები</t>
  </si>
  <si>
    <t xml:space="preserve">სხვა მასალები </t>
  </si>
  <si>
    <t xml:space="preserve">ლარი </t>
  </si>
  <si>
    <t>ლარი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</si>
  <si>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</si>
  <si>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</si>
  <si>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</si>
  <si>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</si>
  <si>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</si>
  <si>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</si>
  <si>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</si>
  <si>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</si>
  <si>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</si>
  <si>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</si>
  <si>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</si>
  <si>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</si>
  <si>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</si>
  <si>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</si>
  <si>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</si>
  <si>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</si>
  <si>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</si>
  <si>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</si>
  <si>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</si>
  <si>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</si>
  <si>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</si>
  <si>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</si>
  <si>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</si>
  <si>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</si>
  <si>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</si>
  <si>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</si>
  <si>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</si>
  <si>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</si>
  <si>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</si>
  <si>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</si>
  <si>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</si>
  <si>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</si>
  <si>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</si>
  <si>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</si>
  <si>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</si>
  <si>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__________________________________________________________________________________________________________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</si>
  <si>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</si>
  <si>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</si>
  <si>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</si>
  <si>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</si>
  <si>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</si>
  <si>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</si>
  <si>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</si>
  <si>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</si>
  <si>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</si>
  <si>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</si>
  <si>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</si>
  <si>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</si>
  <si>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</si>
  <si>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</si>
  <si>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</si>
  <si>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</si>
  <si>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</si>
  <si>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</si>
  <si>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</si>
  <si>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</si>
  <si>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</si>
  <si>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</si>
  <si>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</si>
  <si>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</si>
  <si>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</si>
  <si>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</si>
  <si>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</si>
  <si>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</si>
  <si>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</si>
  <si>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</si>
  <si>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</si>
  <si>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</si>
  <si>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</si>
  <si>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</si>
  <si>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</si>
  <si>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</si>
  <si>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</si>
  <si>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</si>
  <si>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</si>
  <si>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</si>
  <si>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</si>
  <si>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</si>
  <si>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</si>
  <si>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</si>
  <si>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</si>
  <si>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</si>
  <si>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</si>
  <si>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</si>
  <si>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</si>
  <si>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</si>
  <si>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</si>
  <si>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</si>
  <si>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</si>
  <si>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</si>
  <si>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</si>
  <si>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</si>
  <si>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</si>
  <si>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</si>
  <si>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</si>
  <si>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</si>
  <si>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</si>
  <si>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</si>
  <si>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</si>
  <si>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</si>
  <si>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</si>
  <si>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</si>
  <si>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</si>
  <si>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</si>
  <si>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</si>
  <si>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</si>
  <si>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</si>
  <si>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</si>
  <si>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</si>
  <si>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</si>
  <si>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</si>
  <si>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</si>
  <si>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</si>
  <si>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</si>
  <si>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</si>
  <si>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</si>
  <si>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</si>
  <si>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</si>
  <si>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</si>
  <si>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</si>
  <si>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</si>
  <si>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</si>
  <si>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</si>
  <si>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</si>
  <si>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</si>
  <si>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</si>
  <si>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</si>
  <si>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</si>
  <si>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</si>
  <si>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</si>
  <si>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</si>
  <si>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</si>
  <si>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</si>
  <si>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</si>
  <si>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</si>
  <si>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</si>
  <si>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</si>
  <si>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 xml:space="preserve">ჯამი: </t>
  </si>
  <si>
    <t>გეგმიური დაგროვება</t>
  </si>
  <si>
    <t xml:space="preserve">                        ნაკრები სახარჯთაღრიცხვო გაანგარიშება                </t>
  </si>
  <si>
    <t xml:space="preserve">                                                შრომის დანახარჯი         </t>
  </si>
  <si>
    <t>მშენებლობის  ღირებულების  ნაკრები  სახარჯთაღრიცხვო  ანგარიში</t>
  </si>
  <si>
    <t xml:space="preserve">(მშენებლობის დასახელება) </t>
  </si>
  <si>
    <t>ხარჯთაღიცხვის ნომერი</t>
  </si>
  <si>
    <t>ობიექტისს სამუშაოს და ხარჯების დასახელება</t>
  </si>
  <si>
    <t xml:space="preserve"> სახრჯთაღრიცხვო  ღირებულება</t>
  </si>
  <si>
    <t>სხვადასხვა ხარჯები</t>
  </si>
  <si>
    <t>საერთო სახარჯთაღრიცხვო  ღირებულება</t>
  </si>
  <si>
    <t>თავი  I</t>
  </si>
  <si>
    <t xml:space="preserve">ტერიტორიის მომზადება </t>
  </si>
  <si>
    <t>თავიII</t>
  </si>
  <si>
    <t xml:space="preserve">მშენებლობის ძირითადი ობიექტი </t>
  </si>
  <si>
    <t xml:space="preserve">ჯამი </t>
  </si>
  <si>
    <t>სამშენებლო სამუშაოები</t>
  </si>
  <si>
    <t>ჯამი</t>
  </si>
  <si>
    <t>სახარჯთაღრიცხვო ღირებულება</t>
  </si>
  <si>
    <t xml:space="preserve">სახარჯთაღრიცხვო ხელფასი      </t>
  </si>
  <si>
    <t xml:space="preserve">   ნორმატიული შრომატევადობა   </t>
  </si>
  <si>
    <t>კაც/სთ</t>
  </si>
  <si>
    <r>
      <t>მ</t>
    </r>
    <r>
      <rPr>
        <b/>
        <vertAlign val="superscript"/>
        <sz val="10"/>
        <rFont val="Sylfaen"/>
        <family val="1"/>
      </rPr>
      <t>3</t>
    </r>
  </si>
  <si>
    <t>შრომითი დანახარჯი</t>
  </si>
  <si>
    <r>
      <t>მ</t>
    </r>
    <r>
      <rPr>
        <vertAlign val="superscript"/>
        <sz val="10"/>
        <rFont val="Sylfaen"/>
        <family val="1"/>
      </rPr>
      <t>3</t>
    </r>
  </si>
  <si>
    <t xml:space="preserve">მანქანები </t>
  </si>
  <si>
    <r>
      <t>მ</t>
    </r>
    <r>
      <rPr>
        <vertAlign val="superscript"/>
        <sz val="10"/>
        <rFont val="Sylfaen"/>
        <family val="1"/>
      </rPr>
      <t>2</t>
    </r>
  </si>
  <si>
    <t>ტ</t>
  </si>
  <si>
    <t>სხვა  მასალები</t>
  </si>
  <si>
    <t xml:space="preserve">                  მათ შორის: დამატებითი ღირებულების გადასახადი   </t>
  </si>
  <si>
    <t>მასალის ღირებულება</t>
  </si>
  <si>
    <t>ხელფასი</t>
  </si>
  <si>
    <t>მანქანა-დანადგარები</t>
  </si>
  <si>
    <t>ერთეული</t>
  </si>
  <si>
    <t xml:space="preserve"> ჯამი</t>
  </si>
  <si>
    <t>სამშენებლო,  სამუშაოები</t>
  </si>
  <si>
    <t xml:space="preserve"> სამონტაჟო   სამუშაოები</t>
  </si>
  <si>
    <t xml:space="preserve">დანადგარი, მოწყობილობები </t>
  </si>
  <si>
    <t xml:space="preserve">ტრანსპორტის ხარჯი მასალებიდან </t>
  </si>
  <si>
    <t xml:space="preserve">დაგროვებითი საპენსიო გადასახადი  ხელფასიდან 2% </t>
  </si>
  <si>
    <t>დ.ღ.გ  18 %</t>
  </si>
  <si>
    <t>სულ ხარჯთაღრიცხვით</t>
  </si>
  <si>
    <t xml:space="preserve">რეზერვი გაუთვალისწინებელ სამუშაოებზე  3 % </t>
  </si>
  <si>
    <t xml:space="preserve">ზედნადები ხარჯები სამშენებლო სამუშაოებზე  </t>
  </si>
  <si>
    <t>მ</t>
  </si>
  <si>
    <t>ღორღი</t>
  </si>
  <si>
    <t>მან/სთ</t>
  </si>
  <si>
    <t>ტრანსპორტირება -5კმ</t>
  </si>
  <si>
    <t>კგ</t>
  </si>
  <si>
    <t>სხვა მასალები</t>
  </si>
  <si>
    <t>კომპლ</t>
  </si>
  <si>
    <t>ც</t>
  </si>
  <si>
    <t xml:space="preserve">შრომის დანახარჯი  </t>
  </si>
  <si>
    <t>გ/მ</t>
  </si>
  <si>
    <t xml:space="preserve">გ/მ </t>
  </si>
  <si>
    <t>ზედნადები ხარჯები შრომითი დანახარჯიდან</t>
  </si>
  <si>
    <t>ქვიშა</t>
  </si>
  <si>
    <t>ბეტონი B-20</t>
  </si>
  <si>
    <t>ყალიბის ფარი სისქე 25მმ</t>
  </si>
  <si>
    <t>ფიცარი ჩამოგანილი III ხ. 40 მმ  სისქის  და მეტი</t>
  </si>
  <si>
    <r>
      <t>მ</t>
    </r>
    <r>
      <rPr>
        <b/>
        <vertAlign val="superscript"/>
        <sz val="10"/>
        <rFont val="Sylfaen"/>
        <family val="1"/>
      </rPr>
      <t>2</t>
    </r>
  </si>
  <si>
    <t>შრომის დანახარჯი</t>
  </si>
  <si>
    <t>ბეტონი  მ 200</t>
  </si>
  <si>
    <t xml:space="preserve">ცემენტის დუღაბი  </t>
  </si>
  <si>
    <t xml:space="preserve">შავი (გაცრილი) მიწა </t>
  </si>
  <si>
    <t>ქვიშა-ხრეშოვანი ნარევი</t>
  </si>
  <si>
    <t xml:space="preserve">ქვიშა </t>
  </si>
  <si>
    <t>ბეტონი  B-20 კლასის</t>
  </si>
  <si>
    <t>ავტო  ამწე 0,5 ტ</t>
  </si>
  <si>
    <t>ფოტო რელეს ФP 12 T IP 54 მონტაჟი</t>
  </si>
  <si>
    <t>ფოტო რელე ФP 12 T IP 54</t>
  </si>
  <si>
    <t>გოფრირებული ცეცხლგამძლე მილი დიამ.32 მმ</t>
  </si>
  <si>
    <t xml:space="preserve">გოფრირებული ცეცხლგამძლე მილი   დიამ 32მმ, </t>
  </si>
  <si>
    <t>სკვერის განათება</t>
  </si>
  <si>
    <t>სკვერის  განათება</t>
  </si>
  <si>
    <t xml:space="preserve">ელ .კაბელის მოწყობა  კვეთით 3X4კვ.მმ  </t>
  </si>
  <si>
    <t xml:space="preserve">ელ .კაბელი კვეთით 3X4 კვ.მმ  </t>
  </si>
  <si>
    <t>ქვიშის (ან გაცრილი მიწით)  საფუძვლის მოწყობა</t>
  </si>
  <si>
    <t>კაბელის მანიშნებელი  ლენტა</t>
  </si>
  <si>
    <t>ზედნადები ხარჯები</t>
  </si>
  <si>
    <t>26</t>
  </si>
  <si>
    <t>27</t>
  </si>
  <si>
    <t xml:space="preserve">მათ შორის  ლითონის კონსტრუქციები </t>
  </si>
  <si>
    <t xml:space="preserve">ზედნადები ხარჯები ლითონის კონსტრუქციებზე </t>
  </si>
  <si>
    <t xml:space="preserve">ჯამი I </t>
  </si>
  <si>
    <t xml:space="preserve">სანაგვე ურნა </t>
  </si>
  <si>
    <t>30</t>
  </si>
  <si>
    <t>33</t>
  </si>
  <si>
    <t>ბეტონის სკამები ხის ძელაკებით მონტაჟი ზომები 180X40სმ (ქარხნული)</t>
  </si>
  <si>
    <t>ბეტონის სკამები ხის ძელაკებით მონტაჟი ზომები 180X40სმ(ქარხნული)</t>
  </si>
  <si>
    <t>ტნ</t>
  </si>
  <si>
    <t>34</t>
  </si>
  <si>
    <t>35</t>
  </si>
  <si>
    <t>36</t>
  </si>
  <si>
    <t xml:space="preserve">  დამიწების კონტურის  მოწყობა  </t>
  </si>
  <si>
    <t>შედუღების აგრეგატი</t>
  </si>
  <si>
    <t>ფოლადის ზოლოვანა 40X4</t>
  </si>
  <si>
    <t xml:space="preserve"> __ ___________ 2022 წელი </t>
  </si>
  <si>
    <t xml:space="preserve">შრომითი დანახარჯი </t>
  </si>
  <si>
    <t xml:space="preserve"> გრუნტის ამოღება ხელით საძირკველში</t>
  </si>
  <si>
    <t>ელექტროდი</t>
  </si>
  <si>
    <t xml:space="preserve">ქანჩი </t>
  </si>
  <si>
    <t>ფოლადის  ფურცელით სისქე 3მმ ფოლადის საყრდენების დალუქვა</t>
  </si>
  <si>
    <t>ლითონის კონსტრუქციების გაწმენდა დაგრუნტვა</t>
  </si>
  <si>
    <r>
      <t>მ</t>
    </r>
    <r>
      <rPr>
        <b/>
        <vertAlign val="superscript"/>
        <sz val="9"/>
        <rFont val="Sylfaen"/>
        <family val="1"/>
      </rPr>
      <t>2</t>
    </r>
  </si>
  <si>
    <t>გრუნტი გამხსნელთან ერთად</t>
  </si>
  <si>
    <t>ლითონის კონსტრუქციების შეღებვა ანტიკოროზიული საღებავით</t>
  </si>
  <si>
    <t xml:space="preserve">ანტიკოროზიული საღებავი </t>
  </si>
  <si>
    <t>ოლიფა</t>
  </si>
  <si>
    <t>ღორღის საფუძვლის  მოწყობა ბეტონის საძირკვლში</t>
  </si>
  <si>
    <t xml:space="preserve"> არმატურა  Ф12 АIII</t>
  </si>
  <si>
    <t xml:space="preserve"> არმატურა </t>
  </si>
  <si>
    <t xml:space="preserve"> არმატურა  Ф6АI</t>
  </si>
  <si>
    <t>არმატურა  Ф8АI</t>
  </si>
  <si>
    <t>ფოლადის  ფურცელით სისქე 6მმ და არმატურა Ф6АI ჩასადები დეტალების მოწყობა</t>
  </si>
  <si>
    <t xml:space="preserve">ფოლადის ფურცელი სისქე 6 მმ </t>
  </si>
  <si>
    <t>ფოლადის  მილკვადრატებით 80X80X4 მმ  ღობის საყრდენების მოწყობა</t>
  </si>
  <si>
    <t xml:space="preserve">ფოლადის  მილკვადრატი 80X80X4 მმ </t>
  </si>
  <si>
    <t>ფოლადის ფურცელი სისქე 3 მმ</t>
  </si>
  <si>
    <t xml:space="preserve">ზედმეტი გრუნტის დატვირთვა  ავტოთვითმცლელზე </t>
  </si>
  <si>
    <t>ზედმეტი გრუნტის  გატანა 5 კმ მანძილზე</t>
  </si>
  <si>
    <t>ფოლადის  მილკვადრატებით 40X40X3 მმ, 20X40X3 მმ დეკორატიული   ღობის  მოწყობა</t>
  </si>
  <si>
    <t xml:space="preserve">ფოლადის  მილკვადრატებით 40X40X3 მმ </t>
  </si>
  <si>
    <t xml:space="preserve">ფოლადის  მილკვადრატებით 20X40X3 მმ </t>
  </si>
  <si>
    <t xml:space="preserve">ელ .კაბელის მოწყობა  კვეთით 2X2,5 კვ.მმ  </t>
  </si>
  <si>
    <t xml:space="preserve">ელ .კაბელი კვეთით 2X2,5 კვ.მმ  </t>
  </si>
  <si>
    <t>გოფრირებული ცეცხლგამძლე მილი დიამ.20 მმ</t>
  </si>
  <si>
    <t xml:space="preserve">გოფრირებული ცეცხლგამძლე მილი   დიამ 20მმ, </t>
  </si>
  <si>
    <t>მრიცხველის ყუთი გერმეტიული 300X400X170</t>
  </si>
  <si>
    <t xml:space="preserve">  დამამიწებელი ელექტროდი   დიამ 20მმ სიგრზე 2,5 მ</t>
  </si>
  <si>
    <t>გრუნტის უკუჩაყრა, ზედმეტი გრუნტის ადგილზე მოსწორება</t>
  </si>
  <si>
    <t>სკამები, სანაგვე ურნა</t>
  </si>
  <si>
    <t>ქ. დმანისში ავტოსადგურთან ტერიტორიის კეთილმოწყობა</t>
  </si>
  <si>
    <t xml:space="preserve">ქ. დმანისში ავტოსადგურთან ტერიტორიის კეთილმოწყობა  </t>
  </si>
  <si>
    <t>სადემონტაჟო სამუშაოები</t>
  </si>
  <si>
    <t xml:space="preserve"> სამშენებლო ნარჩენების,  დატვირთვა  ავტოთვითმცლელზე </t>
  </si>
  <si>
    <t xml:space="preserve"> სამშენებლო ნარჩენების  გატანა 5 კმ მანძილზე</t>
  </si>
  <si>
    <t>სამონტაჟო სამუშაოები</t>
  </si>
  <si>
    <t>არსებული ბაზალტის ბორდიურების დემონტაჟი</t>
  </si>
  <si>
    <t>დეკორატიული ღობე</t>
  </si>
  <si>
    <t>ტერიტორიის კეთილმოწყობა</t>
  </si>
  <si>
    <t xml:space="preserve">III კატეგორიის გრუნტის მოჭრა ხელით ტერიტორიიდან, მოსწორება </t>
  </si>
  <si>
    <t xml:space="preserve"> ქვიშა-ხრეშოვანი ნარევის შეტანა ტერიტორიაზე დატკეპვნა</t>
  </si>
  <si>
    <t>ღორღის შეტანა ტერიტორიაზე დატკეპვნა</t>
  </si>
  <si>
    <t>ბაზალტის  ბორდიური 10X20 სმ</t>
  </si>
  <si>
    <t>ბაზალტის  ბორდიურების მოწყობა 10X20 სმ ხეებთან (6 ხე)</t>
  </si>
  <si>
    <t>საფუძვლის მოწყობა  ქვიშით დეკორატიული ფილებისათვის</t>
  </si>
  <si>
    <t xml:space="preserve">ვიბროდაწნეხილი  ბეტონის ფილის მოწყობა სისქე 60მმ </t>
  </si>
  <si>
    <t xml:space="preserve">შავი  (გაცრილი) მიწის შეტანა ხეებთან  </t>
  </si>
  <si>
    <t xml:space="preserve">ბანერი </t>
  </si>
  <si>
    <t>ასფალტის ფენის მოჭრა სანგრევი ჩაქუჩით</t>
  </si>
  <si>
    <t>III კატეგორიის გრუნტის ამოღება  ხელით ბორდიურის მოსაწყობად</t>
  </si>
  <si>
    <t>ღორღის საფუძვლის მოწყობა დატკეპვნა</t>
  </si>
  <si>
    <t xml:space="preserve">ბაზალტის  ბორდიურების მოწყობა 15X30 სმ </t>
  </si>
  <si>
    <t>ბაზალტის  ბორდიური 15X30 სმ</t>
  </si>
  <si>
    <t>საყრდენის დაბეტონება ბეტონი  B-20 კლასის</t>
  </si>
  <si>
    <t>III კატეგორიის გრუნტის ამოღება  ხელით საყრდენის დაბეტონებაზე</t>
  </si>
  <si>
    <t>არმატურა  Ф16АI</t>
  </si>
  <si>
    <t>ფოლადის მრგვალი  მილით დ - 245X10 მმ  ბანერის საყრდენის მოწყობა</t>
  </si>
  <si>
    <t xml:space="preserve">ფოლადის მრგვალი  მილით დ - 245X10 მმ   </t>
  </si>
  <si>
    <t>თ. II  განფასებით გაუთვალისწინებელი მასალები</t>
  </si>
  <si>
    <t>სატრანსპორტო ხარჯები  მასალებიდან</t>
  </si>
  <si>
    <t>II ჯამი</t>
  </si>
  <si>
    <t>თავი III  სამშენებლო  სამუშაოები</t>
  </si>
  <si>
    <t xml:space="preserve">ჯამი III </t>
  </si>
  <si>
    <t xml:space="preserve">  I+II+III  თავების ჯამი</t>
  </si>
  <si>
    <t>ფოლადის  ფურცელით სისქე 18მმ და არმატურა Ф16АI ჩასადები დეტალების მოწყობა</t>
  </si>
  <si>
    <t xml:space="preserve">ფოლადის ფურცელი სისქე 18 მმ </t>
  </si>
  <si>
    <t>ფოლადის  მილკვადრატებით 70X70X4 მმ, ბანერის ჩარჩოს მოწყობა</t>
  </si>
  <si>
    <t xml:space="preserve">ფოლადის  მილკვადრატებით 70X70X4 მმ </t>
  </si>
  <si>
    <t>ფოლადის ფურცელი სისქე 12 მმ</t>
  </si>
  <si>
    <t>ფოლადის  ფურცელით სისქე 3მმ ბანერის დაფის მოწყობა</t>
  </si>
  <si>
    <t>ფოლადის  ფურცელით სისქე 12მმ სიხისტის წიბოს  მოწყობა</t>
  </si>
  <si>
    <t>21</t>
  </si>
  <si>
    <t>22</t>
  </si>
  <si>
    <t>23</t>
  </si>
  <si>
    <t>24</t>
  </si>
  <si>
    <t>25</t>
  </si>
  <si>
    <t>28</t>
  </si>
  <si>
    <t>29</t>
  </si>
  <si>
    <t>31</t>
  </si>
  <si>
    <t>32</t>
  </si>
  <si>
    <t>37</t>
  </si>
  <si>
    <t>38</t>
  </si>
  <si>
    <t>39</t>
  </si>
  <si>
    <t>ასფალტის საფარის ქვეშ თხევადი ბიტუმის მოსხმა  (პირველი ფენა)</t>
  </si>
  <si>
    <t xml:space="preserve">აუტოგუდრონატორი -3500ლ </t>
  </si>
  <si>
    <t xml:space="preserve">თხევადი ბიტუმი </t>
  </si>
  <si>
    <t xml:space="preserve">ასფალტის საფარი ქვედა ფენის დაგება  მსხვილმარ-                                     ცვლოვანი ფოროვანი, ასფალტო ბეტონის ცხელი ნარევი   სისქე  6 სმ  </t>
  </si>
  <si>
    <t xml:space="preserve">შრომითი დანახარჯი                                                                      </t>
  </si>
  <si>
    <t xml:space="preserve">ასფალტობეტონის დამგები </t>
  </si>
  <si>
    <t xml:space="preserve">სატკეპნი საგზაო თვითმავალი, გლუვი -                                                                5 ტ </t>
  </si>
  <si>
    <t>იგივე -10 ტ</t>
  </si>
  <si>
    <t>სხვა მანქანები</t>
  </si>
  <si>
    <t>ასფალტი მსხვილმარცვლოვანი</t>
  </si>
  <si>
    <t xml:space="preserve">ავტოგუდრონატორი -3500ლ </t>
  </si>
  <si>
    <t xml:space="preserve">ასფალტის საფარი ზედა                                                               ფენის დაგება  წვრილმარცვ-                                      ლოვანი მკვრივი, ასფალტო ბეტონის ცხელი ნარევი  სისქე  4 სმ  </t>
  </si>
  <si>
    <r>
      <t>მ</t>
    </r>
    <r>
      <rPr>
        <b/>
        <vertAlign val="superscript"/>
        <sz val="12"/>
        <rFont val="Sylfaen"/>
        <family val="1"/>
      </rPr>
      <t>2</t>
    </r>
  </si>
  <si>
    <t>ასფალტი წვრილმარცვლოვანი</t>
  </si>
  <si>
    <t>ფრეზი</t>
  </si>
  <si>
    <t xml:space="preserve">ასფალტის საფარის გაფრეზვა, დამტვრევა შემდგომში აღდგენით 10 სმ სისქით  </t>
  </si>
  <si>
    <t>ჩასამელი სანათი-მიწის, მეტალის, მართკუთხედი, ჰალოგენ ნათურით 35W</t>
  </si>
  <si>
    <t xml:space="preserve">III კატეგორიის გრუნტის ამოღება   არხში   სადენის მოსაწყობად </t>
  </si>
  <si>
    <t>სანათების  დაბეტონება  ბეტონი  B-20 კლასის</t>
  </si>
  <si>
    <r>
      <t xml:space="preserve">სამფაზა ავტომატური ამომრთველი  </t>
    </r>
    <r>
      <rPr>
        <b/>
        <sz val="11"/>
        <color indexed="8"/>
        <rFont val="Sylfaen"/>
        <family val="1"/>
      </rPr>
      <t xml:space="preserve"> 3P  32ა,  </t>
    </r>
  </si>
  <si>
    <r>
      <t xml:space="preserve">სამფაზა ავტომატური ამომრთველი  </t>
    </r>
    <r>
      <rPr>
        <sz val="11"/>
        <color indexed="8"/>
        <rFont val="Sylfaen"/>
        <family val="1"/>
      </rPr>
      <t xml:space="preserve"> 3P  32ა,  </t>
    </r>
  </si>
  <si>
    <r>
      <t xml:space="preserve">ერთფაზა  ავტომატური ამომრთველი  </t>
    </r>
    <r>
      <rPr>
        <sz val="11"/>
        <color indexed="8"/>
        <rFont val="Sylfaen"/>
        <family val="1"/>
      </rPr>
      <t xml:space="preserve"> 1P  15ა,  </t>
    </r>
  </si>
  <si>
    <r>
      <t xml:space="preserve">სამფაზა ავტომატური ამომრთველი  </t>
    </r>
    <r>
      <rPr>
        <b/>
        <sz val="11"/>
        <color indexed="8"/>
        <rFont val="Sylfaen"/>
        <family val="1"/>
      </rPr>
      <t xml:space="preserve"> 1P  15ა,  </t>
    </r>
  </si>
  <si>
    <t>რ/ბეტონის ლენტური საძირკვლის, ზეძირკვლის მოწყობა, ღობის ბოძებისათვის ბეტონი  B-20 კლასის</t>
  </si>
  <si>
    <t>მ3</t>
  </si>
  <si>
    <t>სანგრევი ჩაქუჩი</t>
  </si>
  <si>
    <r>
      <t xml:space="preserve">ლოკალურ-რესურსული ხარჯთაღრიცხვა </t>
    </r>
    <r>
      <rPr>
        <b/>
        <sz val="14"/>
        <rFont val="AcadMtavr"/>
        <family val="0"/>
      </rPr>
      <t>#</t>
    </r>
    <r>
      <rPr>
        <b/>
        <sz val="14"/>
        <rFont val="Sylfaen"/>
        <family val="1"/>
      </rPr>
      <t>1</t>
    </r>
  </si>
  <si>
    <r>
      <t xml:space="preserve">ლოკ. რეს. ხარჯ. </t>
    </r>
    <r>
      <rPr>
        <sz val="10"/>
        <rFont val="AcadMtavr"/>
        <family val="0"/>
      </rPr>
      <t>#</t>
    </r>
    <r>
      <rPr>
        <sz val="10"/>
        <rFont val="LitNusx"/>
        <family val="2"/>
      </rPr>
      <t>1</t>
    </r>
  </si>
  <si>
    <r>
      <t xml:space="preserve">ლოკ. რეს. ხარჯ. </t>
    </r>
    <r>
      <rPr>
        <sz val="10"/>
        <rFont val="AcadMtavr"/>
        <family val="0"/>
      </rPr>
      <t>#</t>
    </r>
    <r>
      <rPr>
        <sz val="10"/>
        <rFont val="LitNusx"/>
        <family val="2"/>
      </rPr>
      <t>2</t>
    </r>
  </si>
  <si>
    <r>
      <t xml:space="preserve">ლოკალურ-რესურსული ხარჯთაღრიცხვა </t>
    </r>
    <r>
      <rPr>
        <b/>
        <sz val="14"/>
        <rFont val="AcadMtavr"/>
        <family val="0"/>
      </rPr>
      <t>#</t>
    </r>
    <r>
      <rPr>
        <b/>
        <sz val="14"/>
        <rFont val="Acad Nusx Geo"/>
        <family val="2"/>
      </rPr>
      <t>2</t>
    </r>
  </si>
  <si>
    <t>%</t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</si>
</sst>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"/>
    <numFmt numFmtId="192" formatCode="0.0000"/>
    <numFmt numFmtId="193" formatCode="0.00000"/>
    <numFmt numFmtId="194" formatCode="0.0000000"/>
    <numFmt numFmtId="195" formatCode="0.000000"/>
    <numFmt numFmtId="196" formatCode="0.000%"/>
    <numFmt numFmtId="197" formatCode="#,##0.00000000"/>
    <numFmt numFmtId="198" formatCode="#,##0.0"/>
    <numFmt numFmtId="199" formatCode="0.0%"/>
    <numFmt numFmtId="200" formatCode="_-* #,##0.0_р_._-;\-* #,##0.0_р_._-;_-* &quot;-&quot;?_р_._-;_-@_-"/>
    <numFmt numFmtId="201" formatCode="#,##0.000"/>
    <numFmt numFmtId="202" formatCode="#,##0.00&quot;р.&quot;"/>
    <numFmt numFmtId="203" formatCode="_-* #,##0.000_р_._-;\-* #,##0.000_р_._-;_-* &quot;-&quot;??_р_._-;_-@_-"/>
    <numFmt numFmtId="204" formatCode="_(* #,##0.000_);_(* \(#,##0.000\);_(* &quot;-&quot;???_);_(@_)"/>
    <numFmt numFmtId="205" formatCode="#,##0.0000"/>
    <numFmt numFmtId="206" formatCode="#,##0.0_р_."/>
    <numFmt numFmtId="207" formatCode="#,##0.00_ ;\-#,##0.00\ "/>
  </numFmts>
  <fonts count="87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Mtavr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cad Mt_n"/>
      <family val="2"/>
    </font>
    <font>
      <sz val="11"/>
      <name val="AcadNusx"/>
      <family val="0"/>
    </font>
    <font>
      <sz val="10"/>
      <name val="Arial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sz val="8"/>
      <name val="Sylfaen"/>
      <family val="1"/>
    </font>
    <font>
      <sz val="8"/>
      <name val="LitNusx"/>
      <family val="0"/>
    </font>
    <font>
      <b/>
      <sz val="14"/>
      <name val="Acad Nusx Geo"/>
      <family val="2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9"/>
      <name val="Sylfaen"/>
      <family val="1"/>
    </font>
    <font>
      <b/>
      <sz val="10"/>
      <name val="A_Nusxuri"/>
      <family val="0"/>
    </font>
    <font>
      <sz val="8"/>
      <name val="AcadNusx"/>
      <family val="0"/>
    </font>
    <font>
      <sz val="12"/>
      <name val="AcadNusx"/>
      <family val="0"/>
    </font>
    <font>
      <b/>
      <sz val="11"/>
      <color indexed="8"/>
      <name val="Sylfaen"/>
      <family val="1"/>
    </font>
    <font>
      <sz val="10"/>
      <name val="Arial Cyr"/>
      <family val="2"/>
    </font>
    <font>
      <b/>
      <vertAlign val="superscript"/>
      <sz val="9"/>
      <name val="Sylfaen"/>
      <family val="1"/>
    </font>
    <font>
      <b/>
      <vertAlign val="superscript"/>
      <sz val="12"/>
      <name val="Sylfaen"/>
      <family val="1"/>
    </font>
    <font>
      <sz val="12"/>
      <name val="AKAD 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_Nusxu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24" fillId="0" borderId="0">
      <alignment/>
      <protection/>
    </xf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190" fontId="3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Alignment="1">
      <alignment horizontal="center"/>
    </xf>
    <xf numFmtId="190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190" fontId="25" fillId="33" borderId="10" xfId="0" applyNumberFormat="1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190" fontId="25" fillId="0" borderId="0" xfId="0" applyNumberFormat="1" applyFont="1" applyAlignment="1">
      <alignment horizontal="center" vertical="center"/>
    </xf>
    <xf numFmtId="2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5" fillId="34" borderId="10" xfId="0" applyNumberFormat="1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>
      <alignment horizontal="center" vertical="center" wrapText="1"/>
    </xf>
    <xf numFmtId="2" fontId="25" fillId="34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191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0" fontId="31" fillId="34" borderId="10" xfId="0" applyNumberFormat="1" applyFont="1" applyFill="1" applyBorder="1" applyAlignment="1">
      <alignment horizontal="center" vertical="center" wrapText="1"/>
    </xf>
    <xf numFmtId="49" fontId="25" fillId="34" borderId="11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2" fontId="31" fillId="34" borderId="10" xfId="0" applyNumberFormat="1" applyFont="1" applyFill="1" applyBorder="1" applyAlignment="1">
      <alignment horizontal="center" vertical="center" wrapText="1"/>
    </xf>
    <xf numFmtId="190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5" fillId="33" borderId="12" xfId="0" applyNumberFormat="1" applyFont="1" applyFill="1" applyBorder="1" applyAlignment="1">
      <alignment horizontal="center" vertical="center" wrapText="1"/>
    </xf>
    <xf numFmtId="2" fontId="31" fillId="34" borderId="13" xfId="0" applyNumberFormat="1" applyFont="1" applyFill="1" applyBorder="1" applyAlignment="1">
      <alignment horizontal="center" vertical="center" wrapText="1"/>
    </xf>
    <xf numFmtId="4" fontId="25" fillId="34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center" vertical="center" wrapText="1"/>
    </xf>
    <xf numFmtId="0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4" borderId="0" xfId="0" applyNumberFormat="1" applyFont="1" applyFill="1" applyBorder="1" applyAlignment="1">
      <alignment horizontal="center" vertical="center" wrapText="1"/>
    </xf>
    <xf numFmtId="4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49" fontId="39" fillId="34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>
      <alignment horizontal="center" vertical="center" wrapText="1"/>
    </xf>
    <xf numFmtId="191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31" fillId="34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90" fontId="25" fillId="34" borderId="10" xfId="67" applyNumberFormat="1" applyFont="1" applyFill="1" applyBorder="1" applyAlignment="1">
      <alignment horizontal="center" vertical="center"/>
      <protection/>
    </xf>
    <xf numFmtId="191" fontId="31" fillId="34" borderId="10" xfId="0" applyNumberFormat="1" applyFont="1" applyFill="1" applyBorder="1" applyAlignment="1">
      <alignment horizontal="center" vertical="center" wrapText="1"/>
    </xf>
    <xf numFmtId="190" fontId="25" fillId="34" borderId="10" xfId="57" applyNumberFormat="1" applyFont="1" applyFill="1" applyBorder="1" applyAlignment="1">
      <alignment horizontal="center" vertical="center"/>
      <protection/>
    </xf>
    <xf numFmtId="2" fontId="25" fillId="34" borderId="10" xfId="57" applyNumberFormat="1" applyFont="1" applyFill="1" applyBorder="1" applyAlignment="1">
      <alignment horizontal="center" vertical="center"/>
      <protection/>
    </xf>
    <xf numFmtId="0" fontId="25" fillId="34" borderId="10" xfId="57" applyFont="1" applyFill="1" applyBorder="1" applyAlignment="1">
      <alignment horizontal="center" vertical="center" wrapText="1"/>
      <protection/>
    </xf>
    <xf numFmtId="2" fontId="39" fillId="34" borderId="10" xfId="0" applyNumberFormat="1" applyFont="1" applyFill="1" applyBorder="1" applyAlignment="1">
      <alignment horizontal="center" vertical="center" wrapText="1"/>
    </xf>
    <xf numFmtId="192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32" fillId="34" borderId="10" xfId="0" applyNumberFormat="1" applyFont="1" applyFill="1" applyBorder="1" applyAlignment="1">
      <alignment horizontal="center" vertical="center" wrapText="1"/>
    </xf>
    <xf numFmtId="191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192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5" fillId="0" borderId="10" xfId="67" applyNumberFormat="1" applyFont="1" applyFill="1" applyBorder="1" applyAlignment="1">
      <alignment horizontal="center" vertical="center"/>
      <protection/>
    </xf>
    <xf numFmtId="2" fontId="25" fillId="0" borderId="10" xfId="67" applyNumberFormat="1" applyFont="1" applyFill="1" applyBorder="1" applyAlignment="1">
      <alignment horizontal="center" vertical="center"/>
      <protection/>
    </xf>
    <xf numFmtId="2" fontId="0" fillId="0" borderId="10" xfId="0" applyNumberForma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190" fontId="25" fillId="34" borderId="12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2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34" borderId="10" xfId="67" applyFont="1" applyFill="1" applyBorder="1" applyAlignment="1">
      <alignment horizontal="center" vertical="center"/>
      <protection/>
    </xf>
    <xf numFmtId="0" fontId="25" fillId="34" borderId="10" xfId="67" applyFont="1" applyFill="1" applyBorder="1" applyAlignment="1">
      <alignment horizontal="center" vertical="center"/>
      <protection/>
    </xf>
    <xf numFmtId="2" fontId="25" fillId="34" borderId="10" xfId="67" applyNumberFormat="1" applyFont="1" applyFill="1" applyBorder="1" applyAlignment="1">
      <alignment horizontal="center" vertical="center"/>
      <protection/>
    </xf>
    <xf numFmtId="190" fontId="26" fillId="34" borderId="10" xfId="67" applyNumberFormat="1" applyFont="1" applyFill="1" applyBorder="1" applyAlignment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191" fontId="14" fillId="34" borderId="1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2" fontId="0" fillId="34" borderId="16" xfId="0" applyNumberFormat="1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5" fillId="33" borderId="0" xfId="0" applyNumberFormat="1" applyFont="1" applyFill="1" applyBorder="1" applyAlignment="1">
      <alignment horizontal="center" vertical="center" wrapText="1"/>
    </xf>
    <xf numFmtId="49" fontId="31" fillId="33" borderId="0" xfId="0" applyNumberFormat="1" applyFont="1" applyFill="1" applyBorder="1" applyAlignment="1">
      <alignment horizontal="center" vertical="center" wrapText="1"/>
    </xf>
    <xf numFmtId="2" fontId="2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25" fillId="34" borderId="0" xfId="0" applyNumberFormat="1" applyFont="1" applyFill="1" applyBorder="1" applyAlignment="1" applyProtection="1">
      <alignment horizontal="center" vertical="center" wrapText="1"/>
      <protection locked="0"/>
    </xf>
    <xf numFmtId="190" fontId="31" fillId="34" borderId="0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26" fillId="0" borderId="10" xfId="67" applyNumberFormat="1" applyFont="1" applyFill="1" applyBorder="1" applyAlignment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90" fontId="25" fillId="0" borderId="0" xfId="0" applyNumberFormat="1" applyFont="1" applyFill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25" fillId="0" borderId="11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91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25" fillId="0" borderId="12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25" fillId="0" borderId="10" xfId="67" applyFont="1" applyFill="1" applyBorder="1" applyAlignment="1">
      <alignment horizontal="center" vertical="center"/>
      <protection/>
    </xf>
    <xf numFmtId="191" fontId="25" fillId="0" borderId="10" xfId="0" applyNumberFormat="1" applyFont="1" applyFill="1" applyBorder="1" applyAlignment="1">
      <alignment horizontal="center" vertical="center" wrapText="1"/>
    </xf>
    <xf numFmtId="192" fontId="25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/>
    </xf>
    <xf numFmtId="2" fontId="25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0" fillId="0" borderId="17" xfId="0" applyNumberForma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>
      <alignment horizontal="center" vertical="center" wrapText="1"/>
    </xf>
    <xf numFmtId="191" fontId="3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93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10" xfId="67" applyFont="1" applyFill="1" applyBorder="1" applyAlignment="1">
      <alignment horizontal="center" vertical="center"/>
      <protection/>
    </xf>
    <xf numFmtId="190" fontId="26" fillId="0" borderId="10" xfId="67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  <xf numFmtId="191" fontId="1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1" fontId="0" fillId="0" borderId="0" xfId="42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2" fontId="26" fillId="34" borderId="10" xfId="67" applyNumberFormat="1" applyFont="1" applyFill="1" applyBorder="1" applyAlignment="1">
      <alignment horizontal="center" vertical="center"/>
      <protection/>
    </xf>
    <xf numFmtId="49" fontId="31" fillId="34" borderId="13" xfId="0" applyNumberFormat="1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190" fontId="31" fillId="34" borderId="10" xfId="0" applyNumberFormat="1" applyFont="1" applyFill="1" applyBorder="1" applyAlignment="1">
      <alignment horizontal="center" vertical="center" wrapText="1"/>
    </xf>
    <xf numFmtId="191" fontId="25" fillId="34" borderId="10" xfId="60" applyNumberFormat="1" applyFont="1" applyFill="1" applyBorder="1" applyAlignment="1">
      <alignment horizontal="center" vertical="center"/>
      <protection/>
    </xf>
    <xf numFmtId="2" fontId="25" fillId="34" borderId="10" xfId="0" applyNumberFormat="1" applyFont="1" applyFill="1" applyBorder="1" applyAlignment="1" applyProtection="1">
      <alignment horizontal="center" vertical="center" wrapText="1"/>
      <protection/>
    </xf>
    <xf numFmtId="2" fontId="0" fillId="34" borderId="10" xfId="0" applyNumberFormat="1" applyFill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 quotePrefix="1">
      <alignment horizontal="center" vertical="center" wrapText="1"/>
    </xf>
    <xf numFmtId="49" fontId="26" fillId="0" borderId="12" xfId="0" applyNumberFormat="1" applyFont="1" applyBorder="1" applyAlignment="1" quotePrefix="1">
      <alignment horizontal="center" vertical="center" wrapText="1"/>
    </xf>
    <xf numFmtId="49" fontId="26" fillId="0" borderId="13" xfId="0" applyNumberFormat="1" applyFont="1" applyBorder="1" applyAlignment="1" quotePrefix="1">
      <alignment horizontal="center" vertical="center" wrapText="1"/>
    </xf>
    <xf numFmtId="190" fontId="25" fillId="34" borderId="11" xfId="0" applyNumberFormat="1" applyFont="1" applyFill="1" applyBorder="1" applyAlignment="1">
      <alignment horizontal="center" vertical="center" wrapText="1"/>
    </xf>
    <xf numFmtId="190" fontId="25" fillId="34" borderId="12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49" fontId="26" fillId="0" borderId="18" xfId="0" applyNumberFormat="1" applyFont="1" applyBorder="1" applyAlignment="1" quotePrefix="1">
      <alignment horizontal="center" vertical="center" wrapText="1"/>
    </xf>
    <xf numFmtId="49" fontId="26" fillId="0" borderId="19" xfId="0" applyNumberFormat="1" applyFont="1" applyBorder="1" applyAlignment="1" quotePrefix="1">
      <alignment horizontal="center" vertical="center" wrapText="1"/>
    </xf>
    <xf numFmtId="49" fontId="26" fillId="0" borderId="20" xfId="0" applyNumberFormat="1" applyFont="1" applyBorder="1" applyAlignment="1" quotePrefix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34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90" fontId="25" fillId="0" borderId="11" xfId="0" applyNumberFormat="1" applyFont="1" applyFill="1" applyBorder="1" applyAlignment="1">
      <alignment horizontal="center" vertical="center" wrapText="1"/>
    </xf>
    <xf numFmtId="190" fontId="25" fillId="0" borderId="13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 quotePrefix="1">
      <alignment horizontal="center" vertical="center" wrapText="1"/>
    </xf>
    <xf numFmtId="49" fontId="26" fillId="0" borderId="12" xfId="0" applyNumberFormat="1" applyFont="1" applyFill="1" applyBorder="1" applyAlignment="1" quotePrefix="1">
      <alignment horizontal="center" vertical="center" wrapText="1"/>
    </xf>
    <xf numFmtId="49" fontId="32" fillId="0" borderId="11" xfId="0" applyNumberFormat="1" applyFont="1" applyFill="1" applyBorder="1" applyAlignment="1" quotePrefix="1">
      <alignment horizontal="center" vertical="center" wrapText="1"/>
    </xf>
    <xf numFmtId="49" fontId="32" fillId="0" borderId="12" xfId="0" applyNumberFormat="1" applyFont="1" applyFill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90" fontId="25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40" fillId="7" borderId="11" xfId="0" applyNumberFormat="1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49" fontId="32" fillId="7" borderId="10" xfId="0" applyNumberFormat="1" applyFont="1" applyFill="1" applyBorder="1" applyAlignment="1">
      <alignment horizontal="center" vertical="center" textRotation="90" wrapText="1"/>
    </xf>
    <xf numFmtId="0" fontId="34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textRotation="90"/>
    </xf>
    <xf numFmtId="49" fontId="31" fillId="7" borderId="13" xfId="0" applyNumberFormat="1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textRotation="90" wrapText="1"/>
    </xf>
    <xf numFmtId="49" fontId="31" fillId="7" borderId="10" xfId="0" applyNumberFormat="1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49" fontId="67" fillId="7" borderId="11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textRotation="90"/>
    </xf>
    <xf numFmtId="49" fontId="25" fillId="7" borderId="13" xfId="0" applyNumberFormat="1" applyFont="1" applyFill="1" applyBorder="1" applyAlignment="1">
      <alignment horizontal="center" vertical="center" wrapText="1"/>
    </xf>
    <xf numFmtId="49" fontId="25" fillId="7" borderId="10" xfId="0" applyNumberFormat="1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31" fillId="7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7" borderId="10" xfId="0" applyNumberFormat="1" applyFont="1" applyFill="1" applyBorder="1" applyAlignment="1" applyProtection="1">
      <alignment horizontal="center" vertical="center" wrapText="1"/>
      <protection locked="0"/>
    </xf>
    <xf numFmtId="191" fontId="14" fillId="7" borderId="10" xfId="0" applyNumberFormat="1" applyFont="1" applyFill="1" applyBorder="1" applyAlignment="1">
      <alignment horizontal="center" vertical="center"/>
    </xf>
    <xf numFmtId="2" fontId="14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9" fontId="31" fillId="7" borderId="10" xfId="0" applyNumberFormat="1" applyFont="1" applyFill="1" applyBorder="1" applyAlignment="1" applyProtection="1">
      <alignment horizontal="center" vertical="center" wrapText="1"/>
      <protection locked="0"/>
    </xf>
    <xf numFmtId="190" fontId="31" fillId="7" borderId="10" xfId="0" applyNumberFormat="1" applyFont="1" applyFill="1" applyBorder="1" applyAlignment="1" applyProtection="1">
      <alignment horizontal="center" vertical="center" wrapText="1"/>
      <protection locked="0"/>
    </xf>
    <xf numFmtId="190" fontId="14" fillId="7" borderId="10" xfId="0" applyNumberFormat="1" applyFon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197" fontId="14" fillId="7" borderId="10" xfId="0" applyNumberFormat="1" applyFont="1" applyFill="1" applyBorder="1" applyAlignment="1">
      <alignment horizontal="center" vertical="center"/>
    </xf>
    <xf numFmtId="191" fontId="31" fillId="7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7" borderId="10" xfId="0" applyNumberFormat="1" applyFont="1" applyFill="1" applyBorder="1" applyAlignment="1" applyProtection="1">
      <alignment horizontal="center" vertical="center" wrapText="1"/>
      <protection locked="0"/>
    </xf>
    <xf numFmtId="199" fontId="31" fillId="7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10" xfId="0" applyNumberFormat="1" applyFont="1" applyFill="1" applyBorder="1" applyAlignment="1">
      <alignment horizontal="center" vertical="center"/>
    </xf>
    <xf numFmtId="190" fontId="25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0" xfId="0" applyNumberFormat="1" applyFont="1" applyFill="1" applyBorder="1" applyAlignment="1" applyProtection="1">
      <alignment horizontal="center" vertical="center" wrapText="1"/>
      <protection locked="0"/>
    </xf>
    <xf numFmtId="190" fontId="0" fillId="7" borderId="10" xfId="0" applyNumberFormat="1" applyFill="1" applyBorder="1" applyAlignment="1">
      <alignment horizontal="center" vertical="center"/>
    </xf>
    <xf numFmtId="0" fontId="25" fillId="7" borderId="10" xfId="0" applyNumberFormat="1" applyFont="1" applyFill="1" applyBorder="1" applyAlignment="1">
      <alignment horizontal="center" vertical="center" wrapText="1"/>
    </xf>
    <xf numFmtId="49" fontId="25" fillId="7" borderId="11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2" fontId="25" fillId="7" borderId="10" xfId="0" applyNumberFormat="1" applyFont="1" applyFill="1" applyBorder="1" applyAlignment="1">
      <alignment horizontal="center" vertical="center" wrapText="1"/>
    </xf>
    <xf numFmtId="4" fontId="25" fillId="7" borderId="10" xfId="0" applyNumberFormat="1" applyFont="1" applyFill="1" applyBorder="1" applyAlignment="1">
      <alignment horizontal="center" vertical="center" wrapText="1"/>
    </xf>
    <xf numFmtId="0" fontId="31" fillId="7" borderId="10" xfId="0" applyNumberFormat="1" applyFont="1" applyFill="1" applyBorder="1" applyAlignment="1">
      <alignment horizontal="center" vertical="center" wrapText="1"/>
    </xf>
    <xf numFmtId="2" fontId="31" fillId="7" borderId="10" xfId="0" applyNumberFormat="1" applyFont="1" applyFill="1" applyBorder="1" applyAlignment="1">
      <alignment horizontal="center" vertical="center" wrapText="1"/>
    </xf>
    <xf numFmtId="4" fontId="31" fillId="7" borderId="10" xfId="0" applyNumberFormat="1" applyFont="1" applyFill="1" applyBorder="1" applyAlignment="1">
      <alignment horizontal="center" vertical="center" wrapText="1"/>
    </xf>
    <xf numFmtId="49" fontId="31" fillId="7" borderId="10" xfId="0" applyNumberFormat="1" applyFont="1" applyFill="1" applyBorder="1" applyAlignment="1">
      <alignment horizontal="right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31" fillId="7" borderId="10" xfId="0" applyNumberFormat="1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4" fontId="15" fillId="7" borderId="10" xfId="0" applyNumberFormat="1" applyFont="1" applyFill="1" applyBorder="1" applyAlignment="1">
      <alignment horizontal="center" vertical="center" wrapText="1"/>
    </xf>
    <xf numFmtId="4" fontId="42" fillId="7" borderId="10" xfId="0" applyNumberFormat="1" applyFont="1" applyFill="1" applyBorder="1" applyAlignment="1">
      <alignment horizontal="center" vertical="center" wrapText="1"/>
    </xf>
    <xf numFmtId="199" fontId="25" fillId="7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 3" xfId="57"/>
    <cellStyle name="Normal 2" xfId="58"/>
    <cellStyle name="Normal 2 11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Лист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250" t="s">
        <v>62</v>
      </c>
      <c r="B1" s="250"/>
      <c r="C1" s="250"/>
      <c r="D1" s="250"/>
      <c r="E1" s="250"/>
      <c r="F1" s="250"/>
      <c r="G1" s="250"/>
      <c r="H1" s="250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51" t="s">
        <v>117</v>
      </c>
      <c r="B3" s="251"/>
      <c r="C3" s="251"/>
      <c r="D3" s="251"/>
      <c r="E3" s="251"/>
      <c r="F3" s="251"/>
      <c r="G3" s="251"/>
      <c r="H3" s="251"/>
    </row>
    <row r="4" spans="1:8" ht="17.25" customHeight="1">
      <c r="A4" s="252" t="s">
        <v>108</v>
      </c>
      <c r="B4" s="252"/>
      <c r="C4" s="252"/>
      <c r="D4" s="252"/>
      <c r="E4" s="252"/>
      <c r="F4" s="252"/>
      <c r="G4" s="252"/>
      <c r="H4" s="252"/>
    </row>
    <row r="5" spans="1:8" ht="15.7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253"/>
      <c r="B6" s="253"/>
      <c r="C6" s="253"/>
      <c r="D6" s="253"/>
      <c r="E6" s="253"/>
      <c r="F6" s="253"/>
      <c r="G6" s="253"/>
      <c r="H6" s="253"/>
    </row>
    <row r="7" spans="1:8" ht="15.75">
      <c r="A7" s="249" t="s">
        <v>80</v>
      </c>
      <c r="B7" s="249"/>
      <c r="C7" s="249"/>
      <c r="D7" s="249"/>
      <c r="E7" s="35" t="e">
        <f>H132</f>
        <v>#REF!</v>
      </c>
      <c r="F7" s="27" t="s">
        <v>5</v>
      </c>
      <c r="G7" s="25"/>
      <c r="H7" s="25"/>
    </row>
    <row r="8" spans="1:8" ht="15.75">
      <c r="A8" s="249" t="s">
        <v>81</v>
      </c>
      <c r="B8" s="249"/>
      <c r="C8" s="249"/>
      <c r="D8" s="249"/>
      <c r="E8" s="35" t="e">
        <f>H125</f>
        <v>#REF!</v>
      </c>
      <c r="F8" s="27" t="s">
        <v>5</v>
      </c>
      <c r="G8" s="25"/>
      <c r="H8" s="25"/>
    </row>
    <row r="9" spans="1:8" ht="15.75">
      <c r="A9" s="241" t="s">
        <v>82</v>
      </c>
      <c r="B9" s="241"/>
      <c r="C9" s="241"/>
      <c r="D9" s="241"/>
      <c r="E9" s="35" t="e">
        <f>E8/4.6</f>
        <v>#REF!</v>
      </c>
      <c r="F9" s="30" t="s">
        <v>41</v>
      </c>
      <c r="G9" s="29"/>
      <c r="H9" s="29"/>
    </row>
    <row r="10" spans="1:8" ht="15">
      <c r="A10" s="242" t="s">
        <v>118</v>
      </c>
      <c r="B10" s="242"/>
      <c r="C10" s="242"/>
      <c r="D10" s="242"/>
      <c r="E10" s="242"/>
      <c r="F10" s="242"/>
      <c r="G10" s="242"/>
      <c r="H10" s="242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43" t="s">
        <v>6</v>
      </c>
      <c r="B12" s="244" t="s">
        <v>24</v>
      </c>
      <c r="C12" s="245" t="s">
        <v>25</v>
      </c>
      <c r="D12" s="246" t="s">
        <v>13</v>
      </c>
      <c r="E12" s="247" t="s">
        <v>21</v>
      </c>
      <c r="F12" s="247"/>
      <c r="G12" s="248" t="s">
        <v>7</v>
      </c>
      <c r="H12" s="248"/>
    </row>
    <row r="13" spans="1:8" ht="57">
      <c r="A13" s="243"/>
      <c r="B13" s="244"/>
      <c r="C13" s="245"/>
      <c r="D13" s="246"/>
      <c r="E13" s="7" t="s">
        <v>13</v>
      </c>
      <c r="F13" s="7" t="s">
        <v>23</v>
      </c>
      <c r="G13" s="7" t="s">
        <v>22</v>
      </c>
      <c r="H13" s="18" t="s">
        <v>14</v>
      </c>
    </row>
    <row r="14" spans="1:8" ht="12.75">
      <c r="A14" s="3" t="s">
        <v>15</v>
      </c>
      <c r="B14" s="3" t="s">
        <v>16</v>
      </c>
      <c r="C14" s="3" t="s">
        <v>17</v>
      </c>
      <c r="D14" s="3" t="s">
        <v>18</v>
      </c>
      <c r="E14" s="3" t="s">
        <v>19</v>
      </c>
      <c r="F14" s="17" t="s">
        <v>20</v>
      </c>
      <c r="G14" s="3" t="s">
        <v>8</v>
      </c>
      <c r="H14" s="19">
        <v>8</v>
      </c>
    </row>
    <row r="15" spans="1:8" s="14" customFormat="1" ht="49.5" customHeight="1">
      <c r="A15" s="3" t="s">
        <v>15</v>
      </c>
      <c r="B15" s="3" t="s">
        <v>95</v>
      </c>
      <c r="C15" s="5" t="s">
        <v>119</v>
      </c>
      <c r="D15" s="3" t="s">
        <v>53</v>
      </c>
      <c r="E15" s="12"/>
      <c r="F15" s="17">
        <v>30</v>
      </c>
      <c r="G15" s="12"/>
      <c r="H15" s="34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43</v>
      </c>
      <c r="C16" s="16" t="s">
        <v>94</v>
      </c>
      <c r="D16" s="4" t="s">
        <v>54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4.25">
      <c r="A17" s="10">
        <f t="shared" si="0"/>
        <v>1.2000000000000002</v>
      </c>
      <c r="B17" s="4"/>
      <c r="C17" s="16" t="s">
        <v>96</v>
      </c>
      <c r="D17" s="4" t="s">
        <v>5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112</v>
      </c>
      <c r="D18" s="4" t="s">
        <v>53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4.25">
      <c r="A19" s="10">
        <f t="shared" si="0"/>
        <v>1.4000000000000004</v>
      </c>
      <c r="B19" s="4"/>
      <c r="C19" s="16" t="s">
        <v>89</v>
      </c>
      <c r="D19" s="4" t="s">
        <v>55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4.25">
      <c r="A20" s="10">
        <f t="shared" si="0"/>
        <v>1.5000000000000004</v>
      </c>
      <c r="B20" s="4"/>
      <c r="C20" s="16" t="s">
        <v>90</v>
      </c>
      <c r="D20" s="4" t="s">
        <v>55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4.25">
      <c r="A21" s="10">
        <f t="shared" si="0"/>
        <v>1.6000000000000005</v>
      </c>
      <c r="B21" s="4"/>
      <c r="C21" s="16" t="s">
        <v>42</v>
      </c>
      <c r="D21" s="4" t="s">
        <v>5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16</v>
      </c>
      <c r="B22" s="3" t="s">
        <v>95</v>
      </c>
      <c r="C22" s="5" t="s">
        <v>109</v>
      </c>
      <c r="D22" s="3" t="s">
        <v>53</v>
      </c>
      <c r="E22" s="12"/>
      <c r="F22" s="17">
        <v>24</v>
      </c>
      <c r="G22" s="12"/>
      <c r="H22" s="34">
        <f>H23+H24++H25+H26++H27++H28</f>
        <v>120.92035840000001</v>
      </c>
    </row>
    <row r="23" spans="1:8" ht="14.25">
      <c r="A23" s="10">
        <f aca="true" t="shared" si="2" ref="A23:A28">A22+0.1</f>
        <v>2.1</v>
      </c>
      <c r="B23" s="4" t="s">
        <v>43</v>
      </c>
      <c r="C23" s="16" t="s">
        <v>94</v>
      </c>
      <c r="D23" s="4" t="s">
        <v>54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4.25">
      <c r="A24" s="10">
        <f t="shared" si="2"/>
        <v>2.2</v>
      </c>
      <c r="B24" s="4"/>
      <c r="C24" s="16" t="s">
        <v>96</v>
      </c>
      <c r="D24" s="4" t="s">
        <v>5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63</v>
      </c>
      <c r="D25" s="4" t="s">
        <v>53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4.25">
      <c r="A26" s="10">
        <f t="shared" si="2"/>
        <v>2.4000000000000004</v>
      </c>
      <c r="B26" s="4"/>
      <c r="C26" s="16" t="s">
        <v>64</v>
      </c>
      <c r="D26" s="4" t="s">
        <v>55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4.25">
      <c r="A27" s="10">
        <f t="shared" si="2"/>
        <v>2.5000000000000004</v>
      </c>
      <c r="B27" s="4"/>
      <c r="C27" s="16" t="s">
        <v>65</v>
      </c>
      <c r="D27" s="4" t="s">
        <v>55</v>
      </c>
      <c r="E27" s="10"/>
      <c r="F27" s="10">
        <v>4</v>
      </c>
      <c r="G27" s="8">
        <v>8.5</v>
      </c>
      <c r="H27" s="21">
        <f t="shared" si="3"/>
        <v>34</v>
      </c>
    </row>
    <row r="28" spans="1:8" ht="14.25">
      <c r="A28" s="10">
        <f t="shared" si="2"/>
        <v>2.6000000000000005</v>
      </c>
      <c r="B28" s="4"/>
      <c r="C28" s="16" t="s">
        <v>42</v>
      </c>
      <c r="D28" s="4" t="s">
        <v>5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17</v>
      </c>
      <c r="B29" s="3" t="s">
        <v>95</v>
      </c>
      <c r="C29" s="5" t="s">
        <v>86</v>
      </c>
      <c r="D29" s="3" t="s">
        <v>53</v>
      </c>
      <c r="E29" s="12"/>
      <c r="F29" s="17">
        <v>32</v>
      </c>
      <c r="G29" s="12"/>
      <c r="H29" s="34">
        <f>H30+H31++H32++H33++H34++H35</f>
        <v>106.03781120000001</v>
      </c>
    </row>
    <row r="30" spans="1:8" ht="14.25">
      <c r="A30" s="10">
        <f aca="true" t="shared" si="4" ref="A30:A35">A29+0.1</f>
        <v>3.1</v>
      </c>
      <c r="B30" s="4" t="s">
        <v>43</v>
      </c>
      <c r="C30" s="16" t="s">
        <v>94</v>
      </c>
      <c r="D30" s="4" t="s">
        <v>54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4.25">
      <c r="A31" s="10">
        <f t="shared" si="4"/>
        <v>3.2</v>
      </c>
      <c r="B31" s="4"/>
      <c r="C31" s="16" t="s">
        <v>96</v>
      </c>
      <c r="D31" s="4" t="s">
        <v>5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4.25">
      <c r="A32" s="10">
        <f t="shared" si="4"/>
        <v>3.3000000000000003</v>
      </c>
      <c r="B32" s="4"/>
      <c r="C32" s="16" t="s">
        <v>66</v>
      </c>
      <c r="D32" s="4" t="s">
        <v>53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4.25">
      <c r="A33" s="10">
        <f t="shared" si="4"/>
        <v>3.4000000000000004</v>
      </c>
      <c r="B33" s="4"/>
      <c r="C33" s="16" t="s">
        <v>67</v>
      </c>
      <c r="D33" s="4" t="s">
        <v>55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4.25">
      <c r="A34" s="10">
        <f t="shared" si="4"/>
        <v>3.5000000000000004</v>
      </c>
      <c r="B34" s="4"/>
      <c r="C34" s="16" t="s">
        <v>68</v>
      </c>
      <c r="D34" s="4" t="s">
        <v>55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4.25">
      <c r="A35" s="10">
        <f t="shared" si="4"/>
        <v>3.6000000000000005</v>
      </c>
      <c r="B35" s="4"/>
      <c r="C35" s="16" t="s">
        <v>42</v>
      </c>
      <c r="D35" s="4" t="s">
        <v>5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18</v>
      </c>
      <c r="B36" s="3" t="s">
        <v>120</v>
      </c>
      <c r="C36" s="5" t="s">
        <v>122</v>
      </c>
      <c r="D36" s="3" t="s">
        <v>26</v>
      </c>
      <c r="E36" s="12"/>
      <c r="F36" s="17">
        <v>1</v>
      </c>
      <c r="G36" s="12"/>
      <c r="H36" s="34">
        <f>H37++H38++H39++H40</f>
        <v>20.748</v>
      </c>
    </row>
    <row r="37" spans="1:8" ht="14.25">
      <c r="A37" s="10">
        <f>A36+0.1</f>
        <v>4.1</v>
      </c>
      <c r="B37" s="4"/>
      <c r="C37" s="16" t="s">
        <v>92</v>
      </c>
      <c r="D37" s="4" t="s">
        <v>54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4.25">
      <c r="A38" s="10">
        <f>A37+0.1</f>
        <v>4.199999999999999</v>
      </c>
      <c r="B38" s="4"/>
      <c r="C38" s="16" t="s">
        <v>49</v>
      </c>
      <c r="D38" s="4" t="s">
        <v>44</v>
      </c>
      <c r="E38" s="8">
        <v>0.03</v>
      </c>
      <c r="F38" s="9">
        <f>E38*F36</f>
        <v>0.03</v>
      </c>
      <c r="G38" s="8">
        <v>3.2</v>
      </c>
      <c r="H38" s="37">
        <f>F38*G38</f>
        <v>0.096</v>
      </c>
    </row>
    <row r="39" spans="1:8" ht="14.25">
      <c r="A39" s="10">
        <f>A38+0.1</f>
        <v>4.299999999999999</v>
      </c>
      <c r="B39" s="4"/>
      <c r="C39" s="16" t="s">
        <v>121</v>
      </c>
      <c r="D39" s="4" t="s">
        <v>53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4.25">
      <c r="A40" s="10">
        <f>A39+0.1</f>
        <v>4.399999999999999</v>
      </c>
      <c r="B40" s="4"/>
      <c r="C40" s="16" t="s">
        <v>42</v>
      </c>
      <c r="D40" s="4" t="s">
        <v>5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19</v>
      </c>
      <c r="B41" s="3" t="s">
        <v>120</v>
      </c>
      <c r="C41" s="5" t="s">
        <v>123</v>
      </c>
      <c r="D41" s="3" t="s">
        <v>26</v>
      </c>
      <c r="E41" s="12"/>
      <c r="F41" s="17">
        <v>1</v>
      </c>
      <c r="G41" s="12"/>
      <c r="H41" s="34">
        <f>H42+H43+H44++H45</f>
        <v>38.748</v>
      </c>
    </row>
    <row r="42" spans="1:8" ht="14.25">
      <c r="A42" s="10">
        <f>A41+0.1</f>
        <v>5.1</v>
      </c>
      <c r="B42" s="4"/>
      <c r="C42" s="16" t="s">
        <v>92</v>
      </c>
      <c r="D42" s="4" t="s">
        <v>54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4.25">
      <c r="A43" s="10">
        <f>A42+0.1</f>
        <v>5.199999999999999</v>
      </c>
      <c r="B43" s="4"/>
      <c r="C43" s="16" t="s">
        <v>49</v>
      </c>
      <c r="D43" s="4" t="s">
        <v>44</v>
      </c>
      <c r="E43" s="8">
        <v>0.03</v>
      </c>
      <c r="F43" s="9">
        <f>E43*F41</f>
        <v>0.03</v>
      </c>
      <c r="G43" s="8">
        <v>3.2</v>
      </c>
      <c r="H43" s="37">
        <f>F43*G43</f>
        <v>0.096</v>
      </c>
    </row>
    <row r="44" spans="1:8" ht="14.25">
      <c r="A44" s="10">
        <f>A43+0.1</f>
        <v>5.299999999999999</v>
      </c>
      <c r="B44" s="4"/>
      <c r="C44" s="16" t="s">
        <v>123</v>
      </c>
      <c r="D44" s="4" t="s">
        <v>53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4.25">
      <c r="A45" s="10">
        <f>A44+0.1</f>
        <v>5.399999999999999</v>
      </c>
      <c r="B45" s="4"/>
      <c r="C45" s="16" t="s">
        <v>42</v>
      </c>
      <c r="D45" s="4" t="s">
        <v>5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20</v>
      </c>
      <c r="B46" s="3" t="s">
        <v>120</v>
      </c>
      <c r="C46" s="5" t="s">
        <v>99</v>
      </c>
      <c r="D46" s="3" t="s">
        <v>26</v>
      </c>
      <c r="E46" s="12"/>
      <c r="F46" s="17">
        <v>1</v>
      </c>
      <c r="G46" s="12"/>
      <c r="H46" s="34">
        <f>H47+H48++H49++H50</f>
        <v>20.748</v>
      </c>
    </row>
    <row r="47" spans="1:8" ht="14.25">
      <c r="A47" s="10">
        <f>A46+0.1</f>
        <v>6.1</v>
      </c>
      <c r="B47" s="4"/>
      <c r="C47" s="16" t="s">
        <v>92</v>
      </c>
      <c r="D47" s="4" t="s">
        <v>54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4.25">
      <c r="A48" s="10">
        <f>A47+0.1</f>
        <v>6.199999999999999</v>
      </c>
      <c r="B48" s="4"/>
      <c r="C48" s="16" t="s">
        <v>49</v>
      </c>
      <c r="D48" s="4" t="s">
        <v>44</v>
      </c>
      <c r="E48" s="8">
        <v>0.03</v>
      </c>
      <c r="F48" s="9">
        <f>E48*F46</f>
        <v>0.03</v>
      </c>
      <c r="G48" s="8">
        <v>3.2</v>
      </c>
      <c r="H48" s="37">
        <f>F48*G48</f>
        <v>0.096</v>
      </c>
    </row>
    <row r="49" spans="1:8" ht="14.25">
      <c r="A49" s="10">
        <f>A48+0.1</f>
        <v>6.299999999999999</v>
      </c>
      <c r="B49" s="4"/>
      <c r="C49" s="16" t="s">
        <v>99</v>
      </c>
      <c r="D49" s="4" t="s">
        <v>53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4.25">
      <c r="A50" s="10">
        <f>A49+0.1</f>
        <v>6.399999999999999</v>
      </c>
      <c r="B50" s="4"/>
      <c r="C50" s="16" t="s">
        <v>42</v>
      </c>
      <c r="D50" s="4" t="s">
        <v>5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38.25">
      <c r="A51" s="3" t="s">
        <v>8</v>
      </c>
      <c r="B51" s="3" t="s">
        <v>69</v>
      </c>
      <c r="C51" s="5" t="s">
        <v>70</v>
      </c>
      <c r="D51" s="3" t="s">
        <v>53</v>
      </c>
      <c r="E51" s="12"/>
      <c r="F51" s="17">
        <v>86</v>
      </c>
      <c r="G51" s="12"/>
      <c r="H51" s="34">
        <f>H52+H53</f>
        <v>35.514559999999996</v>
      </c>
      <c r="I51" s="33"/>
    </row>
    <row r="52" spans="1:8" ht="18" customHeight="1">
      <c r="A52" s="10">
        <f>A51+0.1</f>
        <v>7.1</v>
      </c>
      <c r="B52" s="4"/>
      <c r="C52" s="16" t="s">
        <v>91</v>
      </c>
      <c r="D52" s="4" t="s">
        <v>54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42</v>
      </c>
      <c r="D53" s="4" t="s">
        <v>5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9</v>
      </c>
      <c r="B54" s="3" t="s">
        <v>97</v>
      </c>
      <c r="C54" s="5" t="s">
        <v>126</v>
      </c>
      <c r="D54" s="3" t="s">
        <v>75</v>
      </c>
      <c r="E54" s="12"/>
      <c r="F54" s="17">
        <v>1</v>
      </c>
      <c r="G54" s="12"/>
      <c r="H54" s="34">
        <f>H55+H56++H57++H58++H59</f>
        <v>566.3100000000001</v>
      </c>
    </row>
    <row r="55" spans="1:8" ht="12.75">
      <c r="A55" s="10">
        <f>A54+0.1</f>
        <v>8.1</v>
      </c>
      <c r="B55" s="4"/>
      <c r="C55" s="32" t="s">
        <v>98</v>
      </c>
      <c r="D55" s="4" t="s">
        <v>54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2" t="s">
        <v>88</v>
      </c>
      <c r="D56" s="4" t="s">
        <v>5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2.75">
      <c r="A57" s="10">
        <f>A56+0.1</f>
        <v>8.299999999999999</v>
      </c>
      <c r="B57" s="4"/>
      <c r="C57" s="22" t="s">
        <v>124</v>
      </c>
      <c r="D57" s="4" t="s">
        <v>46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2.75">
      <c r="A58" s="10">
        <f>A57+0.1</f>
        <v>8.399999999999999</v>
      </c>
      <c r="B58" s="4"/>
      <c r="C58" s="22" t="s">
        <v>125</v>
      </c>
      <c r="D58" s="4" t="s">
        <v>26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2" t="s">
        <v>42</v>
      </c>
      <c r="D59" s="4" t="s">
        <v>5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10</v>
      </c>
      <c r="B60" s="3" t="s">
        <v>39</v>
      </c>
      <c r="C60" s="5" t="s">
        <v>78</v>
      </c>
      <c r="D60" s="3" t="s">
        <v>26</v>
      </c>
      <c r="E60" s="17"/>
      <c r="F60" s="17">
        <v>10</v>
      </c>
      <c r="G60" s="17"/>
      <c r="H60" s="34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47</v>
      </c>
      <c r="D61" s="4" t="s">
        <v>41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48</v>
      </c>
      <c r="D62" s="4" t="s">
        <v>5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71</v>
      </c>
      <c r="D63" s="4"/>
      <c r="E63" s="8"/>
      <c r="F63" s="10"/>
      <c r="G63" s="8"/>
      <c r="H63" s="21"/>
    </row>
    <row r="64" spans="1:8" s="14" customFormat="1" ht="45" customHeight="1">
      <c r="A64" s="3" t="s">
        <v>11</v>
      </c>
      <c r="B64" s="3" t="s">
        <v>72</v>
      </c>
      <c r="C64" s="5" t="s">
        <v>73</v>
      </c>
      <c r="D64" s="3" t="s">
        <v>53</v>
      </c>
      <c r="E64" s="12"/>
      <c r="F64" s="17">
        <v>22</v>
      </c>
      <c r="G64" s="12"/>
      <c r="H64" s="34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83</v>
      </c>
      <c r="D65" s="4" t="s">
        <v>54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4.25">
      <c r="A66" s="10">
        <f>A65+0.1</f>
        <v>10.2</v>
      </c>
      <c r="B66" s="4"/>
      <c r="C66" s="16" t="s">
        <v>84</v>
      </c>
      <c r="D66" s="4" t="s">
        <v>5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4.25">
      <c r="A67" s="10">
        <f>A66+0.1</f>
        <v>10.299999999999999</v>
      </c>
      <c r="B67" s="4"/>
      <c r="C67" s="16" t="s">
        <v>93</v>
      </c>
      <c r="D67" s="4" t="s">
        <v>45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4.25">
      <c r="A68" s="10">
        <f>A67+0.1</f>
        <v>10.399999999999999</v>
      </c>
      <c r="B68" s="4"/>
      <c r="C68" s="16" t="s">
        <v>74</v>
      </c>
      <c r="D68" s="4" t="s">
        <v>55</v>
      </c>
      <c r="E68" s="8"/>
      <c r="F68" s="10">
        <v>14</v>
      </c>
      <c r="G68" s="8">
        <v>5</v>
      </c>
      <c r="H68" s="21">
        <f>F68*G68</f>
        <v>70</v>
      </c>
    </row>
    <row r="69" spans="1:8" ht="14.25">
      <c r="A69" s="10">
        <f>A68+0.1</f>
        <v>10.499999999999998</v>
      </c>
      <c r="B69" s="3"/>
      <c r="C69" s="16" t="s">
        <v>42</v>
      </c>
      <c r="D69" s="4" t="s">
        <v>5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50</v>
      </c>
      <c r="B70" s="3" t="s">
        <v>56</v>
      </c>
      <c r="C70" s="5" t="s">
        <v>57</v>
      </c>
      <c r="D70" s="3" t="s">
        <v>53</v>
      </c>
      <c r="E70" s="12"/>
      <c r="F70" s="17">
        <v>20</v>
      </c>
      <c r="G70" s="12"/>
      <c r="H70" s="34">
        <f>H71+H72++H73+H74+H75</f>
        <v>224.448</v>
      </c>
    </row>
    <row r="71" spans="1:8" ht="14.25">
      <c r="A71" s="10">
        <f>A70+0.1</f>
        <v>11.1</v>
      </c>
      <c r="B71" s="4"/>
      <c r="C71" s="16" t="s">
        <v>58</v>
      </c>
      <c r="D71" s="4" t="s">
        <v>54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4.25">
      <c r="A72" s="10">
        <f>A71+0.1</f>
        <v>11.2</v>
      </c>
      <c r="B72" s="4"/>
      <c r="C72" s="16" t="s">
        <v>59</v>
      </c>
      <c r="D72" s="4" t="s">
        <v>5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60</v>
      </c>
      <c r="D73" s="4" t="s">
        <v>45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4.25">
      <c r="A74" s="10">
        <f>A73+0.1</f>
        <v>11.399999999999999</v>
      </c>
      <c r="B74" s="4"/>
      <c r="C74" s="16" t="s">
        <v>61</v>
      </c>
      <c r="D74" s="4" t="s">
        <v>55</v>
      </c>
      <c r="E74" s="8"/>
      <c r="F74" s="10">
        <v>20</v>
      </c>
      <c r="G74" s="8">
        <v>3.5</v>
      </c>
      <c r="H74" s="21">
        <f>F74*G74</f>
        <v>70</v>
      </c>
    </row>
    <row r="75" spans="1:8" ht="14.25">
      <c r="A75" s="10">
        <f>A74+0.1</f>
        <v>11.499999999999998</v>
      </c>
      <c r="B75" s="4"/>
      <c r="C75" s="16" t="s">
        <v>42</v>
      </c>
      <c r="D75" s="4" t="s">
        <v>5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27</v>
      </c>
      <c r="B76" s="3" t="s">
        <v>102</v>
      </c>
      <c r="C76" s="5" t="s">
        <v>127</v>
      </c>
      <c r="D76" s="3" t="s">
        <v>75</v>
      </c>
      <c r="E76" s="12"/>
      <c r="F76" s="17">
        <v>4</v>
      </c>
      <c r="G76" s="12"/>
      <c r="H76" s="34">
        <f>H77++H78++H79++H80</f>
        <v>537.2479999999999</v>
      </c>
    </row>
    <row r="77" spans="1:8" ht="14.25">
      <c r="A77" s="10">
        <f>A76+0.1</f>
        <v>12.1</v>
      </c>
      <c r="B77" s="4"/>
      <c r="C77" s="16" t="s">
        <v>100</v>
      </c>
      <c r="D77" s="4" t="s">
        <v>54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4.25">
      <c r="A78" s="10">
        <f>A77+0.1</f>
        <v>12.2</v>
      </c>
      <c r="B78" s="4"/>
      <c r="C78" s="16" t="s">
        <v>101</v>
      </c>
      <c r="D78" s="4" t="s">
        <v>5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4.25">
      <c r="A79" s="10">
        <f>A78+0.1</f>
        <v>12.299999999999999</v>
      </c>
      <c r="B79" s="4"/>
      <c r="C79" s="16" t="s">
        <v>128</v>
      </c>
      <c r="D79" s="4" t="s">
        <v>46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4.25">
      <c r="A80" s="10">
        <f>A79+0.1</f>
        <v>12.399999999999999</v>
      </c>
      <c r="B80" s="4"/>
      <c r="C80" s="16" t="s">
        <v>42</v>
      </c>
      <c r="D80" s="4" t="s">
        <v>5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28</v>
      </c>
      <c r="B81" s="3" t="s">
        <v>103</v>
      </c>
      <c r="C81" s="5" t="s">
        <v>129</v>
      </c>
      <c r="D81" s="3" t="s">
        <v>75</v>
      </c>
      <c r="E81" s="12"/>
      <c r="F81" s="17">
        <v>4</v>
      </c>
      <c r="G81" s="12"/>
      <c r="H81" s="34">
        <f>H82+H83+H84+H85++H86++H87</f>
        <v>762.24</v>
      </c>
    </row>
    <row r="82" spans="1:8" ht="14.25">
      <c r="A82" s="10">
        <f aca="true" t="shared" si="6" ref="A82:A87">A81+0.1</f>
        <v>13.1</v>
      </c>
      <c r="B82" s="4"/>
      <c r="C82" s="16" t="s">
        <v>104</v>
      </c>
      <c r="D82" s="4" t="s">
        <v>54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105</v>
      </c>
      <c r="D83" s="4" t="s">
        <v>5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130</v>
      </c>
      <c r="D84" s="4" t="s">
        <v>46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87</v>
      </c>
      <c r="D85" s="4" t="s">
        <v>26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76</v>
      </c>
      <c r="D86" s="4" t="s">
        <v>26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4.25">
      <c r="A87" s="10">
        <f t="shared" si="6"/>
        <v>13.599999999999998</v>
      </c>
      <c r="B87" s="4"/>
      <c r="C87" s="16" t="s">
        <v>42</v>
      </c>
      <c r="D87" s="4" t="s">
        <v>5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29</v>
      </c>
      <c r="B88" s="3" t="s">
        <v>102</v>
      </c>
      <c r="C88" s="5" t="s">
        <v>131</v>
      </c>
      <c r="D88" s="3" t="s">
        <v>75</v>
      </c>
      <c r="E88" s="12"/>
      <c r="F88" s="17">
        <v>1</v>
      </c>
      <c r="G88" s="12"/>
      <c r="H88" s="34">
        <f>H89++H90++H91++H92</f>
        <v>154.31199999999998</v>
      </c>
    </row>
    <row r="89" spans="1:8" ht="14.25">
      <c r="A89" s="10">
        <f>A88+0.1</f>
        <v>14.1</v>
      </c>
      <c r="B89" s="4"/>
      <c r="C89" s="16" t="s">
        <v>100</v>
      </c>
      <c r="D89" s="4" t="s">
        <v>54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4.25">
      <c r="A90" s="10">
        <f>A89+0.1</f>
        <v>14.2</v>
      </c>
      <c r="B90" s="4"/>
      <c r="C90" s="16" t="s">
        <v>101</v>
      </c>
      <c r="D90" s="4" t="s">
        <v>5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4.25">
      <c r="A91" s="10">
        <f>A90+0.1</f>
        <v>14.299999999999999</v>
      </c>
      <c r="B91" s="4"/>
      <c r="C91" s="16" t="s">
        <v>114</v>
      </c>
      <c r="D91" s="4" t="s">
        <v>46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4.25">
      <c r="A92" s="10">
        <f>A91+0.1</f>
        <v>14.399999999999999</v>
      </c>
      <c r="B92" s="4"/>
      <c r="C92" s="16" t="s">
        <v>42</v>
      </c>
      <c r="D92" s="4" t="s">
        <v>5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51</v>
      </c>
      <c r="B93" s="3" t="s">
        <v>103</v>
      </c>
      <c r="C93" s="5" t="s">
        <v>132</v>
      </c>
      <c r="D93" s="3" t="s">
        <v>75</v>
      </c>
      <c r="E93" s="12"/>
      <c r="F93" s="17">
        <v>2</v>
      </c>
      <c r="G93" s="12"/>
      <c r="H93" s="34">
        <f>H94+H95+H96+H97++H98++H99</f>
        <v>401.12</v>
      </c>
    </row>
    <row r="94" spans="1:8" ht="14.25">
      <c r="A94" s="10">
        <f aca="true" t="shared" si="8" ref="A94:A99">A93+0.1</f>
        <v>15.1</v>
      </c>
      <c r="B94" s="4"/>
      <c r="C94" s="16" t="s">
        <v>104</v>
      </c>
      <c r="D94" s="4" t="s">
        <v>54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105</v>
      </c>
      <c r="D95" s="4" t="s">
        <v>5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134</v>
      </c>
      <c r="D96" s="4" t="s">
        <v>46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87</v>
      </c>
      <c r="D97" s="4" t="s">
        <v>26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76</v>
      </c>
      <c r="D98" s="4" t="s">
        <v>26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4.25">
      <c r="A99" s="10">
        <f t="shared" si="8"/>
        <v>15.599999999999998</v>
      </c>
      <c r="B99" s="4"/>
      <c r="C99" s="16" t="s">
        <v>42</v>
      </c>
      <c r="D99" s="4" t="s">
        <v>5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32</v>
      </c>
      <c r="B100" s="3" t="s">
        <v>103</v>
      </c>
      <c r="C100" s="5" t="s">
        <v>133</v>
      </c>
      <c r="D100" s="3" t="s">
        <v>75</v>
      </c>
      <c r="E100" s="12"/>
      <c r="F100" s="17">
        <v>1</v>
      </c>
      <c r="G100" s="12"/>
      <c r="H100" s="34">
        <f>H101+H102++H103++H104++H105</f>
        <v>152.56</v>
      </c>
    </row>
    <row r="101" spans="1:8" ht="14.25">
      <c r="A101" s="10">
        <f>A100+0.1</f>
        <v>16.1</v>
      </c>
      <c r="B101" s="4"/>
      <c r="C101" s="16" t="s">
        <v>104</v>
      </c>
      <c r="D101" s="4" t="s">
        <v>54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105</v>
      </c>
      <c r="D102" s="4" t="s">
        <v>5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133</v>
      </c>
      <c r="D103" s="4" t="s">
        <v>46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87</v>
      </c>
      <c r="D104" s="4" t="s">
        <v>26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4.25">
      <c r="A105" s="10">
        <f>A104+0.1</f>
        <v>16.500000000000007</v>
      </c>
      <c r="B105" s="4"/>
      <c r="C105" s="16" t="s">
        <v>42</v>
      </c>
      <c r="D105" s="4" t="s">
        <v>5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33</v>
      </c>
      <c r="B106" s="3" t="s">
        <v>77</v>
      </c>
      <c r="C106" s="5" t="s">
        <v>106</v>
      </c>
      <c r="D106" s="3" t="s">
        <v>55</v>
      </c>
      <c r="E106" s="12"/>
      <c r="F106" s="17">
        <v>7</v>
      </c>
      <c r="G106" s="12"/>
      <c r="H106" s="34">
        <f>H107+H108+H109+H110</f>
        <v>125.013</v>
      </c>
    </row>
    <row r="107" spans="1:8" ht="14.25">
      <c r="A107" s="10">
        <f>A106+0.1</f>
        <v>17.1</v>
      </c>
      <c r="B107" s="4"/>
      <c r="C107" s="16" t="s">
        <v>85</v>
      </c>
      <c r="D107" s="4" t="s">
        <v>54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4.25">
      <c r="A108" s="10">
        <f>A107+0.1</f>
        <v>17.200000000000003</v>
      </c>
      <c r="B108" s="4"/>
      <c r="C108" s="16" t="s">
        <v>52</v>
      </c>
      <c r="D108" s="4" t="s">
        <v>5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107</v>
      </c>
      <c r="D109" s="4" t="s">
        <v>55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4.25">
      <c r="A110" s="10">
        <f>A109+0.1</f>
        <v>17.400000000000006</v>
      </c>
      <c r="B110" s="4"/>
      <c r="C110" s="16" t="s">
        <v>42</v>
      </c>
      <c r="D110" s="4" t="s">
        <v>5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34</v>
      </c>
      <c r="B111" s="3" t="s">
        <v>77</v>
      </c>
      <c r="C111" s="5" t="s">
        <v>135</v>
      </c>
      <c r="D111" s="3" t="s">
        <v>55</v>
      </c>
      <c r="E111" s="12"/>
      <c r="F111" s="17">
        <v>2</v>
      </c>
      <c r="G111" s="12"/>
      <c r="H111" s="34">
        <f>H112+H113+H114+H115</f>
        <v>154.65120000000002</v>
      </c>
    </row>
    <row r="112" spans="1:8" ht="14.25">
      <c r="A112" s="10">
        <f>A111+0.1</f>
        <v>18.1</v>
      </c>
      <c r="B112" s="4"/>
      <c r="C112" s="16" t="s">
        <v>136</v>
      </c>
      <c r="D112" s="4" t="s">
        <v>54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4.25">
      <c r="A113" s="10">
        <f>A112+0.1</f>
        <v>18.200000000000003</v>
      </c>
      <c r="B113" s="4"/>
      <c r="C113" s="16" t="s">
        <v>52</v>
      </c>
      <c r="D113" s="4" t="s">
        <v>5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135</v>
      </c>
      <c r="D114" s="4" t="s">
        <v>55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4.25">
      <c r="A115" s="10">
        <f>A114+0.1</f>
        <v>18.400000000000006</v>
      </c>
      <c r="B115" s="4"/>
      <c r="C115" s="16" t="s">
        <v>42</v>
      </c>
      <c r="D115" s="4" t="s">
        <v>5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35</v>
      </c>
      <c r="B116" s="3" t="s">
        <v>77</v>
      </c>
      <c r="C116" s="5" t="s">
        <v>116</v>
      </c>
      <c r="D116" s="3" t="s">
        <v>55</v>
      </c>
      <c r="E116" s="12"/>
      <c r="F116" s="17">
        <v>3</v>
      </c>
      <c r="G116" s="12"/>
      <c r="H116" s="34">
        <f>H117+H118+H119+H120</f>
        <v>908.577</v>
      </c>
    </row>
    <row r="117" spans="1:8" ht="14.25">
      <c r="A117" s="10">
        <f>A116+0.1</f>
        <v>19.1</v>
      </c>
      <c r="B117" s="4"/>
      <c r="C117" s="16" t="s">
        <v>85</v>
      </c>
      <c r="D117" s="4" t="s">
        <v>54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4.25">
      <c r="A118" s="10">
        <f>A117+0.1</f>
        <v>19.200000000000003</v>
      </c>
      <c r="B118" s="4"/>
      <c r="C118" s="16" t="s">
        <v>52</v>
      </c>
      <c r="D118" s="4" t="s">
        <v>5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115</v>
      </c>
      <c r="D119" s="4" t="s">
        <v>55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4.25">
      <c r="A120" s="10">
        <f>A119+0.1</f>
        <v>19.400000000000006</v>
      </c>
      <c r="B120" s="4"/>
      <c r="C120" s="16" t="s">
        <v>42</v>
      </c>
      <c r="D120" s="4" t="s">
        <v>5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36</v>
      </c>
      <c r="B121" s="3" t="s">
        <v>39</v>
      </c>
      <c r="C121" s="5" t="s">
        <v>78</v>
      </c>
      <c r="D121" s="3" t="s">
        <v>26</v>
      </c>
      <c r="E121" s="17"/>
      <c r="F121" s="17">
        <v>8</v>
      </c>
      <c r="G121" s="17"/>
      <c r="H121" s="34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47</v>
      </c>
      <c r="D122" s="4" t="s">
        <v>41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48</v>
      </c>
      <c r="D123" s="4" t="s">
        <v>5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2.75">
      <c r="A124" s="3"/>
      <c r="B124" s="4"/>
      <c r="C124" s="3" t="s">
        <v>30</v>
      </c>
      <c r="D124" s="3" t="s">
        <v>5</v>
      </c>
      <c r="E124" s="12"/>
      <c r="F124" s="12"/>
      <c r="G124" s="15"/>
      <c r="H124" s="34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31</v>
      </c>
      <c r="D125" s="3" t="s">
        <v>5</v>
      </c>
      <c r="E125" s="12"/>
      <c r="F125" s="12"/>
      <c r="G125" s="12"/>
      <c r="H125" s="34" t="e">
        <f>H122+#REF!+#REF!+H117+H112+H107+H82+H77+#REF!+H71+H65+#REF!+#REF!+H52+H30+H23+H16</f>
        <v>#REF!</v>
      </c>
      <c r="I125" s="36"/>
      <c r="J125" s="14"/>
    </row>
    <row r="126" spans="1:10" ht="27.75" customHeight="1">
      <c r="A126" s="3"/>
      <c r="B126" s="4"/>
      <c r="C126" s="3" t="s">
        <v>37</v>
      </c>
      <c r="D126" s="3" t="s">
        <v>5</v>
      </c>
      <c r="E126" s="12"/>
      <c r="F126" s="12"/>
      <c r="G126" s="12"/>
      <c r="H126" s="34" t="e">
        <f>H124-H125</f>
        <v>#REF!</v>
      </c>
      <c r="I126" s="14"/>
      <c r="J126" s="14"/>
    </row>
    <row r="127" spans="1:10" ht="15">
      <c r="A127" s="3"/>
      <c r="B127" s="4"/>
      <c r="C127" s="5" t="s">
        <v>113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12</v>
      </c>
      <c r="D128" s="3" t="s">
        <v>5</v>
      </c>
      <c r="E128" s="12"/>
      <c r="F128" s="12"/>
      <c r="G128" s="12"/>
      <c r="H128" s="34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110</v>
      </c>
      <c r="D129" s="3" t="s">
        <v>5</v>
      </c>
      <c r="E129" s="12"/>
      <c r="F129" s="12"/>
      <c r="G129" s="12"/>
      <c r="H129" s="34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12</v>
      </c>
      <c r="D130" s="3" t="s">
        <v>5</v>
      </c>
      <c r="E130" s="12"/>
      <c r="F130" s="12"/>
      <c r="G130" s="12"/>
      <c r="H130" s="34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111</v>
      </c>
      <c r="D131" s="3" t="s">
        <v>5</v>
      </c>
      <c r="E131" s="12"/>
      <c r="F131" s="12"/>
      <c r="G131" s="12"/>
      <c r="H131" s="34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38</v>
      </c>
      <c r="D132" s="3" t="s">
        <v>5</v>
      </c>
      <c r="E132" s="8"/>
      <c r="F132" s="8"/>
      <c r="G132" s="20"/>
      <c r="H132" s="34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239" t="s">
        <v>79</v>
      </c>
      <c r="B136" s="239"/>
      <c r="C136" s="239"/>
      <c r="D136" s="239"/>
      <c r="E136" s="239"/>
      <c r="F136" s="239"/>
      <c r="G136" s="239"/>
      <c r="H136" s="239"/>
      <c r="I136" s="23"/>
    </row>
    <row r="139" spans="3:10" ht="15" customHeight="1">
      <c r="C139" s="240"/>
      <c r="D139" s="240"/>
      <c r="E139" s="240"/>
      <c r="F139" s="240"/>
      <c r="G139" s="240"/>
      <c r="H139" s="240"/>
      <c r="I139" s="240"/>
      <c r="J139" s="240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0">
      <selection activeCell="C30" sqref="C30"/>
    </sheetView>
  </sheetViews>
  <sheetFormatPr defaultColWidth="9.00390625" defaultRowHeight="12.75"/>
  <cols>
    <col min="1" max="1" width="5.25390625" style="0" customWidth="1"/>
    <col min="2" max="2" width="20.375" style="0" customWidth="1"/>
    <col min="3" max="3" width="42.125" style="0" customWidth="1"/>
    <col min="4" max="4" width="13.875" style="0" customWidth="1"/>
    <col min="5" max="5" width="14.625" style="0" customWidth="1"/>
    <col min="6" max="6" width="13.00390625" style="0" customWidth="1"/>
    <col min="7" max="7" width="12.875" style="0" customWidth="1"/>
    <col min="8" max="8" width="17.25390625" style="0" customWidth="1"/>
    <col min="10" max="10" width="17.125" style="227" customWidth="1"/>
  </cols>
  <sheetData>
    <row r="1" spans="1:8" ht="15">
      <c r="A1" s="260"/>
      <c r="B1" s="260"/>
      <c r="C1" s="260"/>
      <c r="D1" s="260"/>
      <c r="E1" s="260"/>
      <c r="F1" s="260"/>
      <c r="G1" s="260"/>
      <c r="H1" s="260"/>
    </row>
    <row r="2" spans="1:8" ht="15.75" customHeight="1">
      <c r="A2" s="258"/>
      <c r="B2" s="258"/>
      <c r="C2" s="258"/>
      <c r="D2" s="258"/>
      <c r="E2" s="258"/>
      <c r="F2" s="258"/>
      <c r="G2" s="258"/>
      <c r="H2" s="258"/>
    </row>
    <row r="3" spans="1:8" ht="17.25" customHeight="1">
      <c r="A3" s="261" t="s">
        <v>144</v>
      </c>
      <c r="B3" s="261"/>
      <c r="C3" s="261"/>
      <c r="D3" s="261"/>
      <c r="E3" s="77">
        <f>H31</f>
        <v>0</v>
      </c>
      <c r="F3" s="41" t="s">
        <v>4</v>
      </c>
      <c r="G3" s="42"/>
      <c r="H3" s="42"/>
    </row>
    <row r="4" spans="1:8" ht="21" customHeight="1">
      <c r="A4" s="261" t="s">
        <v>171</v>
      </c>
      <c r="B4" s="261"/>
      <c r="C4" s="261"/>
      <c r="D4" s="261"/>
      <c r="E4" s="77">
        <f>H30</f>
        <v>0</v>
      </c>
      <c r="F4" s="41" t="s">
        <v>4</v>
      </c>
      <c r="G4" s="42"/>
      <c r="H4" s="42"/>
    </row>
    <row r="5" spans="1:8" ht="18" customHeight="1">
      <c r="A5" s="261" t="s">
        <v>145</v>
      </c>
      <c r="B5" s="261"/>
      <c r="C5" s="261"/>
      <c r="D5" s="261"/>
      <c r="E5" s="77">
        <f>1!I202+2!I45+2!I111</f>
        <v>0</v>
      </c>
      <c r="F5" s="41" t="s">
        <v>4</v>
      </c>
      <c r="G5" s="42"/>
      <c r="H5" s="42"/>
    </row>
    <row r="6" spans="1:8" ht="9.75" customHeight="1">
      <c r="A6" s="39"/>
      <c r="B6" s="39"/>
      <c r="C6" s="39"/>
      <c r="D6" s="39"/>
      <c r="E6" s="39"/>
      <c r="F6" s="39"/>
      <c r="G6" s="39"/>
      <c r="H6" s="39"/>
    </row>
    <row r="7" spans="1:8" ht="15" customHeight="1">
      <c r="A7" s="255" t="s">
        <v>239</v>
      </c>
      <c r="B7" s="255"/>
      <c r="C7" s="255"/>
      <c r="D7" s="255"/>
      <c r="E7" s="255"/>
      <c r="F7" s="255"/>
      <c r="G7" s="255"/>
      <c r="H7" s="255"/>
    </row>
    <row r="8" spans="1:8" ht="3.75" customHeight="1">
      <c r="A8" s="255"/>
      <c r="B8" s="255"/>
      <c r="C8" s="255"/>
      <c r="D8" s="255"/>
      <c r="E8" s="255"/>
      <c r="F8" s="255"/>
      <c r="G8" s="255"/>
      <c r="H8" s="255"/>
    </row>
    <row r="9" spans="1:8" ht="19.5" customHeight="1">
      <c r="A9" s="256" t="s">
        <v>146</v>
      </c>
      <c r="B9" s="256"/>
      <c r="C9" s="256"/>
      <c r="D9" s="256"/>
      <c r="E9" s="256"/>
      <c r="F9" s="256"/>
      <c r="G9" s="256"/>
      <c r="H9" s="256"/>
    </row>
    <row r="10" spans="1:8" ht="5.25" customHeight="1">
      <c r="A10" s="43"/>
      <c r="B10" s="43"/>
      <c r="C10" s="43"/>
      <c r="D10" s="43"/>
      <c r="E10" s="43"/>
      <c r="F10" s="43"/>
      <c r="G10" s="43"/>
      <c r="H10" s="43"/>
    </row>
    <row r="11" spans="1:8" ht="8.25" customHeight="1">
      <c r="A11" s="43"/>
      <c r="B11" s="43"/>
      <c r="C11" s="43"/>
      <c r="D11" s="43"/>
      <c r="E11" s="43"/>
      <c r="F11" s="43"/>
      <c r="G11" s="43"/>
      <c r="H11" s="43"/>
    </row>
    <row r="12" spans="1:8" ht="24.75" customHeight="1">
      <c r="A12" s="257" t="s">
        <v>275</v>
      </c>
      <c r="B12" s="257"/>
      <c r="C12" s="257"/>
      <c r="D12" s="257"/>
      <c r="E12" s="257"/>
      <c r="F12" s="257"/>
      <c r="G12" s="257"/>
      <c r="H12" s="257"/>
    </row>
    <row r="13" spans="1:8" ht="11.25" customHeight="1">
      <c r="A13" s="258" t="s">
        <v>40</v>
      </c>
      <c r="B13" s="259"/>
      <c r="C13" s="259"/>
      <c r="D13" s="259"/>
      <c r="E13" s="259"/>
      <c r="F13" s="259"/>
      <c r="G13" s="259"/>
      <c r="H13" s="259"/>
    </row>
    <row r="14" spans="1:8" ht="15">
      <c r="A14" s="260" t="s">
        <v>147</v>
      </c>
      <c r="B14" s="260"/>
      <c r="C14" s="260"/>
      <c r="D14" s="260"/>
      <c r="E14" s="260"/>
      <c r="F14" s="260"/>
      <c r="G14" s="260"/>
      <c r="H14" s="260"/>
    </row>
    <row r="15" spans="1:8" ht="6" customHeight="1">
      <c r="A15" s="40"/>
      <c r="B15" s="40"/>
      <c r="C15" s="40"/>
      <c r="D15" s="40"/>
      <c r="E15" s="40"/>
      <c r="F15" s="40"/>
      <c r="G15" s="40"/>
      <c r="H15" s="40"/>
    </row>
    <row r="16" spans="1:8" ht="24" customHeight="1">
      <c r="A16" s="343" t="s">
        <v>6</v>
      </c>
      <c r="B16" s="344" t="s">
        <v>148</v>
      </c>
      <c r="C16" s="344" t="s">
        <v>149</v>
      </c>
      <c r="D16" s="345" t="s">
        <v>150</v>
      </c>
      <c r="E16" s="345"/>
      <c r="F16" s="345"/>
      <c r="G16" s="345"/>
      <c r="H16" s="345"/>
    </row>
    <row r="17" spans="1:8" ht="65.25" customHeight="1">
      <c r="A17" s="343"/>
      <c r="B17" s="346"/>
      <c r="C17" s="346"/>
      <c r="D17" s="334" t="s">
        <v>177</v>
      </c>
      <c r="E17" s="334" t="s">
        <v>178</v>
      </c>
      <c r="F17" s="334" t="s">
        <v>179</v>
      </c>
      <c r="G17" s="334" t="s">
        <v>151</v>
      </c>
      <c r="H17" s="334" t="s">
        <v>152</v>
      </c>
    </row>
    <row r="18" spans="1:8" ht="15">
      <c r="A18" s="339">
        <v>1</v>
      </c>
      <c r="B18" s="339">
        <v>2</v>
      </c>
      <c r="C18" s="339">
        <v>3</v>
      </c>
      <c r="D18" s="339">
        <v>4</v>
      </c>
      <c r="E18" s="339">
        <v>4</v>
      </c>
      <c r="F18" s="339">
        <v>5</v>
      </c>
      <c r="G18" s="339">
        <v>6</v>
      </c>
      <c r="H18" s="339">
        <v>7</v>
      </c>
    </row>
    <row r="19" spans="1:8" ht="18.75" customHeight="1">
      <c r="A19" s="45">
        <v>1</v>
      </c>
      <c r="B19" s="45"/>
      <c r="C19" s="46" t="s">
        <v>153</v>
      </c>
      <c r="D19" s="45"/>
      <c r="E19" s="45"/>
      <c r="F19" s="45"/>
      <c r="G19" s="45"/>
      <c r="H19" s="45"/>
    </row>
    <row r="20" spans="1:8" ht="23.25" customHeight="1">
      <c r="A20" s="44"/>
      <c r="B20" s="47"/>
      <c r="C20" s="48" t="s">
        <v>154</v>
      </c>
      <c r="D20" s="49"/>
      <c r="E20" s="49"/>
      <c r="F20" s="49"/>
      <c r="G20" s="49"/>
      <c r="H20" s="49"/>
    </row>
    <row r="21" spans="1:8" ht="22.5" customHeight="1">
      <c r="A21" s="44"/>
      <c r="B21" s="47"/>
      <c r="C21" s="46" t="s">
        <v>155</v>
      </c>
      <c r="D21" s="49"/>
      <c r="E21" s="49"/>
      <c r="F21" s="49"/>
      <c r="G21" s="49"/>
      <c r="H21" s="49"/>
    </row>
    <row r="22" spans="1:8" ht="20.25" customHeight="1">
      <c r="A22" s="45">
        <v>1</v>
      </c>
      <c r="B22" s="47"/>
      <c r="C22" s="48" t="s">
        <v>156</v>
      </c>
      <c r="D22" s="49"/>
      <c r="E22" s="49"/>
      <c r="F22" s="49"/>
      <c r="G22" s="49"/>
      <c r="H22" s="49"/>
    </row>
    <row r="23" spans="1:10" s="14" customFormat="1" ht="28.5" customHeight="1">
      <c r="A23" s="61">
        <v>1.1</v>
      </c>
      <c r="B23" s="68" t="s">
        <v>354</v>
      </c>
      <c r="C23" s="62" t="s">
        <v>158</v>
      </c>
      <c r="D23" s="62">
        <f>1!L211</f>
        <v>0</v>
      </c>
      <c r="E23" s="62"/>
      <c r="F23" s="62"/>
      <c r="G23" s="62"/>
      <c r="H23" s="76">
        <f>D23</f>
        <v>0</v>
      </c>
      <c r="I23" s="81"/>
      <c r="J23" s="228"/>
    </row>
    <row r="24" spans="1:10" s="14" customFormat="1" ht="28.5" customHeight="1">
      <c r="A24" s="61"/>
      <c r="B24" s="68" t="s">
        <v>355</v>
      </c>
      <c r="C24" s="62" t="s">
        <v>215</v>
      </c>
      <c r="D24" s="62"/>
      <c r="E24" s="62">
        <f>2!L118</f>
        <v>0</v>
      </c>
      <c r="F24" s="62"/>
      <c r="G24" s="62"/>
      <c r="H24" s="76">
        <f>E24</f>
        <v>0</v>
      </c>
      <c r="I24" s="81"/>
      <c r="J24" s="228"/>
    </row>
    <row r="25" spans="1:8" ht="30" customHeight="1">
      <c r="A25" s="339"/>
      <c r="B25" s="340"/>
      <c r="C25" s="307" t="s">
        <v>159</v>
      </c>
      <c r="D25" s="340">
        <f>D23</f>
        <v>0</v>
      </c>
      <c r="E25" s="340">
        <f>E24</f>
        <v>0</v>
      </c>
      <c r="F25" s="340"/>
      <c r="G25" s="340"/>
      <c r="H25" s="341">
        <f>H23+H24</f>
        <v>0</v>
      </c>
    </row>
    <row r="26" spans="1:10" s="14" customFormat="1" ht="36.75" customHeight="1">
      <c r="A26" s="334">
        <v>1.1</v>
      </c>
      <c r="B26" s="335"/>
      <c r="C26" s="336" t="s">
        <v>184</v>
      </c>
      <c r="D26" s="337">
        <f>D25*0.03</f>
        <v>0</v>
      </c>
      <c r="E26" s="337">
        <f>E25*0.03</f>
        <v>0</v>
      </c>
      <c r="F26" s="337"/>
      <c r="G26" s="337"/>
      <c r="H26" s="338">
        <f>H25*0.03</f>
        <v>0</v>
      </c>
      <c r="J26" s="228"/>
    </row>
    <row r="27" spans="1:8" ht="25.5" customHeight="1">
      <c r="A27" s="339"/>
      <c r="B27" s="340"/>
      <c r="C27" s="307" t="s">
        <v>159</v>
      </c>
      <c r="D27" s="340">
        <f>D25+D26</f>
        <v>0</v>
      </c>
      <c r="E27" s="340">
        <f>E25+E26</f>
        <v>0</v>
      </c>
      <c r="F27" s="340"/>
      <c r="G27" s="340"/>
      <c r="H27" s="341">
        <f>H25+H26</f>
        <v>0</v>
      </c>
    </row>
    <row r="28" spans="1:10" s="14" customFormat="1" ht="42.75" customHeight="1">
      <c r="A28" s="334">
        <v>1.1</v>
      </c>
      <c r="B28" s="335"/>
      <c r="C28" s="342" t="s">
        <v>181</v>
      </c>
      <c r="D28" s="337"/>
      <c r="E28" s="337"/>
      <c r="F28" s="337"/>
      <c r="G28" s="337">
        <f>(1!I202+2!I45+2!I111)*0.02</f>
        <v>0</v>
      </c>
      <c r="H28" s="338">
        <f>G28</f>
        <v>0</v>
      </c>
      <c r="J28" s="228"/>
    </row>
    <row r="29" spans="1:8" ht="28.5" customHeight="1">
      <c r="A29" s="339"/>
      <c r="B29" s="340"/>
      <c r="C29" s="307" t="s">
        <v>159</v>
      </c>
      <c r="D29" s="340">
        <f>D27</f>
        <v>0</v>
      </c>
      <c r="E29" s="340">
        <f>E27</f>
        <v>0</v>
      </c>
      <c r="F29" s="340"/>
      <c r="G29" s="340">
        <f>G28</f>
        <v>0</v>
      </c>
      <c r="H29" s="341">
        <f>H27+H28</f>
        <v>0</v>
      </c>
    </row>
    <row r="30" spans="1:10" s="14" customFormat="1" ht="23.25" customHeight="1">
      <c r="A30" s="334">
        <v>1.1</v>
      </c>
      <c r="B30" s="335"/>
      <c r="C30" s="336" t="s">
        <v>182</v>
      </c>
      <c r="D30" s="337">
        <f>D29*0.18</f>
        <v>0</v>
      </c>
      <c r="E30" s="337">
        <f>E29*0.18</f>
        <v>0</v>
      </c>
      <c r="F30" s="337"/>
      <c r="G30" s="337">
        <f>G29*0.18</f>
        <v>0</v>
      </c>
      <c r="H30" s="338">
        <f>H29*0.18</f>
        <v>0</v>
      </c>
      <c r="J30" s="228"/>
    </row>
    <row r="31" spans="1:11" ht="29.25" customHeight="1">
      <c r="A31" s="339"/>
      <c r="B31" s="340"/>
      <c r="C31" s="307" t="s">
        <v>183</v>
      </c>
      <c r="D31" s="340">
        <f>D27+D30</f>
        <v>0</v>
      </c>
      <c r="E31" s="340">
        <f>E29+E30</f>
        <v>0</v>
      </c>
      <c r="F31" s="340"/>
      <c r="G31" s="340">
        <f>G29+G30</f>
        <v>0</v>
      </c>
      <c r="H31" s="341">
        <f>H29+H30</f>
        <v>0</v>
      </c>
      <c r="J31" s="229"/>
      <c r="K31" s="84"/>
    </row>
    <row r="32" spans="1:8" ht="21.75" customHeight="1">
      <c r="A32" s="111"/>
      <c r="B32" s="112"/>
      <c r="C32" s="113"/>
      <c r="D32" s="112"/>
      <c r="E32" s="112"/>
      <c r="F32" s="112"/>
      <c r="G32" s="112"/>
      <c r="H32" s="114"/>
    </row>
    <row r="33" spans="1:8" ht="21.75" customHeight="1">
      <c r="A33" s="111"/>
      <c r="B33" s="112"/>
      <c r="C33" s="113"/>
      <c r="D33" s="112"/>
      <c r="E33" s="112"/>
      <c r="F33" s="112"/>
      <c r="G33" s="112"/>
      <c r="H33" s="114"/>
    </row>
    <row r="34" spans="1:8" ht="21.75" customHeight="1">
      <c r="A34" s="254"/>
      <c r="B34" s="254"/>
      <c r="C34" s="254"/>
      <c r="D34" s="254"/>
      <c r="E34" s="254"/>
      <c r="F34" s="254"/>
      <c r="G34" s="254"/>
      <c r="H34" s="254"/>
    </row>
    <row r="35" spans="1:8" ht="29.25" customHeight="1">
      <c r="A35" s="254"/>
      <c r="B35" s="254"/>
      <c r="C35" s="254"/>
      <c r="D35" s="254"/>
      <c r="E35" s="254"/>
      <c r="F35" s="254"/>
      <c r="G35" s="254"/>
      <c r="H35" s="254"/>
    </row>
    <row r="36" ht="15" customHeight="1"/>
    <row r="37" spans="1:8" ht="16.5" customHeight="1">
      <c r="A37" s="254"/>
      <c r="B37" s="254"/>
      <c r="C37" s="254"/>
      <c r="D37" s="254"/>
      <c r="E37" s="254"/>
      <c r="F37" s="254"/>
      <c r="G37" s="254"/>
      <c r="H37" s="254"/>
    </row>
    <row r="38" spans="1:8" ht="20.25" customHeight="1">
      <c r="A38" s="254"/>
      <c r="B38" s="254"/>
      <c r="C38" s="254"/>
      <c r="D38" s="254"/>
      <c r="E38" s="254"/>
      <c r="F38" s="254"/>
      <c r="G38" s="254"/>
      <c r="H38" s="254"/>
    </row>
    <row r="39" spans="1:8" ht="11.25" customHeight="1">
      <c r="A39" s="51"/>
      <c r="B39" s="51"/>
      <c r="C39" s="51"/>
      <c r="D39" s="51"/>
      <c r="E39" s="51"/>
      <c r="F39" s="51"/>
      <c r="G39" s="51"/>
      <c r="H39" s="51"/>
    </row>
    <row r="40" spans="1:8" ht="22.5" customHeight="1">
      <c r="A40" s="254"/>
      <c r="B40" s="254"/>
      <c r="C40" s="254"/>
      <c r="D40" s="254"/>
      <c r="E40" s="254"/>
      <c r="F40" s="254"/>
      <c r="G40" s="254"/>
      <c r="H40" s="254"/>
    </row>
    <row r="41" spans="1:8" ht="11.25" customHeight="1">
      <c r="A41" s="50"/>
      <c r="B41" s="50"/>
      <c r="C41" s="50"/>
      <c r="D41" s="50"/>
      <c r="E41" s="50"/>
      <c r="F41" s="50"/>
      <c r="G41" s="50"/>
      <c r="H41" s="50"/>
    </row>
    <row r="42" spans="1:8" ht="22.5" customHeight="1">
      <c r="A42" s="254"/>
      <c r="B42" s="254"/>
      <c r="C42" s="254"/>
      <c r="D42" s="254"/>
      <c r="E42" s="254"/>
      <c r="F42" s="254"/>
      <c r="G42" s="254"/>
      <c r="H42" s="254"/>
    </row>
    <row r="43" spans="3:8" ht="15">
      <c r="C43" s="52"/>
      <c r="D43" s="52"/>
      <c r="E43" s="52"/>
      <c r="F43" s="53"/>
      <c r="G43" s="31"/>
      <c r="H43" s="31"/>
    </row>
    <row r="44" spans="3:8" ht="15">
      <c r="C44" s="31"/>
      <c r="D44" s="31"/>
      <c r="E44" s="31"/>
      <c r="F44" s="31"/>
      <c r="G44" s="31"/>
      <c r="H44" s="31"/>
    </row>
  </sheetData>
  <sheetProtection/>
  <mergeCells count="21">
    <mergeCell ref="A5:D5"/>
    <mergeCell ref="A7:H7"/>
    <mergeCell ref="A1:H1"/>
    <mergeCell ref="A2:H2"/>
    <mergeCell ref="A3:D3"/>
    <mergeCell ref="A4:D4"/>
    <mergeCell ref="A40:H40"/>
    <mergeCell ref="A42:H42"/>
    <mergeCell ref="A14:H14"/>
    <mergeCell ref="A16:A17"/>
    <mergeCell ref="B16:B17"/>
    <mergeCell ref="C16:C17"/>
    <mergeCell ref="A35:H35"/>
    <mergeCell ref="A37:H37"/>
    <mergeCell ref="D16:H16"/>
    <mergeCell ref="A38:H38"/>
    <mergeCell ref="A34:H34"/>
    <mergeCell ref="A8:H8"/>
    <mergeCell ref="A9:H9"/>
    <mergeCell ref="A12:H12"/>
    <mergeCell ref="A13:H13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2"/>
  <sheetViews>
    <sheetView tabSelected="1" zoomScalePageLayoutView="0" workbookViewId="0" topLeftCell="A11">
      <selection activeCell="M38" sqref="M38"/>
    </sheetView>
  </sheetViews>
  <sheetFormatPr defaultColWidth="8.875" defaultRowHeight="12.75"/>
  <cols>
    <col min="1" max="1" width="3.75390625" style="122" customWidth="1"/>
    <col min="2" max="2" width="50.00390625" style="122" customWidth="1"/>
    <col min="3" max="3" width="8.125" style="122" customWidth="1"/>
    <col min="4" max="4" width="9.375" style="122" customWidth="1"/>
    <col min="5" max="5" width="9.00390625" style="122" customWidth="1"/>
    <col min="6" max="6" width="8.875" style="122" customWidth="1"/>
    <col min="7" max="7" width="11.00390625" style="122" customWidth="1"/>
    <col min="8" max="9" width="9.75390625" style="122" customWidth="1"/>
    <col min="10" max="11" width="8.875" style="122" customWidth="1"/>
    <col min="12" max="12" width="10.25390625" style="152" customWidth="1"/>
    <col min="13" max="16384" width="8.875" style="122" customWidth="1"/>
  </cols>
  <sheetData>
    <row r="1" spans="1:12" ht="28.5" customHeight="1">
      <c r="A1" s="274" t="s">
        <v>353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8.5" customHeight="1">
      <c r="A2" s="275" t="s">
        <v>274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7.25" customHeight="1">
      <c r="A3" s="257" t="s">
        <v>158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7" ht="15" hidden="1">
      <c r="A4" s="115"/>
      <c r="B4" s="115"/>
      <c r="C4" s="115"/>
      <c r="D4" s="115"/>
      <c r="E4" s="115"/>
      <c r="F4" s="115"/>
      <c r="G4" s="115"/>
    </row>
    <row r="5" spans="1:7" ht="20.25" customHeight="1">
      <c r="A5" s="276" t="s">
        <v>160</v>
      </c>
      <c r="B5" s="276"/>
      <c r="C5" s="276"/>
      <c r="D5" s="58">
        <f>L211</f>
        <v>0</v>
      </c>
      <c r="E5" s="115" t="s">
        <v>3</v>
      </c>
      <c r="F5" s="115"/>
      <c r="G5" s="115"/>
    </row>
    <row r="6" spans="1:7" ht="19.5" customHeight="1">
      <c r="A6" s="277" t="s">
        <v>161</v>
      </c>
      <c r="B6" s="277"/>
      <c r="C6" s="277"/>
      <c r="D6" s="58">
        <f>I202</f>
        <v>0</v>
      </c>
      <c r="E6" s="115" t="s">
        <v>4</v>
      </c>
      <c r="F6" s="115"/>
      <c r="G6" s="115"/>
    </row>
    <row r="7" spans="1:7" ht="20.25" customHeight="1">
      <c r="A7" s="276" t="s">
        <v>162</v>
      </c>
      <c r="B7" s="276"/>
      <c r="C7" s="276"/>
      <c r="D7" s="58">
        <f>D6/2.8</f>
        <v>0</v>
      </c>
      <c r="E7" s="115" t="s">
        <v>163</v>
      </c>
      <c r="F7" s="115"/>
      <c r="G7" s="115"/>
    </row>
    <row r="8" spans="1:12" ht="18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7" ht="6" customHeight="1">
      <c r="A9" s="116"/>
      <c r="B9" s="116"/>
      <c r="C9" s="116"/>
      <c r="D9" s="116"/>
      <c r="E9" s="123"/>
      <c r="F9" s="123"/>
      <c r="G9" s="115"/>
    </row>
    <row r="10" spans="1:12" ht="32.25" customHeight="1">
      <c r="A10" s="308" t="s">
        <v>6</v>
      </c>
      <c r="B10" s="297" t="s">
        <v>137</v>
      </c>
      <c r="C10" s="298" t="s">
        <v>138</v>
      </c>
      <c r="D10" s="299" t="s">
        <v>139</v>
      </c>
      <c r="E10" s="299"/>
      <c r="F10" s="299" t="s">
        <v>172</v>
      </c>
      <c r="G10" s="299"/>
      <c r="H10" s="309" t="s">
        <v>173</v>
      </c>
      <c r="I10" s="309"/>
      <c r="J10" s="310" t="s">
        <v>174</v>
      </c>
      <c r="K10" s="311"/>
      <c r="L10" s="312" t="s">
        <v>159</v>
      </c>
    </row>
    <row r="11" spans="1:12" ht="69" customHeight="1">
      <c r="A11" s="313"/>
      <c r="B11" s="297"/>
      <c r="C11" s="298"/>
      <c r="D11" s="305" t="s">
        <v>140</v>
      </c>
      <c r="E11" s="305" t="s">
        <v>141</v>
      </c>
      <c r="F11" s="305" t="s">
        <v>175</v>
      </c>
      <c r="G11" s="305" t="s">
        <v>159</v>
      </c>
      <c r="H11" s="305" t="s">
        <v>175</v>
      </c>
      <c r="I11" s="305" t="s">
        <v>159</v>
      </c>
      <c r="J11" s="305" t="s">
        <v>175</v>
      </c>
      <c r="K11" s="305" t="s">
        <v>159</v>
      </c>
      <c r="L11" s="312"/>
    </row>
    <row r="12" spans="1:12" ht="18" customHeight="1">
      <c r="A12" s="314" t="s">
        <v>15</v>
      </c>
      <c r="B12" s="314" t="s">
        <v>16</v>
      </c>
      <c r="C12" s="314" t="s">
        <v>17</v>
      </c>
      <c r="D12" s="314" t="s">
        <v>18</v>
      </c>
      <c r="E12" s="314" t="s">
        <v>19</v>
      </c>
      <c r="F12" s="314" t="s">
        <v>20</v>
      </c>
      <c r="G12" s="315">
        <v>7</v>
      </c>
      <c r="H12" s="314" t="s">
        <v>9</v>
      </c>
      <c r="I12" s="315">
        <v>9</v>
      </c>
      <c r="J12" s="314" t="s">
        <v>11</v>
      </c>
      <c r="K12" s="315">
        <v>11</v>
      </c>
      <c r="L12" s="314" t="s">
        <v>27</v>
      </c>
    </row>
    <row r="13" spans="1:12" ht="18" customHeight="1">
      <c r="A13" s="57"/>
      <c r="B13" s="57" t="s">
        <v>276</v>
      </c>
      <c r="C13" s="57"/>
      <c r="D13" s="57"/>
      <c r="E13" s="57"/>
      <c r="F13" s="57"/>
      <c r="G13" s="54"/>
      <c r="H13" s="57"/>
      <c r="I13" s="54"/>
      <c r="J13" s="57"/>
      <c r="K13" s="54"/>
      <c r="L13" s="88"/>
    </row>
    <row r="14" spans="1:13" s="126" customFormat="1" ht="34.5" customHeight="1">
      <c r="A14" s="56" t="s">
        <v>15</v>
      </c>
      <c r="B14" s="64" t="s">
        <v>280</v>
      </c>
      <c r="C14" s="71" t="s">
        <v>196</v>
      </c>
      <c r="D14" s="67"/>
      <c r="E14" s="87">
        <v>112.3</v>
      </c>
      <c r="F14" s="87"/>
      <c r="G14" s="72"/>
      <c r="H14" s="124"/>
      <c r="I14" s="129"/>
      <c r="J14" s="129"/>
      <c r="K14" s="129"/>
      <c r="L14" s="128"/>
      <c r="M14" s="125"/>
    </row>
    <row r="15" spans="1:13" ht="21" customHeight="1">
      <c r="A15" s="57"/>
      <c r="B15" s="63" t="s">
        <v>0</v>
      </c>
      <c r="C15" s="63" t="s">
        <v>163</v>
      </c>
      <c r="D15" s="65">
        <v>0.785</v>
      </c>
      <c r="E15" s="73">
        <f>D15*E14</f>
        <v>88.1555</v>
      </c>
      <c r="F15" s="60"/>
      <c r="G15" s="73"/>
      <c r="H15" s="128"/>
      <c r="I15" s="128"/>
      <c r="J15" s="128"/>
      <c r="K15" s="128"/>
      <c r="L15" s="128"/>
      <c r="M15" s="127"/>
    </row>
    <row r="16" spans="1:13" s="126" customFormat="1" ht="30.75" customHeight="1">
      <c r="A16" s="56" t="s">
        <v>16</v>
      </c>
      <c r="B16" s="69" t="s">
        <v>277</v>
      </c>
      <c r="C16" s="69" t="s">
        <v>169</v>
      </c>
      <c r="D16" s="69"/>
      <c r="E16" s="75">
        <v>9.1</v>
      </c>
      <c r="F16" s="87"/>
      <c r="G16" s="72"/>
      <c r="H16" s="124"/>
      <c r="I16" s="129"/>
      <c r="J16" s="129"/>
      <c r="K16" s="129"/>
      <c r="L16" s="129"/>
      <c r="M16" s="127"/>
    </row>
    <row r="17" spans="1:13" ht="21" customHeight="1">
      <c r="A17" s="74"/>
      <c r="B17" s="63" t="s">
        <v>194</v>
      </c>
      <c r="C17" s="78" t="s">
        <v>163</v>
      </c>
      <c r="D17" s="62">
        <v>0.87</v>
      </c>
      <c r="E17" s="78">
        <f>D17*E16</f>
        <v>7.917</v>
      </c>
      <c r="F17" s="60"/>
      <c r="G17" s="73"/>
      <c r="H17" s="128"/>
      <c r="I17" s="128"/>
      <c r="J17" s="128"/>
      <c r="K17" s="128"/>
      <c r="L17" s="128"/>
      <c r="M17" s="127"/>
    </row>
    <row r="18" spans="1:13" s="126" customFormat="1" ht="29.25" customHeight="1">
      <c r="A18" s="64" t="s">
        <v>17</v>
      </c>
      <c r="B18" s="69" t="s">
        <v>278</v>
      </c>
      <c r="C18" s="69" t="s">
        <v>169</v>
      </c>
      <c r="D18" s="69"/>
      <c r="E18" s="75">
        <f>E16</f>
        <v>9.1</v>
      </c>
      <c r="F18" s="87"/>
      <c r="G18" s="72"/>
      <c r="H18" s="124"/>
      <c r="I18" s="129"/>
      <c r="J18" s="129"/>
      <c r="K18" s="129"/>
      <c r="L18" s="129"/>
      <c r="M18" s="130"/>
    </row>
    <row r="19" spans="1:13" ht="25.5" customHeight="1">
      <c r="A19" s="110"/>
      <c r="B19" s="63" t="s">
        <v>189</v>
      </c>
      <c r="C19" s="78" t="s">
        <v>169</v>
      </c>
      <c r="D19" s="62">
        <v>1</v>
      </c>
      <c r="E19" s="62">
        <f>D19*E18</f>
        <v>9.1</v>
      </c>
      <c r="F19" s="60"/>
      <c r="G19" s="73"/>
      <c r="H19" s="128"/>
      <c r="I19" s="128"/>
      <c r="J19" s="128"/>
      <c r="K19" s="128"/>
      <c r="L19" s="128"/>
      <c r="M19" s="130"/>
    </row>
    <row r="20" spans="1:12" ht="18" customHeight="1">
      <c r="A20" s="57"/>
      <c r="B20" s="64" t="s">
        <v>279</v>
      </c>
      <c r="C20" s="64"/>
      <c r="D20" s="64"/>
      <c r="E20" s="64"/>
      <c r="F20" s="64"/>
      <c r="G20" s="69"/>
      <c r="H20" s="64"/>
      <c r="I20" s="69"/>
      <c r="J20" s="64"/>
      <c r="K20" s="69"/>
      <c r="L20" s="64"/>
    </row>
    <row r="21" spans="1:12" ht="22.5" customHeight="1">
      <c r="A21" s="64"/>
      <c r="B21" s="64" t="s">
        <v>281</v>
      </c>
      <c r="C21" s="64"/>
      <c r="D21" s="64"/>
      <c r="E21" s="64"/>
      <c r="F21" s="64"/>
      <c r="G21" s="69"/>
      <c r="H21" s="64"/>
      <c r="I21" s="69"/>
      <c r="J21" s="64"/>
      <c r="K21" s="69"/>
      <c r="L21" s="64"/>
    </row>
    <row r="22" spans="1:12" s="126" customFormat="1" ht="42.75" customHeight="1">
      <c r="A22" s="64" t="s">
        <v>18</v>
      </c>
      <c r="B22" s="69" t="s">
        <v>241</v>
      </c>
      <c r="C22" s="64" t="s">
        <v>164</v>
      </c>
      <c r="D22" s="69"/>
      <c r="E22" s="71">
        <v>17.52</v>
      </c>
      <c r="F22" s="87"/>
      <c r="G22" s="72"/>
      <c r="H22" s="124"/>
      <c r="I22" s="129"/>
      <c r="J22" s="129"/>
      <c r="K22" s="129"/>
      <c r="L22" s="128"/>
    </row>
    <row r="23" spans="1:12" ht="21" customHeight="1">
      <c r="A23" s="60"/>
      <c r="B23" s="63" t="s">
        <v>165</v>
      </c>
      <c r="C23" s="63" t="s">
        <v>163</v>
      </c>
      <c r="D23" s="78">
        <v>7.4</v>
      </c>
      <c r="E23" s="60">
        <f>D23*E22</f>
        <v>129.648</v>
      </c>
      <c r="F23" s="60"/>
      <c r="G23" s="73"/>
      <c r="H23" s="128"/>
      <c r="I23" s="128"/>
      <c r="J23" s="128"/>
      <c r="K23" s="128"/>
      <c r="L23" s="128"/>
    </row>
    <row r="24" spans="1:12" s="126" customFormat="1" ht="32.25" customHeight="1">
      <c r="A24" s="56" t="s">
        <v>19</v>
      </c>
      <c r="B24" s="64" t="s">
        <v>251</v>
      </c>
      <c r="C24" s="69" t="s">
        <v>164</v>
      </c>
      <c r="D24" s="67"/>
      <c r="E24" s="71">
        <v>3.9</v>
      </c>
      <c r="F24" s="71"/>
      <c r="G24" s="72"/>
      <c r="H24" s="128"/>
      <c r="I24" s="128"/>
      <c r="J24" s="128"/>
      <c r="K24" s="128"/>
      <c r="L24" s="128"/>
    </row>
    <row r="25" spans="1:12" ht="20.25" customHeight="1">
      <c r="A25" s="74"/>
      <c r="B25" s="63" t="s">
        <v>165</v>
      </c>
      <c r="C25" s="63" t="s">
        <v>163</v>
      </c>
      <c r="D25" s="61">
        <v>3.52</v>
      </c>
      <c r="E25" s="60">
        <f>D25*E24</f>
        <v>13.728</v>
      </c>
      <c r="F25" s="62"/>
      <c r="G25" s="59"/>
      <c r="H25" s="59"/>
      <c r="I25" s="128"/>
      <c r="J25" s="128"/>
      <c r="K25" s="128"/>
      <c r="L25" s="128"/>
    </row>
    <row r="26" spans="1:12" ht="23.25" customHeight="1">
      <c r="A26" s="74"/>
      <c r="B26" s="63" t="s">
        <v>187</v>
      </c>
      <c r="C26" s="78" t="s">
        <v>166</v>
      </c>
      <c r="D26" s="61">
        <v>1.25</v>
      </c>
      <c r="E26" s="62">
        <f>D26*E24</f>
        <v>4.875</v>
      </c>
      <c r="F26" s="62"/>
      <c r="G26" s="59"/>
      <c r="H26" s="128"/>
      <c r="I26" s="128"/>
      <c r="J26" s="59"/>
      <c r="K26" s="128"/>
      <c r="L26" s="128"/>
    </row>
    <row r="27" spans="1:12" ht="25.5" customHeight="1">
      <c r="A27" s="74"/>
      <c r="B27" s="78" t="s">
        <v>170</v>
      </c>
      <c r="C27" s="78" t="s">
        <v>4</v>
      </c>
      <c r="D27" s="78">
        <v>0.02</v>
      </c>
      <c r="E27" s="62">
        <f>D27*E24</f>
        <v>0.078</v>
      </c>
      <c r="F27" s="60"/>
      <c r="G27" s="59"/>
      <c r="H27" s="128"/>
      <c r="I27" s="128"/>
      <c r="J27" s="128"/>
      <c r="K27" s="128"/>
      <c r="L27" s="128"/>
    </row>
    <row r="28" spans="1:12" s="126" customFormat="1" ht="63.75" customHeight="1">
      <c r="A28" s="56" t="s">
        <v>20</v>
      </c>
      <c r="B28" s="64" t="s">
        <v>350</v>
      </c>
      <c r="C28" s="69" t="s">
        <v>164</v>
      </c>
      <c r="D28" s="69"/>
      <c r="E28" s="71">
        <v>35.1</v>
      </c>
      <c r="F28" s="71"/>
      <c r="G28" s="72"/>
      <c r="H28" s="128"/>
      <c r="I28" s="128"/>
      <c r="J28" s="128"/>
      <c r="K28" s="128"/>
      <c r="L28" s="119"/>
    </row>
    <row r="29" spans="1:12" ht="20.25" customHeight="1">
      <c r="A29" s="74"/>
      <c r="B29" s="63" t="s">
        <v>165</v>
      </c>
      <c r="C29" s="63" t="s">
        <v>163</v>
      </c>
      <c r="D29" s="78">
        <v>6.66</v>
      </c>
      <c r="E29" s="78">
        <f>D29*E28</f>
        <v>233.76600000000002</v>
      </c>
      <c r="F29" s="62"/>
      <c r="G29" s="59"/>
      <c r="H29" s="59"/>
      <c r="I29" s="128"/>
      <c r="J29" s="128"/>
      <c r="K29" s="128"/>
      <c r="L29" s="128"/>
    </row>
    <row r="30" spans="1:12" ht="18" customHeight="1">
      <c r="A30" s="74"/>
      <c r="B30" s="63" t="s">
        <v>167</v>
      </c>
      <c r="C30" s="62" t="s">
        <v>4</v>
      </c>
      <c r="D30" s="78">
        <v>0.59</v>
      </c>
      <c r="E30" s="62">
        <f>D30*E28</f>
        <v>20.709</v>
      </c>
      <c r="F30" s="62"/>
      <c r="G30" s="59"/>
      <c r="H30" s="128"/>
      <c r="I30" s="128"/>
      <c r="J30" s="59"/>
      <c r="K30" s="128"/>
      <c r="L30" s="128"/>
    </row>
    <row r="31" spans="1:12" ht="21.75" customHeight="1">
      <c r="A31" s="74"/>
      <c r="B31" s="78" t="s">
        <v>199</v>
      </c>
      <c r="C31" s="62" t="s">
        <v>166</v>
      </c>
      <c r="D31" s="78">
        <v>1.015</v>
      </c>
      <c r="E31" s="62">
        <f>D31*E28</f>
        <v>35.6265</v>
      </c>
      <c r="F31" s="60"/>
      <c r="G31" s="59"/>
      <c r="H31" s="128"/>
      <c r="I31" s="128"/>
      <c r="J31" s="128"/>
      <c r="K31" s="128"/>
      <c r="L31" s="128"/>
    </row>
    <row r="32" spans="1:12" ht="21" customHeight="1">
      <c r="A32" s="74"/>
      <c r="B32" s="78" t="s">
        <v>200</v>
      </c>
      <c r="C32" s="78" t="s">
        <v>168</v>
      </c>
      <c r="D32" s="78">
        <v>1.6</v>
      </c>
      <c r="E32" s="62">
        <f>D32*E28</f>
        <v>56.160000000000004</v>
      </c>
      <c r="F32" s="62"/>
      <c r="G32" s="59"/>
      <c r="H32" s="128"/>
      <c r="I32" s="128"/>
      <c r="J32" s="128"/>
      <c r="K32" s="128"/>
      <c r="L32" s="128"/>
    </row>
    <row r="33" spans="1:12" ht="33.75" customHeight="1">
      <c r="A33" s="74"/>
      <c r="B33" s="78" t="s">
        <v>201</v>
      </c>
      <c r="C33" s="62" t="s">
        <v>166</v>
      </c>
      <c r="D33" s="66">
        <v>0.0183</v>
      </c>
      <c r="E33" s="66">
        <f>D33*E28</f>
        <v>0.6423300000000001</v>
      </c>
      <c r="F33" s="62"/>
      <c r="G33" s="59"/>
      <c r="H33" s="128"/>
      <c r="I33" s="128"/>
      <c r="J33" s="128"/>
      <c r="K33" s="128"/>
      <c r="L33" s="128"/>
    </row>
    <row r="34" spans="1:12" ht="21.75" customHeight="1">
      <c r="A34" s="74"/>
      <c r="B34" s="78" t="s">
        <v>170</v>
      </c>
      <c r="C34" s="78" t="s">
        <v>4</v>
      </c>
      <c r="D34" s="78">
        <v>0.4</v>
      </c>
      <c r="E34" s="62">
        <f>D34*E28</f>
        <v>14.040000000000001</v>
      </c>
      <c r="F34" s="62"/>
      <c r="G34" s="59"/>
      <c r="H34" s="128"/>
      <c r="I34" s="128"/>
      <c r="J34" s="128"/>
      <c r="K34" s="128"/>
      <c r="L34" s="128"/>
    </row>
    <row r="35" spans="1:12" s="126" customFormat="1" ht="22.5" customHeight="1">
      <c r="A35" s="56" t="s">
        <v>8</v>
      </c>
      <c r="B35" s="69" t="s">
        <v>253</v>
      </c>
      <c r="C35" s="69" t="s">
        <v>169</v>
      </c>
      <c r="D35" s="79"/>
      <c r="E35" s="105">
        <f>E36+E37</f>
        <v>0.7577</v>
      </c>
      <c r="F35" s="71"/>
      <c r="G35" s="72"/>
      <c r="H35" s="128"/>
      <c r="I35" s="128"/>
      <c r="J35" s="128"/>
      <c r="K35" s="128"/>
      <c r="L35" s="128"/>
    </row>
    <row r="36" spans="1:12" ht="20.25" customHeight="1">
      <c r="A36" s="74"/>
      <c r="B36" s="78" t="s">
        <v>252</v>
      </c>
      <c r="C36" s="78" t="s">
        <v>169</v>
      </c>
      <c r="D36" s="80"/>
      <c r="E36" s="66">
        <v>0.486</v>
      </c>
      <c r="F36" s="78"/>
      <c r="G36" s="59"/>
      <c r="H36" s="128"/>
      <c r="I36" s="128"/>
      <c r="J36" s="59"/>
      <c r="K36" s="128"/>
      <c r="L36" s="128"/>
    </row>
    <row r="37" spans="1:12" ht="21" customHeight="1">
      <c r="A37" s="74"/>
      <c r="B37" s="78" t="s">
        <v>254</v>
      </c>
      <c r="C37" s="78" t="s">
        <v>169</v>
      </c>
      <c r="D37" s="80"/>
      <c r="E37" s="66">
        <v>0.2717</v>
      </c>
      <c r="F37" s="78"/>
      <c r="G37" s="59"/>
      <c r="H37" s="128"/>
      <c r="I37" s="128"/>
      <c r="J37" s="59"/>
      <c r="K37" s="128"/>
      <c r="L37" s="128"/>
    </row>
    <row r="38" spans="1:12" s="126" customFormat="1" ht="51.75" customHeight="1">
      <c r="A38" s="56" t="s">
        <v>9</v>
      </c>
      <c r="B38" s="69" t="s">
        <v>256</v>
      </c>
      <c r="C38" s="69" t="s">
        <v>232</v>
      </c>
      <c r="D38" s="78"/>
      <c r="E38" s="97">
        <f>(E41*47.1+E42*0.4)/1000</f>
        <v>0.06885000000000001</v>
      </c>
      <c r="F38" s="87"/>
      <c r="G38" s="72"/>
      <c r="H38" s="124"/>
      <c r="I38" s="129"/>
      <c r="J38" s="129"/>
      <c r="K38" s="129"/>
      <c r="L38" s="129"/>
    </row>
    <row r="39" spans="1:12" ht="20.25" customHeight="1">
      <c r="A39" s="74"/>
      <c r="B39" s="63" t="s">
        <v>165</v>
      </c>
      <c r="C39" s="63" t="s">
        <v>163</v>
      </c>
      <c r="D39" s="98">
        <v>34.9</v>
      </c>
      <c r="E39" s="62">
        <f>D39*E38</f>
        <v>2.4028650000000003</v>
      </c>
      <c r="F39" s="60"/>
      <c r="G39" s="73"/>
      <c r="H39" s="128"/>
      <c r="I39" s="128"/>
      <c r="J39" s="128"/>
      <c r="K39" s="128"/>
      <c r="L39" s="128"/>
    </row>
    <row r="40" spans="1:12" ht="15" customHeight="1">
      <c r="A40" s="74"/>
      <c r="B40" s="63" t="s">
        <v>167</v>
      </c>
      <c r="C40" s="62" t="s">
        <v>4</v>
      </c>
      <c r="D40" s="99">
        <v>4.07</v>
      </c>
      <c r="E40" s="62">
        <f>D40*E38</f>
        <v>0.28021950000000007</v>
      </c>
      <c r="F40" s="59"/>
      <c r="G40" s="73"/>
      <c r="H40" s="128"/>
      <c r="I40" s="128"/>
      <c r="J40" s="128"/>
      <c r="K40" s="128"/>
      <c r="L40" s="128"/>
    </row>
    <row r="41" spans="1:14" ht="21" customHeight="1">
      <c r="A41" s="74"/>
      <c r="B41" s="63" t="s">
        <v>257</v>
      </c>
      <c r="C41" s="62" t="s">
        <v>168</v>
      </c>
      <c r="D41" s="99"/>
      <c r="E41" s="62">
        <v>1.1</v>
      </c>
      <c r="F41" s="59"/>
      <c r="G41" s="89"/>
      <c r="H41" s="128"/>
      <c r="I41" s="128"/>
      <c r="J41" s="128"/>
      <c r="K41" s="128"/>
      <c r="L41" s="128"/>
      <c r="M41" s="131"/>
      <c r="N41" s="131"/>
    </row>
    <row r="42" spans="1:14" ht="19.5" customHeight="1">
      <c r="A42" s="74"/>
      <c r="B42" s="63" t="s">
        <v>255</v>
      </c>
      <c r="C42" s="62" t="s">
        <v>195</v>
      </c>
      <c r="D42" s="99"/>
      <c r="E42" s="60">
        <v>42.6</v>
      </c>
      <c r="F42" s="59"/>
      <c r="G42" s="89"/>
      <c r="H42" s="128"/>
      <c r="I42" s="128"/>
      <c r="J42" s="128"/>
      <c r="K42" s="128"/>
      <c r="L42" s="128"/>
      <c r="M42" s="131"/>
      <c r="N42" s="131"/>
    </row>
    <row r="43" spans="1:12" ht="24.75" customHeight="1">
      <c r="A43" s="74"/>
      <c r="B43" s="100" t="s">
        <v>242</v>
      </c>
      <c r="C43" s="78" t="s">
        <v>190</v>
      </c>
      <c r="D43" s="98">
        <v>15.2</v>
      </c>
      <c r="E43" s="62">
        <f>D43*E38</f>
        <v>1.0465200000000001</v>
      </c>
      <c r="F43" s="78"/>
      <c r="G43" s="59"/>
      <c r="H43" s="128"/>
      <c r="I43" s="128"/>
      <c r="J43" s="128"/>
      <c r="K43" s="128"/>
      <c r="L43" s="128"/>
    </row>
    <row r="44" spans="1:12" ht="21" customHeight="1">
      <c r="A44" s="74"/>
      <c r="B44" s="100" t="s">
        <v>243</v>
      </c>
      <c r="C44" s="78" t="s">
        <v>190</v>
      </c>
      <c r="D44" s="99">
        <v>3.3</v>
      </c>
      <c r="E44" s="62">
        <f>D44*E38</f>
        <v>0.22720500000000002</v>
      </c>
      <c r="F44" s="78"/>
      <c r="G44" s="59"/>
      <c r="H44" s="128"/>
      <c r="I44" s="128"/>
      <c r="J44" s="128"/>
      <c r="K44" s="128"/>
      <c r="L44" s="128"/>
    </row>
    <row r="45" spans="1:12" ht="23.25" customHeight="1">
      <c r="A45" s="74"/>
      <c r="B45" s="78" t="s">
        <v>170</v>
      </c>
      <c r="C45" s="78" t="s">
        <v>4</v>
      </c>
      <c r="D45" s="99">
        <v>2.78</v>
      </c>
      <c r="E45" s="62">
        <f>D45*E38</f>
        <v>0.19140300000000002</v>
      </c>
      <c r="F45" s="78"/>
      <c r="G45" s="59"/>
      <c r="H45" s="128"/>
      <c r="I45" s="128"/>
      <c r="J45" s="128"/>
      <c r="K45" s="128"/>
      <c r="L45" s="128"/>
    </row>
    <row r="46" spans="1:12" s="126" customFormat="1" ht="48" customHeight="1">
      <c r="A46" s="56" t="s">
        <v>10</v>
      </c>
      <c r="B46" s="69" t="s">
        <v>258</v>
      </c>
      <c r="C46" s="69" t="s">
        <v>232</v>
      </c>
      <c r="D46" s="78"/>
      <c r="E46" s="97">
        <f>E49*9.33/1000</f>
        <v>0.66243</v>
      </c>
      <c r="F46" s="87"/>
      <c r="G46" s="72"/>
      <c r="H46" s="124"/>
      <c r="I46" s="129"/>
      <c r="J46" s="129"/>
      <c r="K46" s="129"/>
      <c r="L46" s="129"/>
    </row>
    <row r="47" spans="1:12" ht="21.75" customHeight="1">
      <c r="A47" s="74"/>
      <c r="B47" s="63" t="s">
        <v>165</v>
      </c>
      <c r="C47" s="63" t="s">
        <v>163</v>
      </c>
      <c r="D47" s="98">
        <v>34.9</v>
      </c>
      <c r="E47" s="62">
        <f>D47*E46</f>
        <v>23.118806999999997</v>
      </c>
      <c r="F47" s="60"/>
      <c r="G47" s="73"/>
      <c r="H47" s="128"/>
      <c r="I47" s="128"/>
      <c r="J47" s="128"/>
      <c r="K47" s="128"/>
      <c r="L47" s="128"/>
    </row>
    <row r="48" spans="1:12" ht="19.5" customHeight="1">
      <c r="A48" s="74"/>
      <c r="B48" s="63" t="s">
        <v>167</v>
      </c>
      <c r="C48" s="62" t="s">
        <v>4</v>
      </c>
      <c r="D48" s="99">
        <v>4.07</v>
      </c>
      <c r="E48" s="62">
        <f>D48*E46</f>
        <v>2.6960901</v>
      </c>
      <c r="F48" s="59"/>
      <c r="G48" s="73"/>
      <c r="H48" s="128"/>
      <c r="I48" s="128"/>
      <c r="J48" s="128"/>
      <c r="K48" s="128"/>
      <c r="L48" s="128"/>
    </row>
    <row r="49" spans="1:14" ht="21" customHeight="1">
      <c r="A49" s="74"/>
      <c r="B49" s="63" t="s">
        <v>259</v>
      </c>
      <c r="C49" s="62" t="s">
        <v>195</v>
      </c>
      <c r="D49" s="99"/>
      <c r="E49" s="65">
        <v>71</v>
      </c>
      <c r="F49" s="59"/>
      <c r="G49" s="89"/>
      <c r="H49" s="128"/>
      <c r="I49" s="128"/>
      <c r="J49" s="128"/>
      <c r="K49" s="128"/>
      <c r="L49" s="128"/>
      <c r="M49" s="132"/>
      <c r="N49" s="133"/>
    </row>
    <row r="50" spans="1:14" ht="22.5" customHeight="1">
      <c r="A50" s="74"/>
      <c r="B50" s="100" t="s">
        <v>242</v>
      </c>
      <c r="C50" s="78" t="s">
        <v>190</v>
      </c>
      <c r="D50" s="98">
        <v>15.2</v>
      </c>
      <c r="E50" s="78">
        <f>D50*E46</f>
        <v>10.068935999999999</v>
      </c>
      <c r="F50" s="78"/>
      <c r="G50" s="59"/>
      <c r="H50" s="128"/>
      <c r="I50" s="128"/>
      <c r="J50" s="128"/>
      <c r="K50" s="128"/>
      <c r="L50" s="128"/>
      <c r="N50" s="134"/>
    </row>
    <row r="51" spans="1:14" ht="20.25" customHeight="1">
      <c r="A51" s="74"/>
      <c r="B51" s="100" t="s">
        <v>243</v>
      </c>
      <c r="C51" s="78" t="s">
        <v>190</v>
      </c>
      <c r="D51" s="99">
        <v>3.3</v>
      </c>
      <c r="E51" s="62">
        <f>D51*E46</f>
        <v>2.186019</v>
      </c>
      <c r="F51" s="78"/>
      <c r="G51" s="59"/>
      <c r="H51" s="128"/>
      <c r="I51" s="128"/>
      <c r="J51" s="128"/>
      <c r="K51" s="128"/>
      <c r="L51" s="128"/>
      <c r="N51" s="134"/>
    </row>
    <row r="52" spans="1:14" ht="23.25" customHeight="1">
      <c r="A52" s="74"/>
      <c r="B52" s="78" t="s">
        <v>170</v>
      </c>
      <c r="C52" s="78" t="s">
        <v>4</v>
      </c>
      <c r="D52" s="99">
        <v>2.78</v>
      </c>
      <c r="E52" s="62">
        <f>D52*E46</f>
        <v>1.8415553999999998</v>
      </c>
      <c r="F52" s="78"/>
      <c r="G52" s="59"/>
      <c r="H52" s="128"/>
      <c r="I52" s="128"/>
      <c r="J52" s="128"/>
      <c r="K52" s="128"/>
      <c r="L52" s="128"/>
      <c r="N52" s="134"/>
    </row>
    <row r="53" spans="1:14" s="126" customFormat="1" ht="55.5" customHeight="1">
      <c r="A53" s="56" t="s">
        <v>11</v>
      </c>
      <c r="B53" s="69" t="s">
        <v>263</v>
      </c>
      <c r="C53" s="69" t="s">
        <v>232</v>
      </c>
      <c r="D53" s="78"/>
      <c r="E53" s="97">
        <f>(E56*3.36+E57*2.42)/1000</f>
        <v>1.113188</v>
      </c>
      <c r="F53" s="87"/>
      <c r="G53" s="72"/>
      <c r="H53" s="124"/>
      <c r="I53" s="129"/>
      <c r="J53" s="129"/>
      <c r="K53" s="129"/>
      <c r="L53" s="129"/>
      <c r="N53" s="135"/>
    </row>
    <row r="54" spans="1:14" ht="27" customHeight="1">
      <c r="A54" s="74"/>
      <c r="B54" s="63" t="s">
        <v>165</v>
      </c>
      <c r="C54" s="63" t="s">
        <v>163</v>
      </c>
      <c r="D54" s="98">
        <v>34.9</v>
      </c>
      <c r="E54" s="62">
        <f>D54*E53</f>
        <v>38.8502612</v>
      </c>
      <c r="F54" s="60"/>
      <c r="G54" s="73"/>
      <c r="H54" s="128"/>
      <c r="I54" s="128"/>
      <c r="J54" s="128"/>
      <c r="K54" s="128"/>
      <c r="L54" s="128"/>
      <c r="N54" s="134"/>
    </row>
    <row r="55" spans="1:14" ht="23.25" customHeight="1">
      <c r="A55" s="74"/>
      <c r="B55" s="63" t="s">
        <v>167</v>
      </c>
      <c r="C55" s="62" t="s">
        <v>4</v>
      </c>
      <c r="D55" s="99">
        <v>4.07</v>
      </c>
      <c r="E55" s="62">
        <f>D55*E53</f>
        <v>4.53067516</v>
      </c>
      <c r="F55" s="59"/>
      <c r="G55" s="73"/>
      <c r="H55" s="128"/>
      <c r="I55" s="128"/>
      <c r="J55" s="128"/>
      <c r="K55" s="128"/>
      <c r="L55" s="128"/>
      <c r="N55" s="134"/>
    </row>
    <row r="56" spans="1:14" ht="24" customHeight="1">
      <c r="A56" s="74"/>
      <c r="B56" s="78" t="s">
        <v>264</v>
      </c>
      <c r="C56" s="62" t="s">
        <v>195</v>
      </c>
      <c r="D56" s="99"/>
      <c r="E56" s="60">
        <v>107.6</v>
      </c>
      <c r="F56" s="59"/>
      <c r="G56" s="89"/>
      <c r="H56" s="128"/>
      <c r="I56" s="128"/>
      <c r="J56" s="128"/>
      <c r="K56" s="128"/>
      <c r="L56" s="128"/>
      <c r="M56" s="132"/>
      <c r="N56" s="133"/>
    </row>
    <row r="57" spans="1:14" ht="21.75" customHeight="1">
      <c r="A57" s="74"/>
      <c r="B57" s="78" t="s">
        <v>265</v>
      </c>
      <c r="C57" s="62" t="s">
        <v>195</v>
      </c>
      <c r="D57" s="99"/>
      <c r="E57" s="62">
        <v>310.6</v>
      </c>
      <c r="F57" s="59"/>
      <c r="G57" s="89"/>
      <c r="H57" s="128"/>
      <c r="I57" s="128"/>
      <c r="J57" s="128"/>
      <c r="K57" s="128"/>
      <c r="L57" s="128"/>
      <c r="M57" s="132"/>
      <c r="N57" s="133"/>
    </row>
    <row r="58" spans="1:14" ht="23.25" customHeight="1">
      <c r="A58" s="74"/>
      <c r="B58" s="100" t="s">
        <v>242</v>
      </c>
      <c r="C58" s="78" t="s">
        <v>190</v>
      </c>
      <c r="D58" s="98">
        <v>15.2</v>
      </c>
      <c r="E58" s="78">
        <f>D58*E53</f>
        <v>16.9204576</v>
      </c>
      <c r="F58" s="78"/>
      <c r="G58" s="59"/>
      <c r="H58" s="128"/>
      <c r="I58" s="128"/>
      <c r="J58" s="128"/>
      <c r="K58" s="128"/>
      <c r="L58" s="128"/>
      <c r="N58" s="134"/>
    </row>
    <row r="59" spans="1:12" ht="23.25" customHeight="1">
      <c r="A59" s="74"/>
      <c r="B59" s="100" t="s">
        <v>243</v>
      </c>
      <c r="C59" s="78" t="s">
        <v>190</v>
      </c>
      <c r="D59" s="99">
        <v>3.3</v>
      </c>
      <c r="E59" s="62">
        <f>D59*E53</f>
        <v>3.6735204</v>
      </c>
      <c r="F59" s="78"/>
      <c r="G59" s="59"/>
      <c r="H59" s="128"/>
      <c r="I59" s="128"/>
      <c r="J59" s="128"/>
      <c r="K59" s="128"/>
      <c r="L59" s="128"/>
    </row>
    <row r="60" spans="1:12" ht="23.25" customHeight="1">
      <c r="A60" s="74"/>
      <c r="B60" s="78" t="s">
        <v>170</v>
      </c>
      <c r="C60" s="78" t="s">
        <v>4</v>
      </c>
      <c r="D60" s="99">
        <v>2.78</v>
      </c>
      <c r="E60" s="62">
        <f>D60*E53</f>
        <v>3.09466264</v>
      </c>
      <c r="F60" s="78"/>
      <c r="G60" s="59"/>
      <c r="H60" s="128"/>
      <c r="I60" s="128"/>
      <c r="J60" s="128"/>
      <c r="K60" s="128"/>
      <c r="L60" s="128"/>
    </row>
    <row r="61" spans="1:12" s="126" customFormat="1" ht="41.25" customHeight="1">
      <c r="A61" s="56" t="s">
        <v>50</v>
      </c>
      <c r="B61" s="69" t="s">
        <v>244</v>
      </c>
      <c r="C61" s="69" t="s">
        <v>232</v>
      </c>
      <c r="D61" s="78"/>
      <c r="E61" s="97">
        <f>E64*23.55/1000</f>
        <v>0.016720500000000003</v>
      </c>
      <c r="F61" s="87"/>
      <c r="G61" s="72"/>
      <c r="H61" s="124"/>
      <c r="I61" s="129"/>
      <c r="J61" s="129"/>
      <c r="K61" s="129"/>
      <c r="L61" s="129"/>
    </row>
    <row r="62" spans="1:12" ht="22.5" customHeight="1">
      <c r="A62" s="74"/>
      <c r="B62" s="63" t="s">
        <v>165</v>
      </c>
      <c r="C62" s="63" t="s">
        <v>163</v>
      </c>
      <c r="D62" s="98">
        <v>34.9</v>
      </c>
      <c r="E62" s="62">
        <f>D62*E61</f>
        <v>0.58354545</v>
      </c>
      <c r="F62" s="60"/>
      <c r="G62" s="73"/>
      <c r="H62" s="128"/>
      <c r="I62" s="128"/>
      <c r="J62" s="128"/>
      <c r="K62" s="128"/>
      <c r="L62" s="128"/>
    </row>
    <row r="63" spans="1:14" ht="23.25" customHeight="1">
      <c r="A63" s="74"/>
      <c r="B63" s="63" t="s">
        <v>167</v>
      </c>
      <c r="C63" s="62" t="s">
        <v>4</v>
      </c>
      <c r="D63" s="99">
        <v>4.07</v>
      </c>
      <c r="E63" s="62">
        <f>D63*E61</f>
        <v>0.06805243500000002</v>
      </c>
      <c r="F63" s="59"/>
      <c r="G63" s="73"/>
      <c r="H63" s="128"/>
      <c r="I63" s="128"/>
      <c r="J63" s="128"/>
      <c r="K63" s="128"/>
      <c r="L63" s="128"/>
      <c r="M63" s="134"/>
      <c r="N63" s="134"/>
    </row>
    <row r="64" spans="1:14" ht="22.5" customHeight="1">
      <c r="A64" s="74"/>
      <c r="B64" s="63" t="s">
        <v>260</v>
      </c>
      <c r="C64" s="62" t="s">
        <v>168</v>
      </c>
      <c r="D64" s="99"/>
      <c r="E64" s="65">
        <v>0.71</v>
      </c>
      <c r="F64" s="59"/>
      <c r="G64" s="89"/>
      <c r="H64" s="128"/>
      <c r="I64" s="128"/>
      <c r="J64" s="128"/>
      <c r="K64" s="128"/>
      <c r="L64" s="128"/>
      <c r="M64" s="133"/>
      <c r="N64" s="133"/>
    </row>
    <row r="65" spans="1:14" ht="24" customHeight="1">
      <c r="A65" s="74"/>
      <c r="B65" s="100" t="s">
        <v>242</v>
      </c>
      <c r="C65" s="78" t="s">
        <v>190</v>
      </c>
      <c r="D65" s="98">
        <v>15.2</v>
      </c>
      <c r="E65" s="62">
        <f>D65*E61</f>
        <v>0.25415160000000003</v>
      </c>
      <c r="F65" s="78"/>
      <c r="G65" s="59"/>
      <c r="H65" s="128"/>
      <c r="I65" s="128"/>
      <c r="J65" s="128"/>
      <c r="K65" s="128"/>
      <c r="L65" s="128"/>
      <c r="M65" s="134"/>
      <c r="N65" s="134"/>
    </row>
    <row r="66" spans="1:12" ht="21.75" customHeight="1">
      <c r="A66" s="74"/>
      <c r="B66" s="100" t="s">
        <v>243</v>
      </c>
      <c r="C66" s="78" t="s">
        <v>190</v>
      </c>
      <c r="D66" s="99">
        <v>3.3</v>
      </c>
      <c r="E66" s="62">
        <f>D66*E61</f>
        <v>0.05517765000000001</v>
      </c>
      <c r="F66" s="78"/>
      <c r="G66" s="59"/>
      <c r="H66" s="128"/>
      <c r="I66" s="128"/>
      <c r="J66" s="128"/>
      <c r="K66" s="128"/>
      <c r="L66" s="128"/>
    </row>
    <row r="67" spans="1:12" ht="23.25" customHeight="1">
      <c r="A67" s="74"/>
      <c r="B67" s="78" t="s">
        <v>170</v>
      </c>
      <c r="C67" s="78" t="s">
        <v>4</v>
      </c>
      <c r="D67" s="99">
        <v>2.78</v>
      </c>
      <c r="E67" s="62">
        <f>D67*E61</f>
        <v>0.04648299</v>
      </c>
      <c r="F67" s="78"/>
      <c r="G67" s="59"/>
      <c r="H67" s="128"/>
      <c r="I67" s="128"/>
      <c r="J67" s="128"/>
      <c r="K67" s="128"/>
      <c r="L67" s="128"/>
    </row>
    <row r="68" spans="1:12" s="126" customFormat="1" ht="39" customHeight="1">
      <c r="A68" s="56" t="s">
        <v>27</v>
      </c>
      <c r="B68" s="64" t="s">
        <v>245</v>
      </c>
      <c r="C68" s="85" t="s">
        <v>246</v>
      </c>
      <c r="D68" s="101"/>
      <c r="E68" s="71">
        <v>80.56</v>
      </c>
      <c r="F68" s="67"/>
      <c r="G68" s="72"/>
      <c r="H68" s="128"/>
      <c r="I68" s="128"/>
      <c r="J68" s="128"/>
      <c r="K68" s="128"/>
      <c r="L68" s="128"/>
    </row>
    <row r="69" spans="1:12" ht="20.25" customHeight="1">
      <c r="A69" s="74"/>
      <c r="B69" s="63" t="s">
        <v>240</v>
      </c>
      <c r="C69" s="70" t="s">
        <v>163</v>
      </c>
      <c r="D69" s="102">
        <v>0.031</v>
      </c>
      <c r="E69" s="60">
        <f>D69*E68</f>
        <v>2.49736</v>
      </c>
      <c r="F69" s="62"/>
      <c r="G69" s="59"/>
      <c r="H69" s="59"/>
      <c r="I69" s="128"/>
      <c r="J69" s="128"/>
      <c r="K69" s="128"/>
      <c r="L69" s="128"/>
    </row>
    <row r="70" spans="1:12" ht="18" customHeight="1">
      <c r="A70" s="74"/>
      <c r="B70" s="63" t="s">
        <v>1</v>
      </c>
      <c r="C70" s="70" t="s">
        <v>4</v>
      </c>
      <c r="D70" s="102">
        <v>0.002</v>
      </c>
      <c r="E70" s="66">
        <f>D70*E68</f>
        <v>0.16112</v>
      </c>
      <c r="F70" s="62"/>
      <c r="G70" s="59"/>
      <c r="H70" s="128"/>
      <c r="I70" s="128"/>
      <c r="J70" s="59"/>
      <c r="K70" s="128"/>
      <c r="L70" s="128"/>
    </row>
    <row r="71" spans="1:12" ht="21.75" customHeight="1">
      <c r="A71" s="74"/>
      <c r="B71" s="63" t="s">
        <v>247</v>
      </c>
      <c r="C71" s="103" t="s">
        <v>190</v>
      </c>
      <c r="D71" s="104">
        <v>0.101</v>
      </c>
      <c r="E71" s="60">
        <f>D71*E68</f>
        <v>8.136560000000001</v>
      </c>
      <c r="F71" s="61"/>
      <c r="G71" s="59"/>
      <c r="H71" s="128"/>
      <c r="I71" s="128"/>
      <c r="J71" s="128"/>
      <c r="K71" s="128"/>
      <c r="L71" s="128"/>
    </row>
    <row r="72" spans="1:12" s="126" customFormat="1" ht="51.75" customHeight="1">
      <c r="A72" s="56" t="s">
        <v>28</v>
      </c>
      <c r="B72" s="64" t="s">
        <v>248</v>
      </c>
      <c r="C72" s="64" t="s">
        <v>202</v>
      </c>
      <c r="D72" s="67"/>
      <c r="E72" s="71">
        <f>E68</f>
        <v>80.56</v>
      </c>
      <c r="F72" s="87"/>
      <c r="G72" s="72"/>
      <c r="H72" s="128"/>
      <c r="I72" s="128"/>
      <c r="J72" s="128"/>
      <c r="K72" s="128"/>
      <c r="L72" s="128"/>
    </row>
    <row r="73" spans="1:12" ht="21" customHeight="1">
      <c r="A73" s="267"/>
      <c r="B73" s="63" t="s">
        <v>0</v>
      </c>
      <c r="C73" s="63" t="s">
        <v>163</v>
      </c>
      <c r="D73" s="62">
        <v>0.68</v>
      </c>
      <c r="E73" s="60">
        <f>D73*E72</f>
        <v>54.780800000000006</v>
      </c>
      <c r="F73" s="59"/>
      <c r="G73" s="59"/>
      <c r="H73" s="59"/>
      <c r="I73" s="128"/>
      <c r="J73" s="128"/>
      <c r="K73" s="128"/>
      <c r="L73" s="128"/>
    </row>
    <row r="74" spans="1:12" ht="20.25" customHeight="1">
      <c r="A74" s="268"/>
      <c r="B74" s="63" t="s">
        <v>1</v>
      </c>
      <c r="C74" s="62" t="s">
        <v>188</v>
      </c>
      <c r="D74" s="66">
        <v>0.0003</v>
      </c>
      <c r="E74" s="66">
        <f>D74*E72</f>
        <v>0.024168</v>
      </c>
      <c r="F74" s="59"/>
      <c r="G74" s="59"/>
      <c r="H74" s="128"/>
      <c r="I74" s="128"/>
      <c r="J74" s="59"/>
      <c r="K74" s="128"/>
      <c r="L74" s="128"/>
    </row>
    <row r="75" spans="1:12" ht="20.25" customHeight="1">
      <c r="A75" s="268"/>
      <c r="B75" s="78" t="s">
        <v>249</v>
      </c>
      <c r="C75" s="62" t="s">
        <v>190</v>
      </c>
      <c r="D75" s="65">
        <v>0.251</v>
      </c>
      <c r="E75" s="60">
        <f>D75*E72</f>
        <v>20.22056</v>
      </c>
      <c r="F75" s="59"/>
      <c r="G75" s="59"/>
      <c r="H75" s="128"/>
      <c r="I75" s="128"/>
      <c r="J75" s="128"/>
      <c r="K75" s="128"/>
      <c r="L75" s="128"/>
    </row>
    <row r="76" spans="1:12" ht="21" customHeight="1">
      <c r="A76" s="268"/>
      <c r="B76" s="78" t="s">
        <v>250</v>
      </c>
      <c r="C76" s="62" t="s">
        <v>190</v>
      </c>
      <c r="D76" s="65">
        <v>0.027</v>
      </c>
      <c r="E76" s="65">
        <f>D76*E72</f>
        <v>2.17512</v>
      </c>
      <c r="F76" s="59"/>
      <c r="G76" s="59"/>
      <c r="H76" s="128"/>
      <c r="I76" s="128"/>
      <c r="J76" s="128"/>
      <c r="K76" s="128"/>
      <c r="L76" s="128"/>
    </row>
    <row r="77" spans="1:12" ht="20.25" customHeight="1">
      <c r="A77" s="268"/>
      <c r="B77" s="78" t="s">
        <v>170</v>
      </c>
      <c r="C77" s="62" t="s">
        <v>3</v>
      </c>
      <c r="D77" s="65">
        <v>0.002</v>
      </c>
      <c r="E77" s="65">
        <f>D77*E72</f>
        <v>0.16112</v>
      </c>
      <c r="F77" s="59"/>
      <c r="G77" s="59"/>
      <c r="H77" s="128"/>
      <c r="I77" s="128"/>
      <c r="J77" s="128"/>
      <c r="K77" s="128"/>
      <c r="L77" s="128"/>
    </row>
    <row r="78" spans="1:12" ht="20.25" customHeight="1">
      <c r="A78" s="110"/>
      <c r="B78" s="69" t="s">
        <v>282</v>
      </c>
      <c r="C78" s="62"/>
      <c r="D78" s="65"/>
      <c r="E78" s="65"/>
      <c r="F78" s="59"/>
      <c r="G78" s="59"/>
      <c r="H78" s="128"/>
      <c r="I78" s="128"/>
      <c r="J78" s="128"/>
      <c r="K78" s="128"/>
      <c r="L78" s="128"/>
    </row>
    <row r="79" spans="1:12" s="126" customFormat="1" ht="60" customHeight="1">
      <c r="A79" s="56" t="s">
        <v>29</v>
      </c>
      <c r="B79" s="69" t="s">
        <v>283</v>
      </c>
      <c r="C79" s="64" t="s">
        <v>164</v>
      </c>
      <c r="D79" s="69"/>
      <c r="E79" s="71">
        <v>71.75</v>
      </c>
      <c r="F79" s="87"/>
      <c r="G79" s="72"/>
      <c r="H79" s="124"/>
      <c r="I79" s="129"/>
      <c r="J79" s="129"/>
      <c r="K79" s="129"/>
      <c r="L79" s="128"/>
    </row>
    <row r="80" spans="1:12" ht="21" customHeight="1">
      <c r="A80" s="55"/>
      <c r="B80" s="63" t="s">
        <v>165</v>
      </c>
      <c r="C80" s="63" t="s">
        <v>163</v>
      </c>
      <c r="D80" s="78">
        <v>2.06</v>
      </c>
      <c r="E80" s="65">
        <f>D80*E79</f>
        <v>147.805</v>
      </c>
      <c r="F80" s="60"/>
      <c r="G80" s="73"/>
      <c r="H80" s="128"/>
      <c r="I80" s="128"/>
      <c r="J80" s="128"/>
      <c r="K80" s="128"/>
      <c r="L80" s="128"/>
    </row>
    <row r="81" spans="1:12" s="126" customFormat="1" ht="46.5" customHeight="1">
      <c r="A81" s="64" t="s">
        <v>51</v>
      </c>
      <c r="B81" s="64" t="s">
        <v>284</v>
      </c>
      <c r="C81" s="69" t="s">
        <v>164</v>
      </c>
      <c r="D81" s="67"/>
      <c r="E81" s="71">
        <v>45.65</v>
      </c>
      <c r="F81" s="71"/>
      <c r="G81" s="72"/>
      <c r="H81" s="128"/>
      <c r="I81" s="128"/>
      <c r="J81" s="128"/>
      <c r="K81" s="128"/>
      <c r="L81" s="128"/>
    </row>
    <row r="82" spans="1:12" ht="26.25" customHeight="1">
      <c r="A82" s="110"/>
      <c r="B82" s="63" t="s">
        <v>165</v>
      </c>
      <c r="C82" s="63" t="s">
        <v>163</v>
      </c>
      <c r="D82" s="61">
        <v>3.16</v>
      </c>
      <c r="E82" s="60">
        <f>D82*E81</f>
        <v>144.254</v>
      </c>
      <c r="F82" s="62"/>
      <c r="G82" s="59"/>
      <c r="H82" s="59"/>
      <c r="I82" s="128"/>
      <c r="J82" s="128"/>
      <c r="K82" s="128"/>
      <c r="L82" s="128"/>
    </row>
    <row r="83" spans="1:12" ht="21.75" customHeight="1">
      <c r="A83" s="110"/>
      <c r="B83" s="63" t="s">
        <v>207</v>
      </c>
      <c r="C83" s="78" t="s">
        <v>166</v>
      </c>
      <c r="D83" s="61">
        <v>1.25</v>
      </c>
      <c r="E83" s="62">
        <f>D83*E81</f>
        <v>57.0625</v>
      </c>
      <c r="F83" s="62"/>
      <c r="G83" s="59"/>
      <c r="H83" s="128"/>
      <c r="I83" s="128"/>
      <c r="J83" s="59"/>
      <c r="K83" s="128"/>
      <c r="L83" s="128"/>
    </row>
    <row r="84" spans="1:12" ht="19.5" customHeight="1">
      <c r="A84" s="110"/>
      <c r="B84" s="78" t="s">
        <v>170</v>
      </c>
      <c r="C84" s="78" t="s">
        <v>4</v>
      </c>
      <c r="D84" s="78">
        <v>0.01</v>
      </c>
      <c r="E84" s="62">
        <f>D84*E81</f>
        <v>0.4565</v>
      </c>
      <c r="F84" s="60"/>
      <c r="G84" s="59"/>
      <c r="H84" s="128"/>
      <c r="I84" s="128"/>
      <c r="J84" s="128"/>
      <c r="K84" s="128"/>
      <c r="L84" s="128"/>
    </row>
    <row r="85" spans="1:12" s="126" customFormat="1" ht="45.75" customHeight="1">
      <c r="A85" s="64" t="s">
        <v>32</v>
      </c>
      <c r="B85" s="64" t="s">
        <v>285</v>
      </c>
      <c r="C85" s="69" t="s">
        <v>164</v>
      </c>
      <c r="D85" s="67"/>
      <c r="E85" s="71">
        <v>31.1</v>
      </c>
      <c r="F85" s="71"/>
      <c r="G85" s="72"/>
      <c r="H85" s="128"/>
      <c r="I85" s="128"/>
      <c r="J85" s="128"/>
      <c r="K85" s="128"/>
      <c r="L85" s="128"/>
    </row>
    <row r="86" spans="1:12" ht="26.25" customHeight="1">
      <c r="A86" s="110"/>
      <c r="B86" s="63" t="s">
        <v>165</v>
      </c>
      <c r="C86" s="63" t="s">
        <v>163</v>
      </c>
      <c r="D86" s="61">
        <f>D25</f>
        <v>3.52</v>
      </c>
      <c r="E86" s="60">
        <f>D86*E85</f>
        <v>109.47200000000001</v>
      </c>
      <c r="F86" s="62"/>
      <c r="G86" s="59"/>
      <c r="H86" s="59"/>
      <c r="I86" s="128"/>
      <c r="J86" s="128"/>
      <c r="K86" s="128"/>
      <c r="L86" s="128"/>
    </row>
    <row r="87" spans="1:12" ht="21.75" customHeight="1">
      <c r="A87" s="110"/>
      <c r="B87" s="63" t="s">
        <v>187</v>
      </c>
      <c r="C87" s="78" t="s">
        <v>166</v>
      </c>
      <c r="D87" s="61">
        <v>1.25</v>
      </c>
      <c r="E87" s="62">
        <f>D87*E85</f>
        <v>38.875</v>
      </c>
      <c r="F87" s="62"/>
      <c r="G87" s="59"/>
      <c r="H87" s="128"/>
      <c r="I87" s="128"/>
      <c r="J87" s="59"/>
      <c r="K87" s="128"/>
      <c r="L87" s="128"/>
    </row>
    <row r="88" spans="1:12" ht="19.5" customHeight="1">
      <c r="A88" s="110"/>
      <c r="B88" s="78" t="s">
        <v>170</v>
      </c>
      <c r="C88" s="78" t="s">
        <v>4</v>
      </c>
      <c r="D88" s="78">
        <v>0.02</v>
      </c>
      <c r="E88" s="62">
        <f>D88*E85</f>
        <v>0.622</v>
      </c>
      <c r="F88" s="60"/>
      <c r="G88" s="59"/>
      <c r="H88" s="128"/>
      <c r="I88" s="128"/>
      <c r="J88" s="128"/>
      <c r="K88" s="128"/>
      <c r="L88" s="128"/>
    </row>
    <row r="89" spans="1:12" s="136" customFormat="1" ht="50.25" customHeight="1">
      <c r="A89" s="57" t="s">
        <v>33</v>
      </c>
      <c r="B89" s="64" t="s">
        <v>287</v>
      </c>
      <c r="C89" s="69" t="s">
        <v>196</v>
      </c>
      <c r="D89" s="67"/>
      <c r="E89" s="71">
        <v>36</v>
      </c>
      <c r="F89" s="117"/>
      <c r="G89" s="117"/>
      <c r="H89" s="117"/>
      <c r="I89" s="117"/>
      <c r="J89" s="117"/>
      <c r="K89" s="117"/>
      <c r="L89" s="230"/>
    </row>
    <row r="90" spans="1:12" s="136" customFormat="1" ht="18" customHeight="1">
      <c r="A90" s="270"/>
      <c r="B90" s="63" t="s">
        <v>165</v>
      </c>
      <c r="C90" s="63" t="s">
        <v>163</v>
      </c>
      <c r="D90" s="61">
        <v>0.74</v>
      </c>
      <c r="E90" s="62">
        <f>D90*E89</f>
        <v>26.64</v>
      </c>
      <c r="F90" s="96"/>
      <c r="G90" s="119"/>
      <c r="H90" s="96"/>
      <c r="I90" s="119"/>
      <c r="J90" s="119"/>
      <c r="K90" s="119"/>
      <c r="L90" s="119"/>
    </row>
    <row r="91" spans="1:12" s="136" customFormat="1" ht="22.5" customHeight="1">
      <c r="A91" s="271"/>
      <c r="B91" s="63" t="s">
        <v>167</v>
      </c>
      <c r="C91" s="62" t="s">
        <v>4</v>
      </c>
      <c r="D91" s="61">
        <v>0.0071</v>
      </c>
      <c r="E91" s="62">
        <f>D91*E89</f>
        <v>0.2556</v>
      </c>
      <c r="F91" s="96"/>
      <c r="G91" s="119"/>
      <c r="H91" s="96"/>
      <c r="I91" s="119"/>
      <c r="J91" s="118"/>
      <c r="K91" s="119"/>
      <c r="L91" s="119"/>
    </row>
    <row r="92" spans="1:12" s="136" customFormat="1" ht="21.75" customHeight="1">
      <c r="A92" s="271"/>
      <c r="B92" s="63" t="s">
        <v>286</v>
      </c>
      <c r="C92" s="63" t="s">
        <v>196</v>
      </c>
      <c r="D92" s="61">
        <v>1</v>
      </c>
      <c r="E92" s="62">
        <f>D92*E89</f>
        <v>36</v>
      </c>
      <c r="F92" s="60"/>
      <c r="G92" s="119"/>
      <c r="H92" s="96"/>
      <c r="I92" s="119"/>
      <c r="J92" s="119"/>
      <c r="K92" s="119"/>
      <c r="L92" s="119"/>
    </row>
    <row r="93" spans="1:12" s="136" customFormat="1" ht="21.75" customHeight="1">
      <c r="A93" s="271"/>
      <c r="B93" s="63" t="s">
        <v>204</v>
      </c>
      <c r="C93" s="63" t="s">
        <v>166</v>
      </c>
      <c r="D93" s="61">
        <v>0.039</v>
      </c>
      <c r="E93" s="62">
        <f>D93*E89</f>
        <v>1.404</v>
      </c>
      <c r="F93" s="60"/>
      <c r="G93" s="119"/>
      <c r="H93" s="96"/>
      <c r="I93" s="119"/>
      <c r="J93" s="60"/>
      <c r="K93" s="119"/>
      <c r="L93" s="119"/>
    </row>
    <row r="94" spans="1:12" s="136" customFormat="1" ht="24.75" customHeight="1">
      <c r="A94" s="271"/>
      <c r="B94" s="63" t="s">
        <v>205</v>
      </c>
      <c r="C94" s="63" t="s">
        <v>166</v>
      </c>
      <c r="D94" s="61">
        <v>0.0006</v>
      </c>
      <c r="E94" s="62">
        <f>D94*E89</f>
        <v>0.021599999999999998</v>
      </c>
      <c r="F94" s="62"/>
      <c r="G94" s="119"/>
      <c r="H94" s="96"/>
      <c r="I94" s="119"/>
      <c r="J94" s="119"/>
      <c r="K94" s="119"/>
      <c r="L94" s="119"/>
    </row>
    <row r="95" spans="1:12" s="136" customFormat="1" ht="24.75" customHeight="1">
      <c r="A95" s="272"/>
      <c r="B95" s="78" t="s">
        <v>170</v>
      </c>
      <c r="C95" s="78" t="s">
        <v>4</v>
      </c>
      <c r="D95" s="61">
        <v>0.096</v>
      </c>
      <c r="E95" s="62">
        <f>D95*E89</f>
        <v>3.456</v>
      </c>
      <c r="F95" s="92"/>
      <c r="G95" s="119"/>
      <c r="H95" s="96"/>
      <c r="I95" s="119"/>
      <c r="J95" s="119"/>
      <c r="K95" s="119"/>
      <c r="L95" s="119"/>
    </row>
    <row r="96" spans="1:12" s="126" customFormat="1" ht="51.75" customHeight="1">
      <c r="A96" s="64" t="s">
        <v>34</v>
      </c>
      <c r="B96" s="64" t="s">
        <v>288</v>
      </c>
      <c r="C96" s="69" t="s">
        <v>164</v>
      </c>
      <c r="D96" s="67"/>
      <c r="E96" s="71">
        <v>16</v>
      </c>
      <c r="F96" s="71"/>
      <c r="G96" s="72"/>
      <c r="H96" s="128"/>
      <c r="I96" s="128"/>
      <c r="J96" s="128"/>
      <c r="K96" s="128"/>
      <c r="L96" s="128"/>
    </row>
    <row r="97" spans="1:12" ht="26.25" customHeight="1">
      <c r="A97" s="110"/>
      <c r="B97" s="63" t="s">
        <v>165</v>
      </c>
      <c r="C97" s="63" t="s">
        <v>163</v>
      </c>
      <c r="D97" s="61">
        <v>1.62</v>
      </c>
      <c r="E97" s="60">
        <f>D97*E96</f>
        <v>25.92</v>
      </c>
      <c r="F97" s="62"/>
      <c r="G97" s="59"/>
      <c r="H97" s="59"/>
      <c r="I97" s="128"/>
      <c r="J97" s="128"/>
      <c r="K97" s="128"/>
      <c r="L97" s="128"/>
    </row>
    <row r="98" spans="1:12" ht="21.75" customHeight="1">
      <c r="A98" s="110"/>
      <c r="B98" s="63" t="s">
        <v>198</v>
      </c>
      <c r="C98" s="78" t="s">
        <v>166</v>
      </c>
      <c r="D98" s="61">
        <v>1.12</v>
      </c>
      <c r="E98" s="62">
        <f>D98*E96</f>
        <v>17.92</v>
      </c>
      <c r="F98" s="62"/>
      <c r="G98" s="59"/>
      <c r="H98" s="128"/>
      <c r="I98" s="128"/>
      <c r="J98" s="59"/>
      <c r="K98" s="128"/>
      <c r="L98" s="128"/>
    </row>
    <row r="99" spans="1:12" ht="19.5" customHeight="1">
      <c r="A99" s="110"/>
      <c r="B99" s="78" t="s">
        <v>170</v>
      </c>
      <c r="C99" s="78" t="s">
        <v>4</v>
      </c>
      <c r="D99" s="78">
        <v>0.01</v>
      </c>
      <c r="E99" s="62">
        <f>D99*E96</f>
        <v>0.16</v>
      </c>
      <c r="F99" s="60"/>
      <c r="G99" s="59"/>
      <c r="H99" s="128"/>
      <c r="I99" s="128"/>
      <c r="J99" s="128"/>
      <c r="K99" s="128"/>
      <c r="L99" s="128"/>
    </row>
    <row r="100" spans="1:12" s="136" customFormat="1" ht="57.75" customHeight="1">
      <c r="A100" s="57" t="s">
        <v>35</v>
      </c>
      <c r="B100" s="232" t="s">
        <v>289</v>
      </c>
      <c r="C100" s="231" t="s">
        <v>202</v>
      </c>
      <c r="D100" s="233"/>
      <c r="E100" s="71">
        <v>307.45</v>
      </c>
      <c r="F100" s="117"/>
      <c r="G100" s="117"/>
      <c r="H100" s="117"/>
      <c r="I100" s="117"/>
      <c r="J100" s="117"/>
      <c r="K100" s="117"/>
      <c r="L100" s="230"/>
    </row>
    <row r="101" spans="1:12" s="136" customFormat="1" ht="20.25" customHeight="1">
      <c r="A101" s="264"/>
      <c r="B101" s="63" t="s">
        <v>165</v>
      </c>
      <c r="C101" s="63" t="s">
        <v>163</v>
      </c>
      <c r="D101" s="78">
        <v>0.402</v>
      </c>
      <c r="E101" s="62">
        <f>D101*E100</f>
        <v>123.59490000000001</v>
      </c>
      <c r="F101" s="120"/>
      <c r="G101" s="119"/>
      <c r="H101" s="96"/>
      <c r="I101" s="119"/>
      <c r="J101" s="119"/>
      <c r="K101" s="119"/>
      <c r="L101" s="119"/>
    </row>
    <row r="102" spans="1:12" s="136" customFormat="1" ht="20.25" customHeight="1">
      <c r="A102" s="265"/>
      <c r="B102" s="63" t="s">
        <v>167</v>
      </c>
      <c r="C102" s="62" t="s">
        <v>4</v>
      </c>
      <c r="D102" s="78">
        <v>0.0129</v>
      </c>
      <c r="E102" s="62">
        <f>D102*E100</f>
        <v>3.9661049999999998</v>
      </c>
      <c r="F102" s="120"/>
      <c r="G102" s="119"/>
      <c r="H102" s="96"/>
      <c r="I102" s="119"/>
      <c r="J102" s="118"/>
      <c r="K102" s="119"/>
      <c r="L102" s="119"/>
    </row>
    <row r="103" spans="1:12" s="136" customFormat="1" ht="35.25" customHeight="1">
      <c r="A103" s="265"/>
      <c r="B103" s="234" t="s">
        <v>289</v>
      </c>
      <c r="C103" s="63" t="s">
        <v>168</v>
      </c>
      <c r="D103" s="78">
        <v>1</v>
      </c>
      <c r="E103" s="62">
        <f>D103*E100</f>
        <v>307.45</v>
      </c>
      <c r="F103" s="60"/>
      <c r="G103" s="119"/>
      <c r="H103" s="96"/>
      <c r="I103" s="119"/>
      <c r="J103" s="119"/>
      <c r="K103" s="119"/>
      <c r="L103" s="119"/>
    </row>
    <row r="104" spans="1:12" s="136" customFormat="1" ht="21.75" customHeight="1">
      <c r="A104" s="265"/>
      <c r="B104" s="78" t="s">
        <v>208</v>
      </c>
      <c r="C104" s="63" t="s">
        <v>166</v>
      </c>
      <c r="D104" s="78">
        <v>0.0005</v>
      </c>
      <c r="E104" s="62">
        <f>D104*E100</f>
        <v>0.153725</v>
      </c>
      <c r="F104" s="62"/>
      <c r="G104" s="119"/>
      <c r="H104" s="96"/>
      <c r="I104" s="119"/>
      <c r="J104" s="62"/>
      <c r="K104" s="119"/>
      <c r="L104" s="119"/>
    </row>
    <row r="105" spans="1:12" s="136" customFormat="1" ht="20.25" customHeight="1">
      <c r="A105" s="266"/>
      <c r="B105" s="78" t="s">
        <v>170</v>
      </c>
      <c r="C105" s="63" t="s">
        <v>166</v>
      </c>
      <c r="D105" s="78">
        <v>0.0006</v>
      </c>
      <c r="E105" s="62">
        <f>D105*E100</f>
        <v>0.18446999999999997</v>
      </c>
      <c r="F105" s="60"/>
      <c r="G105" s="119"/>
      <c r="H105" s="96"/>
      <c r="I105" s="119"/>
      <c r="J105" s="62"/>
      <c r="K105" s="119"/>
      <c r="L105" s="119"/>
    </row>
    <row r="106" spans="1:17" s="126" customFormat="1" ht="51.75" customHeight="1">
      <c r="A106" s="56" t="s">
        <v>36</v>
      </c>
      <c r="B106" s="64" t="s">
        <v>290</v>
      </c>
      <c r="C106" s="69" t="s">
        <v>164</v>
      </c>
      <c r="D106" s="67"/>
      <c r="E106" s="71">
        <v>2.5</v>
      </c>
      <c r="F106" s="90"/>
      <c r="G106" s="82"/>
      <c r="H106" s="137"/>
      <c r="I106" s="137"/>
      <c r="J106" s="137"/>
      <c r="K106" s="137"/>
      <c r="L106" s="137"/>
      <c r="M106" s="127"/>
      <c r="N106" s="138"/>
      <c r="O106" s="138"/>
      <c r="P106" s="138"/>
      <c r="Q106" s="138"/>
    </row>
    <row r="107" spans="1:17" ht="20.25" customHeight="1">
      <c r="A107" s="74"/>
      <c r="B107" s="63" t="s">
        <v>165</v>
      </c>
      <c r="C107" s="63" t="s">
        <v>163</v>
      </c>
      <c r="D107" s="61">
        <v>1.46</v>
      </c>
      <c r="E107" s="60">
        <f>D107*E106</f>
        <v>3.65</v>
      </c>
      <c r="F107" s="76"/>
      <c r="G107" s="83"/>
      <c r="H107" s="83"/>
      <c r="I107" s="137"/>
      <c r="J107" s="137"/>
      <c r="K107" s="137"/>
      <c r="L107" s="137"/>
      <c r="M107" s="127"/>
      <c r="N107" s="139"/>
      <c r="O107" s="139"/>
      <c r="P107" s="139"/>
      <c r="Q107" s="139"/>
    </row>
    <row r="108" spans="1:17" ht="21.75" customHeight="1">
      <c r="A108" s="74"/>
      <c r="B108" s="63" t="s">
        <v>206</v>
      </c>
      <c r="C108" s="78" t="s">
        <v>166</v>
      </c>
      <c r="D108" s="61">
        <v>1.1</v>
      </c>
      <c r="E108" s="62">
        <f>D108*E106</f>
        <v>2.75</v>
      </c>
      <c r="F108" s="76"/>
      <c r="G108" s="83"/>
      <c r="H108" s="137"/>
      <c r="I108" s="137"/>
      <c r="J108" s="83"/>
      <c r="K108" s="137"/>
      <c r="L108" s="137"/>
      <c r="M108" s="127"/>
      <c r="N108" s="139"/>
      <c r="O108" s="139"/>
      <c r="P108" s="139"/>
      <c r="Q108" s="139"/>
    </row>
    <row r="109" spans="1:17" ht="21.75" customHeight="1">
      <c r="A109" s="74"/>
      <c r="B109" s="64" t="s">
        <v>291</v>
      </c>
      <c r="C109" s="78"/>
      <c r="D109" s="61"/>
      <c r="E109" s="62"/>
      <c r="F109" s="76"/>
      <c r="G109" s="83"/>
      <c r="H109" s="137"/>
      <c r="I109" s="137"/>
      <c r="J109" s="83"/>
      <c r="K109" s="137"/>
      <c r="L109" s="137"/>
      <c r="M109" s="127"/>
      <c r="N109" s="139"/>
      <c r="O109" s="139"/>
      <c r="P109" s="139"/>
      <c r="Q109" s="139"/>
    </row>
    <row r="110" spans="1:13" s="126" customFormat="1" ht="33" customHeight="1">
      <c r="A110" s="56" t="s">
        <v>315</v>
      </c>
      <c r="B110" s="64" t="s">
        <v>292</v>
      </c>
      <c r="C110" s="71" t="s">
        <v>351</v>
      </c>
      <c r="D110" s="79"/>
      <c r="E110" s="87">
        <v>6.14</v>
      </c>
      <c r="F110" s="87"/>
      <c r="G110" s="72"/>
      <c r="H110" s="124"/>
      <c r="I110" s="129"/>
      <c r="J110" s="129"/>
      <c r="K110" s="129"/>
      <c r="L110" s="128"/>
      <c r="M110" s="130"/>
    </row>
    <row r="111" spans="1:13" ht="19.5" customHeight="1">
      <c r="A111" s="262"/>
      <c r="B111" s="63" t="s">
        <v>194</v>
      </c>
      <c r="C111" s="63" t="s">
        <v>163</v>
      </c>
      <c r="D111" s="80">
        <f>2!D71</f>
        <v>1.6</v>
      </c>
      <c r="E111" s="73">
        <f>D111*E110</f>
        <v>9.824</v>
      </c>
      <c r="F111" s="60"/>
      <c r="G111" s="73"/>
      <c r="H111" s="128"/>
      <c r="I111" s="128"/>
      <c r="J111" s="128"/>
      <c r="K111" s="128"/>
      <c r="L111" s="128"/>
      <c r="M111" s="130"/>
    </row>
    <row r="112" spans="1:13" ht="20.25" customHeight="1">
      <c r="A112" s="263"/>
      <c r="B112" s="63" t="s">
        <v>352</v>
      </c>
      <c r="C112" s="62" t="s">
        <v>4</v>
      </c>
      <c r="D112" s="80">
        <v>0.77</v>
      </c>
      <c r="E112" s="59">
        <f>D112*E110</f>
        <v>4.7278</v>
      </c>
      <c r="F112" s="59"/>
      <c r="G112" s="73"/>
      <c r="H112" s="128"/>
      <c r="I112" s="128"/>
      <c r="J112" s="128"/>
      <c r="K112" s="128"/>
      <c r="L112" s="128"/>
      <c r="M112" s="130"/>
    </row>
    <row r="113" spans="1:12" s="126" customFormat="1" ht="45.75" customHeight="1">
      <c r="A113" s="56" t="s">
        <v>316</v>
      </c>
      <c r="B113" s="69" t="s">
        <v>293</v>
      </c>
      <c r="C113" s="64" t="s">
        <v>164</v>
      </c>
      <c r="D113" s="69"/>
      <c r="E113" s="71">
        <v>1.8</v>
      </c>
      <c r="F113" s="87"/>
      <c r="G113" s="72"/>
      <c r="H113" s="124"/>
      <c r="I113" s="129"/>
      <c r="J113" s="129"/>
      <c r="K113" s="129"/>
      <c r="L113" s="128"/>
    </row>
    <row r="114" spans="1:12" ht="21" customHeight="1">
      <c r="A114" s="55"/>
      <c r="B114" s="63" t="s">
        <v>165</v>
      </c>
      <c r="C114" s="63" t="s">
        <v>163</v>
      </c>
      <c r="D114" s="78">
        <v>2.06</v>
      </c>
      <c r="E114" s="65">
        <f>D114*E113</f>
        <v>3.708</v>
      </c>
      <c r="F114" s="60"/>
      <c r="G114" s="73"/>
      <c r="H114" s="128"/>
      <c r="I114" s="128"/>
      <c r="J114" s="128"/>
      <c r="K114" s="128"/>
      <c r="L114" s="128"/>
    </row>
    <row r="115" spans="1:12" s="126" customFormat="1" ht="45.75" customHeight="1">
      <c r="A115" s="64" t="s">
        <v>317</v>
      </c>
      <c r="B115" s="64" t="s">
        <v>294</v>
      </c>
      <c r="C115" s="69" t="s">
        <v>164</v>
      </c>
      <c r="D115" s="67"/>
      <c r="E115" s="71">
        <v>6.25</v>
      </c>
      <c r="F115" s="71"/>
      <c r="G115" s="72"/>
      <c r="H115" s="128"/>
      <c r="I115" s="128"/>
      <c r="J115" s="128"/>
      <c r="K115" s="128"/>
      <c r="L115" s="128"/>
    </row>
    <row r="116" spans="1:12" ht="26.25" customHeight="1">
      <c r="A116" s="110"/>
      <c r="B116" s="63" t="s">
        <v>165</v>
      </c>
      <c r="C116" s="63" t="s">
        <v>163</v>
      </c>
      <c r="D116" s="61">
        <f>D86</f>
        <v>3.52</v>
      </c>
      <c r="E116" s="60">
        <f>D116*E115</f>
        <v>22</v>
      </c>
      <c r="F116" s="62"/>
      <c r="G116" s="59"/>
      <c r="H116" s="59"/>
      <c r="I116" s="128"/>
      <c r="J116" s="128"/>
      <c r="K116" s="128"/>
      <c r="L116" s="128"/>
    </row>
    <row r="117" spans="1:12" ht="21.75" customHeight="1">
      <c r="A117" s="110"/>
      <c r="B117" s="63" t="s">
        <v>187</v>
      </c>
      <c r="C117" s="78" t="s">
        <v>166</v>
      </c>
      <c r="D117" s="61">
        <v>1.25</v>
      </c>
      <c r="E117" s="62">
        <f>D117*E115</f>
        <v>7.8125</v>
      </c>
      <c r="F117" s="62"/>
      <c r="G117" s="59"/>
      <c r="H117" s="128"/>
      <c r="I117" s="128"/>
      <c r="J117" s="59"/>
      <c r="K117" s="128"/>
      <c r="L117" s="128"/>
    </row>
    <row r="118" spans="1:12" ht="19.5" customHeight="1">
      <c r="A118" s="110"/>
      <c r="B118" s="78" t="s">
        <v>170</v>
      </c>
      <c r="C118" s="78" t="s">
        <v>4</v>
      </c>
      <c r="D118" s="78">
        <v>0.02</v>
      </c>
      <c r="E118" s="62">
        <f>D118*E115</f>
        <v>0.125</v>
      </c>
      <c r="F118" s="60"/>
      <c r="G118" s="59"/>
      <c r="H118" s="128"/>
      <c r="I118" s="128"/>
      <c r="J118" s="128"/>
      <c r="K118" s="128"/>
      <c r="L118" s="128"/>
    </row>
    <row r="119" spans="1:12" s="136" customFormat="1" ht="50.25" customHeight="1">
      <c r="A119" s="57" t="s">
        <v>318</v>
      </c>
      <c r="B119" s="64" t="s">
        <v>295</v>
      </c>
      <c r="C119" s="69" t="s">
        <v>196</v>
      </c>
      <c r="D119" s="67"/>
      <c r="E119" s="71">
        <v>32</v>
      </c>
      <c r="F119" s="117"/>
      <c r="G119" s="117"/>
      <c r="H119" s="117"/>
      <c r="I119" s="117"/>
      <c r="J119" s="117"/>
      <c r="K119" s="117"/>
      <c r="L119" s="230"/>
    </row>
    <row r="120" spans="1:12" s="136" customFormat="1" ht="18" customHeight="1">
      <c r="A120" s="270"/>
      <c r="B120" s="63" t="s">
        <v>165</v>
      </c>
      <c r="C120" s="63" t="s">
        <v>163</v>
      </c>
      <c r="D120" s="61">
        <v>0.74</v>
      </c>
      <c r="E120" s="62">
        <f>D120*E119</f>
        <v>23.68</v>
      </c>
      <c r="F120" s="96"/>
      <c r="G120" s="119"/>
      <c r="H120" s="96"/>
      <c r="I120" s="119"/>
      <c r="J120" s="119"/>
      <c r="K120" s="119"/>
      <c r="L120" s="119"/>
    </row>
    <row r="121" spans="1:12" s="136" customFormat="1" ht="22.5" customHeight="1">
      <c r="A121" s="271"/>
      <c r="B121" s="63" t="s">
        <v>167</v>
      </c>
      <c r="C121" s="62" t="s">
        <v>4</v>
      </c>
      <c r="D121" s="61">
        <v>0.0071</v>
      </c>
      <c r="E121" s="62">
        <f>D121*E119</f>
        <v>0.2272</v>
      </c>
      <c r="F121" s="96"/>
      <c r="G121" s="119"/>
      <c r="H121" s="96"/>
      <c r="I121" s="119"/>
      <c r="J121" s="118"/>
      <c r="K121" s="119"/>
      <c r="L121" s="119"/>
    </row>
    <row r="122" spans="1:12" s="136" customFormat="1" ht="21.75" customHeight="1">
      <c r="A122" s="271"/>
      <c r="B122" s="63" t="s">
        <v>296</v>
      </c>
      <c r="C122" s="63" t="s">
        <v>196</v>
      </c>
      <c r="D122" s="61">
        <v>1</v>
      </c>
      <c r="E122" s="62">
        <f>D122*E119</f>
        <v>32</v>
      </c>
      <c r="F122" s="60"/>
      <c r="G122" s="119"/>
      <c r="H122" s="96"/>
      <c r="I122" s="119"/>
      <c r="J122" s="119"/>
      <c r="K122" s="119"/>
      <c r="L122" s="119"/>
    </row>
    <row r="123" spans="1:12" s="136" customFormat="1" ht="21.75" customHeight="1">
      <c r="A123" s="271"/>
      <c r="B123" s="63" t="s">
        <v>204</v>
      </c>
      <c r="C123" s="63" t="s">
        <v>166</v>
      </c>
      <c r="D123" s="61">
        <v>0.039</v>
      </c>
      <c r="E123" s="62">
        <f>D123*E119</f>
        <v>1.248</v>
      </c>
      <c r="F123" s="60"/>
      <c r="G123" s="119"/>
      <c r="H123" s="96"/>
      <c r="I123" s="119"/>
      <c r="J123" s="60"/>
      <c r="K123" s="119"/>
      <c r="L123" s="119"/>
    </row>
    <row r="124" spans="1:12" s="136" customFormat="1" ht="24.75" customHeight="1">
      <c r="A124" s="271"/>
      <c r="B124" s="63" t="s">
        <v>205</v>
      </c>
      <c r="C124" s="63" t="s">
        <v>166</v>
      </c>
      <c r="D124" s="61">
        <v>0.0006</v>
      </c>
      <c r="E124" s="62">
        <f>D124*E119</f>
        <v>0.0192</v>
      </c>
      <c r="F124" s="62"/>
      <c r="G124" s="119"/>
      <c r="H124" s="96"/>
      <c r="I124" s="119"/>
      <c r="J124" s="119"/>
      <c r="K124" s="119"/>
      <c r="L124" s="119"/>
    </row>
    <row r="125" spans="1:12" s="136" customFormat="1" ht="24.75" customHeight="1">
      <c r="A125" s="272"/>
      <c r="B125" s="78" t="s">
        <v>170</v>
      </c>
      <c r="C125" s="78" t="s">
        <v>4</v>
      </c>
      <c r="D125" s="61">
        <v>0.096</v>
      </c>
      <c r="E125" s="62">
        <f>D125*E119</f>
        <v>3.072</v>
      </c>
      <c r="F125" s="92"/>
      <c r="G125" s="119"/>
      <c r="H125" s="96"/>
      <c r="I125" s="119"/>
      <c r="J125" s="119"/>
      <c r="K125" s="119"/>
      <c r="L125" s="119"/>
    </row>
    <row r="126" spans="1:12" s="126" customFormat="1" ht="51.75" customHeight="1">
      <c r="A126" s="64" t="s">
        <v>319</v>
      </c>
      <c r="B126" s="64" t="s">
        <v>288</v>
      </c>
      <c r="C126" s="69" t="s">
        <v>164</v>
      </c>
      <c r="D126" s="67"/>
      <c r="E126" s="71">
        <v>4.6</v>
      </c>
      <c r="F126" s="71"/>
      <c r="G126" s="72"/>
      <c r="H126" s="128"/>
      <c r="I126" s="128"/>
      <c r="J126" s="128"/>
      <c r="K126" s="128"/>
      <c r="L126" s="128"/>
    </row>
    <row r="127" spans="1:12" ht="26.25" customHeight="1">
      <c r="A127" s="110"/>
      <c r="B127" s="63" t="s">
        <v>165</v>
      </c>
      <c r="C127" s="63" t="s">
        <v>163</v>
      </c>
      <c r="D127" s="61">
        <v>1.62</v>
      </c>
      <c r="E127" s="60">
        <f>D127*E126</f>
        <v>7.452</v>
      </c>
      <c r="F127" s="62"/>
      <c r="G127" s="59"/>
      <c r="H127" s="59"/>
      <c r="I127" s="128"/>
      <c r="J127" s="128"/>
      <c r="K127" s="128"/>
      <c r="L127" s="128"/>
    </row>
    <row r="128" spans="1:12" ht="21.75" customHeight="1">
      <c r="A128" s="110"/>
      <c r="B128" s="63" t="s">
        <v>198</v>
      </c>
      <c r="C128" s="78" t="s">
        <v>166</v>
      </c>
      <c r="D128" s="61">
        <v>1.12</v>
      </c>
      <c r="E128" s="62">
        <f>D128*E126</f>
        <v>5.152</v>
      </c>
      <c r="F128" s="62"/>
      <c r="G128" s="59"/>
      <c r="H128" s="128"/>
      <c r="I128" s="128"/>
      <c r="J128" s="59"/>
      <c r="K128" s="128"/>
      <c r="L128" s="128"/>
    </row>
    <row r="129" spans="1:12" ht="19.5" customHeight="1">
      <c r="A129" s="110"/>
      <c r="B129" s="78" t="s">
        <v>170</v>
      </c>
      <c r="C129" s="78" t="s">
        <v>4</v>
      </c>
      <c r="D129" s="78">
        <v>0.01</v>
      </c>
      <c r="E129" s="62">
        <f>D129*E126</f>
        <v>0.046</v>
      </c>
      <c r="F129" s="60"/>
      <c r="G129" s="59"/>
      <c r="H129" s="128"/>
      <c r="I129" s="128"/>
      <c r="J129" s="128"/>
      <c r="K129" s="128"/>
      <c r="L129" s="128"/>
    </row>
    <row r="130" spans="1:12" s="136" customFormat="1" ht="57.75" customHeight="1">
      <c r="A130" s="57" t="s">
        <v>222</v>
      </c>
      <c r="B130" s="232" t="s">
        <v>289</v>
      </c>
      <c r="C130" s="231" t="s">
        <v>202</v>
      </c>
      <c r="D130" s="233"/>
      <c r="E130" s="71">
        <v>84.75</v>
      </c>
      <c r="F130" s="117"/>
      <c r="G130" s="117"/>
      <c r="H130" s="117"/>
      <c r="I130" s="117"/>
      <c r="J130" s="117"/>
      <c r="K130" s="117"/>
      <c r="L130" s="230"/>
    </row>
    <row r="131" spans="1:12" s="136" customFormat="1" ht="20.25" customHeight="1">
      <c r="A131" s="264"/>
      <c r="B131" s="63" t="s">
        <v>165</v>
      </c>
      <c r="C131" s="63" t="s">
        <v>163</v>
      </c>
      <c r="D131" s="78">
        <v>0.402</v>
      </c>
      <c r="E131" s="62">
        <f>D131*E130</f>
        <v>34.069500000000005</v>
      </c>
      <c r="F131" s="120"/>
      <c r="G131" s="119"/>
      <c r="H131" s="96"/>
      <c r="I131" s="119"/>
      <c r="J131" s="119"/>
      <c r="K131" s="119"/>
      <c r="L131" s="119"/>
    </row>
    <row r="132" spans="1:12" s="136" customFormat="1" ht="20.25" customHeight="1">
      <c r="A132" s="265"/>
      <c r="B132" s="63" t="s">
        <v>167</v>
      </c>
      <c r="C132" s="62" t="s">
        <v>4</v>
      </c>
      <c r="D132" s="78">
        <v>0.0129</v>
      </c>
      <c r="E132" s="62">
        <f>D132*E130</f>
        <v>1.093275</v>
      </c>
      <c r="F132" s="120"/>
      <c r="G132" s="119"/>
      <c r="H132" s="96"/>
      <c r="I132" s="119"/>
      <c r="J132" s="118"/>
      <c r="K132" s="119"/>
      <c r="L132" s="119"/>
    </row>
    <row r="133" spans="1:12" s="136" customFormat="1" ht="35.25" customHeight="1">
      <c r="A133" s="265"/>
      <c r="B133" s="234" t="s">
        <v>289</v>
      </c>
      <c r="C133" s="63" t="s">
        <v>168</v>
      </c>
      <c r="D133" s="78">
        <v>1</v>
      </c>
      <c r="E133" s="62">
        <f>D133*E130</f>
        <v>84.75</v>
      </c>
      <c r="F133" s="60"/>
      <c r="G133" s="119"/>
      <c r="H133" s="96"/>
      <c r="I133" s="119"/>
      <c r="J133" s="119"/>
      <c r="K133" s="119"/>
      <c r="L133" s="119"/>
    </row>
    <row r="134" spans="1:12" s="136" customFormat="1" ht="21.75" customHeight="1">
      <c r="A134" s="265"/>
      <c r="B134" s="78" t="s">
        <v>208</v>
      </c>
      <c r="C134" s="63" t="s">
        <v>166</v>
      </c>
      <c r="D134" s="78">
        <v>0.0005</v>
      </c>
      <c r="E134" s="62">
        <f>D134*E130</f>
        <v>0.042375</v>
      </c>
      <c r="F134" s="62"/>
      <c r="G134" s="119"/>
      <c r="H134" s="96"/>
      <c r="I134" s="119"/>
      <c r="J134" s="62"/>
      <c r="K134" s="119"/>
      <c r="L134" s="119"/>
    </row>
    <row r="135" spans="1:12" s="136" customFormat="1" ht="20.25" customHeight="1">
      <c r="A135" s="266"/>
      <c r="B135" s="78" t="s">
        <v>170</v>
      </c>
      <c r="C135" s="63" t="s">
        <v>166</v>
      </c>
      <c r="D135" s="78">
        <v>0.0006</v>
      </c>
      <c r="E135" s="62">
        <f>D135*E130</f>
        <v>0.05084999999999999</v>
      </c>
      <c r="F135" s="60"/>
      <c r="G135" s="119"/>
      <c r="H135" s="96"/>
      <c r="I135" s="119"/>
      <c r="J135" s="62"/>
      <c r="K135" s="119"/>
      <c r="L135" s="119"/>
    </row>
    <row r="136" spans="1:12" s="126" customFormat="1" ht="60" customHeight="1">
      <c r="A136" s="56" t="s">
        <v>223</v>
      </c>
      <c r="B136" s="69" t="s">
        <v>298</v>
      </c>
      <c r="C136" s="64" t="s">
        <v>164</v>
      </c>
      <c r="D136" s="69"/>
      <c r="E136" s="71">
        <v>1.3</v>
      </c>
      <c r="F136" s="87"/>
      <c r="G136" s="72"/>
      <c r="H136" s="124"/>
      <c r="I136" s="129"/>
      <c r="J136" s="129"/>
      <c r="K136" s="129"/>
      <c r="L136" s="128"/>
    </row>
    <row r="137" spans="1:12" ht="21" customHeight="1">
      <c r="A137" s="55"/>
      <c r="B137" s="63" t="s">
        <v>165</v>
      </c>
      <c r="C137" s="63" t="s">
        <v>163</v>
      </c>
      <c r="D137" s="78">
        <v>2.06</v>
      </c>
      <c r="E137" s="65">
        <f>D137*E136</f>
        <v>2.6780000000000004</v>
      </c>
      <c r="F137" s="60"/>
      <c r="G137" s="73"/>
      <c r="H137" s="128"/>
      <c r="I137" s="128"/>
      <c r="J137" s="128"/>
      <c r="K137" s="128"/>
      <c r="L137" s="128"/>
    </row>
    <row r="138" spans="1:12" s="126" customFormat="1" ht="41.25" customHeight="1">
      <c r="A138" s="56" t="s">
        <v>320</v>
      </c>
      <c r="B138" s="64" t="s">
        <v>297</v>
      </c>
      <c r="C138" s="69" t="s">
        <v>164</v>
      </c>
      <c r="D138" s="69"/>
      <c r="E138" s="71">
        <v>1.3</v>
      </c>
      <c r="F138" s="71"/>
      <c r="G138" s="72"/>
      <c r="H138" s="128"/>
      <c r="I138" s="128"/>
      <c r="J138" s="128"/>
      <c r="K138" s="128"/>
      <c r="L138" s="119"/>
    </row>
    <row r="139" spans="1:12" ht="20.25" customHeight="1">
      <c r="A139" s="74"/>
      <c r="B139" s="63" t="s">
        <v>165</v>
      </c>
      <c r="C139" s="63" t="s">
        <v>163</v>
      </c>
      <c r="D139" s="78">
        <v>6.66</v>
      </c>
      <c r="E139" s="78">
        <f>D139*E138</f>
        <v>8.658000000000001</v>
      </c>
      <c r="F139" s="62"/>
      <c r="G139" s="59"/>
      <c r="H139" s="59"/>
      <c r="I139" s="128"/>
      <c r="J139" s="128"/>
      <c r="K139" s="128"/>
      <c r="L139" s="128"/>
    </row>
    <row r="140" spans="1:12" ht="18" customHeight="1">
      <c r="A140" s="74"/>
      <c r="B140" s="63" t="s">
        <v>167</v>
      </c>
      <c r="C140" s="62" t="s">
        <v>4</v>
      </c>
      <c r="D140" s="78">
        <v>0.59</v>
      </c>
      <c r="E140" s="62">
        <f>D140*E138</f>
        <v>0.767</v>
      </c>
      <c r="F140" s="62"/>
      <c r="G140" s="59"/>
      <c r="H140" s="128"/>
      <c r="I140" s="128"/>
      <c r="J140" s="59"/>
      <c r="K140" s="128"/>
      <c r="L140" s="128"/>
    </row>
    <row r="141" spans="1:12" ht="21.75" customHeight="1">
      <c r="A141" s="74"/>
      <c r="B141" s="78" t="s">
        <v>199</v>
      </c>
      <c r="C141" s="62" t="s">
        <v>166</v>
      </c>
      <c r="D141" s="78">
        <v>1.015</v>
      </c>
      <c r="E141" s="62">
        <f>D141*E138</f>
        <v>1.3195</v>
      </c>
      <c r="F141" s="60"/>
      <c r="G141" s="59"/>
      <c r="H141" s="128"/>
      <c r="I141" s="128"/>
      <c r="J141" s="128"/>
      <c r="K141" s="128"/>
      <c r="L141" s="128"/>
    </row>
    <row r="142" spans="1:12" ht="21" customHeight="1">
      <c r="A142" s="74"/>
      <c r="B142" s="78" t="s">
        <v>200</v>
      </c>
      <c r="C142" s="78" t="s">
        <v>168</v>
      </c>
      <c r="D142" s="78">
        <v>1.6</v>
      </c>
      <c r="E142" s="62">
        <f>D142*E138</f>
        <v>2.08</v>
      </c>
      <c r="F142" s="62"/>
      <c r="G142" s="59"/>
      <c r="H142" s="128"/>
      <c r="I142" s="128"/>
      <c r="J142" s="128"/>
      <c r="K142" s="128"/>
      <c r="L142" s="128"/>
    </row>
    <row r="143" spans="1:12" ht="33.75" customHeight="1">
      <c r="A143" s="74"/>
      <c r="B143" s="78" t="s">
        <v>201</v>
      </c>
      <c r="C143" s="62" t="s">
        <v>166</v>
      </c>
      <c r="D143" s="66">
        <v>0.0183</v>
      </c>
      <c r="E143" s="66">
        <f>D143*E138</f>
        <v>0.023790000000000002</v>
      </c>
      <c r="F143" s="62"/>
      <c r="G143" s="59"/>
      <c r="H143" s="128"/>
      <c r="I143" s="128"/>
      <c r="J143" s="128"/>
      <c r="K143" s="128"/>
      <c r="L143" s="128"/>
    </row>
    <row r="144" spans="1:12" ht="21.75" customHeight="1">
      <c r="A144" s="74"/>
      <c r="B144" s="78" t="s">
        <v>170</v>
      </c>
      <c r="C144" s="78" t="s">
        <v>4</v>
      </c>
      <c r="D144" s="78">
        <v>0.4</v>
      </c>
      <c r="E144" s="62">
        <f>D144*E138</f>
        <v>0.52</v>
      </c>
      <c r="F144" s="62"/>
      <c r="G144" s="59"/>
      <c r="H144" s="128"/>
      <c r="I144" s="128"/>
      <c r="J144" s="128"/>
      <c r="K144" s="128"/>
      <c r="L144" s="128"/>
    </row>
    <row r="145" spans="1:12" s="126" customFormat="1" ht="51.75" customHeight="1">
      <c r="A145" s="56" t="s">
        <v>321</v>
      </c>
      <c r="B145" s="69" t="s">
        <v>308</v>
      </c>
      <c r="C145" s="69" t="s">
        <v>232</v>
      </c>
      <c r="D145" s="78"/>
      <c r="E145" s="97">
        <f>(E148*132.3+E149*1.58)/1000</f>
        <v>0.06678619999999999</v>
      </c>
      <c r="F145" s="87"/>
      <c r="G145" s="72"/>
      <c r="H145" s="124"/>
      <c r="I145" s="129"/>
      <c r="J145" s="129"/>
      <c r="K145" s="129"/>
      <c r="L145" s="129"/>
    </row>
    <row r="146" spans="1:12" ht="20.25" customHeight="1">
      <c r="A146" s="74"/>
      <c r="B146" s="63" t="s">
        <v>165</v>
      </c>
      <c r="C146" s="63" t="s">
        <v>163</v>
      </c>
      <c r="D146" s="98">
        <v>34.9</v>
      </c>
      <c r="E146" s="62">
        <f>D146*E145</f>
        <v>2.3308383799999994</v>
      </c>
      <c r="F146" s="60"/>
      <c r="G146" s="73"/>
      <c r="H146" s="128"/>
      <c r="I146" s="128"/>
      <c r="J146" s="128"/>
      <c r="K146" s="128"/>
      <c r="L146" s="128"/>
    </row>
    <row r="147" spans="1:12" ht="15" customHeight="1">
      <c r="A147" s="74"/>
      <c r="B147" s="63" t="s">
        <v>167</v>
      </c>
      <c r="C147" s="62" t="s">
        <v>4</v>
      </c>
      <c r="D147" s="99">
        <v>4.07</v>
      </c>
      <c r="E147" s="62">
        <f>D147*E145</f>
        <v>0.271819834</v>
      </c>
      <c r="F147" s="59"/>
      <c r="G147" s="73"/>
      <c r="H147" s="128"/>
      <c r="I147" s="128"/>
      <c r="J147" s="128"/>
      <c r="K147" s="128"/>
      <c r="L147" s="128"/>
    </row>
    <row r="148" spans="1:14" ht="21" customHeight="1">
      <c r="A148" s="74"/>
      <c r="B148" s="63" t="s">
        <v>309</v>
      </c>
      <c r="C148" s="62" t="s">
        <v>168</v>
      </c>
      <c r="D148" s="99"/>
      <c r="E148" s="62">
        <v>0.49</v>
      </c>
      <c r="F148" s="59"/>
      <c r="G148" s="89"/>
      <c r="H148" s="128"/>
      <c r="I148" s="128"/>
      <c r="J148" s="128"/>
      <c r="K148" s="128"/>
      <c r="L148" s="128"/>
      <c r="M148" s="132"/>
      <c r="N148" s="133"/>
    </row>
    <row r="149" spans="1:14" ht="19.5" customHeight="1">
      <c r="A149" s="74"/>
      <c r="B149" s="63" t="s">
        <v>299</v>
      </c>
      <c r="C149" s="62" t="s">
        <v>195</v>
      </c>
      <c r="D149" s="99"/>
      <c r="E149" s="62">
        <v>1.24</v>
      </c>
      <c r="F149" s="59"/>
      <c r="G149" s="89"/>
      <c r="H149" s="128"/>
      <c r="I149" s="128"/>
      <c r="J149" s="128"/>
      <c r="K149" s="128"/>
      <c r="L149" s="128"/>
      <c r="M149" s="132"/>
      <c r="N149" s="133"/>
    </row>
    <row r="150" spans="1:12" ht="24.75" customHeight="1">
      <c r="A150" s="74"/>
      <c r="B150" s="100" t="s">
        <v>242</v>
      </c>
      <c r="C150" s="78" t="s">
        <v>190</v>
      </c>
      <c r="D150" s="98">
        <v>15.2</v>
      </c>
      <c r="E150" s="62">
        <f>D150*E145</f>
        <v>1.0151502399999999</v>
      </c>
      <c r="F150" s="78"/>
      <c r="G150" s="59"/>
      <c r="H150" s="128"/>
      <c r="I150" s="128"/>
      <c r="J150" s="128"/>
      <c r="K150" s="128"/>
      <c r="L150" s="128"/>
    </row>
    <row r="151" spans="1:12" ht="21" customHeight="1">
      <c r="A151" s="74"/>
      <c r="B151" s="100" t="s">
        <v>243</v>
      </c>
      <c r="C151" s="78" t="s">
        <v>190</v>
      </c>
      <c r="D151" s="99">
        <v>3.3</v>
      </c>
      <c r="E151" s="62">
        <f>D151*E145</f>
        <v>0.22039445999999996</v>
      </c>
      <c r="F151" s="78"/>
      <c r="G151" s="59"/>
      <c r="H151" s="128"/>
      <c r="I151" s="128"/>
      <c r="J151" s="128"/>
      <c r="K151" s="128"/>
      <c r="L151" s="128"/>
    </row>
    <row r="152" spans="1:12" ht="23.25" customHeight="1">
      <c r="A152" s="74"/>
      <c r="B152" s="78" t="s">
        <v>170</v>
      </c>
      <c r="C152" s="78" t="s">
        <v>4</v>
      </c>
      <c r="D152" s="99">
        <v>2.78</v>
      </c>
      <c r="E152" s="62">
        <f>D152*E145</f>
        <v>0.18566563599999997</v>
      </c>
      <c r="F152" s="78"/>
      <c r="G152" s="59"/>
      <c r="H152" s="128"/>
      <c r="I152" s="128"/>
      <c r="J152" s="128"/>
      <c r="K152" s="128"/>
      <c r="L152" s="128"/>
    </row>
    <row r="153" spans="1:12" s="126" customFormat="1" ht="48" customHeight="1">
      <c r="A153" s="56" t="s">
        <v>228</v>
      </c>
      <c r="B153" s="69" t="s">
        <v>300</v>
      </c>
      <c r="C153" s="69" t="s">
        <v>232</v>
      </c>
      <c r="D153" s="78"/>
      <c r="E153" s="97">
        <f>E156*57.9/1000</f>
        <v>0.38214</v>
      </c>
      <c r="F153" s="87"/>
      <c r="G153" s="72"/>
      <c r="H153" s="124"/>
      <c r="I153" s="129"/>
      <c r="J153" s="129"/>
      <c r="K153" s="129"/>
      <c r="L153" s="129"/>
    </row>
    <row r="154" spans="1:12" ht="21.75" customHeight="1">
      <c r="A154" s="74"/>
      <c r="B154" s="63" t="s">
        <v>165</v>
      </c>
      <c r="C154" s="63" t="s">
        <v>163</v>
      </c>
      <c r="D154" s="98">
        <v>34.9</v>
      </c>
      <c r="E154" s="62">
        <f>D154*E153</f>
        <v>13.336685999999998</v>
      </c>
      <c r="F154" s="60"/>
      <c r="G154" s="73"/>
      <c r="H154" s="128"/>
      <c r="I154" s="128"/>
      <c r="J154" s="128"/>
      <c r="K154" s="128"/>
      <c r="L154" s="128"/>
    </row>
    <row r="155" spans="1:12" ht="19.5" customHeight="1">
      <c r="A155" s="74"/>
      <c r="B155" s="63" t="s">
        <v>167</v>
      </c>
      <c r="C155" s="62" t="s">
        <v>4</v>
      </c>
      <c r="D155" s="99">
        <v>4.07</v>
      </c>
      <c r="E155" s="62">
        <f>D155*E153</f>
        <v>1.5553098</v>
      </c>
      <c r="F155" s="59"/>
      <c r="G155" s="73"/>
      <c r="H155" s="128"/>
      <c r="I155" s="128"/>
      <c r="J155" s="128"/>
      <c r="K155" s="128"/>
      <c r="L155" s="128"/>
    </row>
    <row r="156" spans="1:14" ht="32.25" customHeight="1">
      <c r="A156" s="74"/>
      <c r="B156" s="63" t="s">
        <v>301</v>
      </c>
      <c r="C156" s="62" t="s">
        <v>195</v>
      </c>
      <c r="D156" s="99"/>
      <c r="E156" s="65">
        <v>6.6</v>
      </c>
      <c r="F156" s="59"/>
      <c r="G156" s="89"/>
      <c r="H156" s="128"/>
      <c r="I156" s="128"/>
      <c r="J156" s="128"/>
      <c r="K156" s="128"/>
      <c r="L156" s="128"/>
      <c r="M156" s="132"/>
      <c r="N156" s="133"/>
    </row>
    <row r="157" spans="1:14" ht="22.5" customHeight="1">
      <c r="A157" s="74"/>
      <c r="B157" s="100" t="s">
        <v>242</v>
      </c>
      <c r="C157" s="78" t="s">
        <v>190</v>
      </c>
      <c r="D157" s="98">
        <v>15.2</v>
      </c>
      <c r="E157" s="78">
        <f>D157*E153</f>
        <v>5.808527999999999</v>
      </c>
      <c r="F157" s="78"/>
      <c r="G157" s="59"/>
      <c r="H157" s="128"/>
      <c r="I157" s="128"/>
      <c r="J157" s="128"/>
      <c r="K157" s="128"/>
      <c r="L157" s="128"/>
      <c r="N157" s="134"/>
    </row>
    <row r="158" spans="1:14" ht="20.25" customHeight="1">
      <c r="A158" s="74"/>
      <c r="B158" s="100" t="s">
        <v>243</v>
      </c>
      <c r="C158" s="78" t="s">
        <v>190</v>
      </c>
      <c r="D158" s="99">
        <v>3.3</v>
      </c>
      <c r="E158" s="62">
        <f>D158*E153</f>
        <v>1.261062</v>
      </c>
      <c r="F158" s="78"/>
      <c r="G158" s="59"/>
      <c r="H158" s="128"/>
      <c r="I158" s="128"/>
      <c r="J158" s="128"/>
      <c r="K158" s="128"/>
      <c r="L158" s="128"/>
      <c r="N158" s="134"/>
    </row>
    <row r="159" spans="1:14" ht="23.25" customHeight="1">
      <c r="A159" s="74"/>
      <c r="B159" s="78" t="s">
        <v>170</v>
      </c>
      <c r="C159" s="78" t="s">
        <v>4</v>
      </c>
      <c r="D159" s="99">
        <v>2.78</v>
      </c>
      <c r="E159" s="62">
        <f>D159*E153</f>
        <v>1.0623491999999999</v>
      </c>
      <c r="F159" s="78"/>
      <c r="G159" s="59"/>
      <c r="H159" s="128"/>
      <c r="I159" s="128"/>
      <c r="J159" s="128"/>
      <c r="K159" s="128"/>
      <c r="L159" s="128"/>
      <c r="N159" s="134"/>
    </row>
    <row r="160" spans="1:14" s="126" customFormat="1" ht="55.5" customHeight="1">
      <c r="A160" s="56" t="s">
        <v>322</v>
      </c>
      <c r="B160" s="69" t="s">
        <v>310</v>
      </c>
      <c r="C160" s="69" t="s">
        <v>232</v>
      </c>
      <c r="D160" s="78"/>
      <c r="E160" s="97">
        <f>E163*8.07/1000</f>
        <v>0.327642</v>
      </c>
      <c r="F160" s="87"/>
      <c r="G160" s="72"/>
      <c r="H160" s="124"/>
      <c r="I160" s="129"/>
      <c r="J160" s="129"/>
      <c r="K160" s="129"/>
      <c r="L160" s="129"/>
      <c r="N160" s="135"/>
    </row>
    <row r="161" spans="1:14" ht="27" customHeight="1">
      <c r="A161" s="74"/>
      <c r="B161" s="63" t="s">
        <v>165</v>
      </c>
      <c r="C161" s="63" t="s">
        <v>163</v>
      </c>
      <c r="D161" s="98">
        <v>34.9</v>
      </c>
      <c r="E161" s="62">
        <f>D161*E160</f>
        <v>11.4347058</v>
      </c>
      <c r="F161" s="60"/>
      <c r="G161" s="73"/>
      <c r="H161" s="128"/>
      <c r="I161" s="128"/>
      <c r="J161" s="128"/>
      <c r="K161" s="128"/>
      <c r="L161" s="128"/>
      <c r="N161" s="134"/>
    </row>
    <row r="162" spans="1:14" ht="23.25" customHeight="1">
      <c r="A162" s="74"/>
      <c r="B162" s="63" t="s">
        <v>167</v>
      </c>
      <c r="C162" s="62" t="s">
        <v>4</v>
      </c>
      <c r="D162" s="99">
        <v>4.07</v>
      </c>
      <c r="E162" s="62">
        <f>D162*E160</f>
        <v>1.33350294</v>
      </c>
      <c r="F162" s="59"/>
      <c r="G162" s="73"/>
      <c r="H162" s="128"/>
      <c r="I162" s="128"/>
      <c r="J162" s="128"/>
      <c r="K162" s="128"/>
      <c r="L162" s="128"/>
      <c r="N162" s="134"/>
    </row>
    <row r="163" spans="1:14" ht="24" customHeight="1">
      <c r="A163" s="74"/>
      <c r="B163" s="78" t="s">
        <v>311</v>
      </c>
      <c r="C163" s="62" t="s">
        <v>195</v>
      </c>
      <c r="D163" s="99"/>
      <c r="E163" s="60">
        <v>40.6</v>
      </c>
      <c r="F163" s="59"/>
      <c r="G163" s="89"/>
      <c r="H163" s="128"/>
      <c r="I163" s="128"/>
      <c r="J163" s="128"/>
      <c r="K163" s="128"/>
      <c r="L163" s="128"/>
      <c r="M163" s="132"/>
      <c r="N163" s="133"/>
    </row>
    <row r="164" spans="1:14" ht="23.25" customHeight="1">
      <c r="A164" s="74"/>
      <c r="B164" s="100" t="s">
        <v>242</v>
      </c>
      <c r="C164" s="78" t="s">
        <v>190</v>
      </c>
      <c r="D164" s="98">
        <v>15.2</v>
      </c>
      <c r="E164" s="78">
        <f>D164*E160</f>
        <v>4.9801584</v>
      </c>
      <c r="F164" s="78"/>
      <c r="G164" s="59"/>
      <c r="H164" s="128"/>
      <c r="I164" s="128"/>
      <c r="J164" s="128"/>
      <c r="K164" s="128"/>
      <c r="L164" s="128"/>
      <c r="N164" s="134"/>
    </row>
    <row r="165" spans="1:12" ht="23.25" customHeight="1">
      <c r="A165" s="74"/>
      <c r="B165" s="100" t="s">
        <v>243</v>
      </c>
      <c r="C165" s="78" t="s">
        <v>190</v>
      </c>
      <c r="D165" s="99">
        <v>3.3</v>
      </c>
      <c r="E165" s="62">
        <f>D165*E160</f>
        <v>1.0812186</v>
      </c>
      <c r="F165" s="78"/>
      <c r="G165" s="59"/>
      <c r="H165" s="128"/>
      <c r="I165" s="128"/>
      <c r="J165" s="128"/>
      <c r="K165" s="128"/>
      <c r="L165" s="128"/>
    </row>
    <row r="166" spans="1:12" ht="23.25" customHeight="1">
      <c r="A166" s="74"/>
      <c r="B166" s="78" t="s">
        <v>170</v>
      </c>
      <c r="C166" s="78" t="s">
        <v>4</v>
      </c>
      <c r="D166" s="99">
        <v>2.78</v>
      </c>
      <c r="E166" s="62">
        <f>D166*E160</f>
        <v>0.9108447599999999</v>
      </c>
      <c r="F166" s="78"/>
      <c r="G166" s="59"/>
      <c r="H166" s="128"/>
      <c r="I166" s="128"/>
      <c r="J166" s="128"/>
      <c r="K166" s="128"/>
      <c r="L166" s="128"/>
    </row>
    <row r="167" spans="1:12" s="126" customFormat="1" ht="41.25" customHeight="1">
      <c r="A167" s="56" t="s">
        <v>323</v>
      </c>
      <c r="B167" s="69" t="s">
        <v>313</v>
      </c>
      <c r="C167" s="69" t="s">
        <v>232</v>
      </c>
      <c r="D167" s="78"/>
      <c r="E167" s="97">
        <f>E170*23.55/1000</f>
        <v>0.388575</v>
      </c>
      <c r="F167" s="87"/>
      <c r="G167" s="72"/>
      <c r="H167" s="124"/>
      <c r="I167" s="129"/>
      <c r="J167" s="129"/>
      <c r="K167" s="129"/>
      <c r="L167" s="129"/>
    </row>
    <row r="168" spans="1:12" ht="22.5" customHeight="1">
      <c r="A168" s="74"/>
      <c r="B168" s="63" t="s">
        <v>165</v>
      </c>
      <c r="C168" s="63" t="s">
        <v>163</v>
      </c>
      <c r="D168" s="98">
        <v>34.9</v>
      </c>
      <c r="E168" s="62">
        <f>D168*E167</f>
        <v>13.5612675</v>
      </c>
      <c r="F168" s="60"/>
      <c r="G168" s="73"/>
      <c r="H168" s="128"/>
      <c r="I168" s="128"/>
      <c r="J168" s="128"/>
      <c r="K168" s="128"/>
      <c r="L168" s="128"/>
    </row>
    <row r="169" spans="1:14" ht="23.25" customHeight="1">
      <c r="A169" s="74"/>
      <c r="B169" s="63" t="s">
        <v>167</v>
      </c>
      <c r="C169" s="62" t="s">
        <v>4</v>
      </c>
      <c r="D169" s="99">
        <v>4.07</v>
      </c>
      <c r="E169" s="62">
        <f>D169*E167</f>
        <v>1.5815002500000002</v>
      </c>
      <c r="F169" s="59"/>
      <c r="G169" s="73"/>
      <c r="H169" s="128"/>
      <c r="I169" s="128"/>
      <c r="J169" s="128"/>
      <c r="K169" s="128"/>
      <c r="L169" s="128"/>
      <c r="M169" s="134"/>
      <c r="N169" s="134"/>
    </row>
    <row r="170" spans="1:14" ht="22.5" customHeight="1">
      <c r="A170" s="74"/>
      <c r="B170" s="63" t="s">
        <v>260</v>
      </c>
      <c r="C170" s="62" t="s">
        <v>168</v>
      </c>
      <c r="D170" s="99"/>
      <c r="E170" s="65">
        <v>16.5</v>
      </c>
      <c r="F170" s="59"/>
      <c r="G170" s="89"/>
      <c r="H170" s="128"/>
      <c r="I170" s="128"/>
      <c r="J170" s="128"/>
      <c r="K170" s="128"/>
      <c r="L170" s="128"/>
      <c r="M170" s="133"/>
      <c r="N170" s="133"/>
    </row>
    <row r="171" spans="1:14" ht="24" customHeight="1">
      <c r="A171" s="74"/>
      <c r="B171" s="100" t="s">
        <v>242</v>
      </c>
      <c r="C171" s="78" t="s">
        <v>190</v>
      </c>
      <c r="D171" s="98">
        <v>15.2</v>
      </c>
      <c r="E171" s="62">
        <f>D171*E167</f>
        <v>5.90634</v>
      </c>
      <c r="F171" s="78"/>
      <c r="G171" s="59"/>
      <c r="H171" s="128"/>
      <c r="I171" s="128"/>
      <c r="J171" s="128"/>
      <c r="K171" s="128"/>
      <c r="L171" s="128"/>
      <c r="M171" s="134"/>
      <c r="N171" s="134"/>
    </row>
    <row r="172" spans="1:12" ht="21.75" customHeight="1">
      <c r="A172" s="74"/>
      <c r="B172" s="100" t="s">
        <v>243</v>
      </c>
      <c r="C172" s="78" t="s">
        <v>190</v>
      </c>
      <c r="D172" s="99">
        <v>3.3</v>
      </c>
      <c r="E172" s="62">
        <f>D172*E167</f>
        <v>1.2822974999999999</v>
      </c>
      <c r="F172" s="78"/>
      <c r="G172" s="59"/>
      <c r="H172" s="128"/>
      <c r="I172" s="128"/>
      <c r="J172" s="128"/>
      <c r="K172" s="128"/>
      <c r="L172" s="128"/>
    </row>
    <row r="173" spans="1:12" ht="23.25" customHeight="1">
      <c r="A173" s="74"/>
      <c r="B173" s="78" t="s">
        <v>170</v>
      </c>
      <c r="C173" s="78" t="s">
        <v>4</v>
      </c>
      <c r="D173" s="99">
        <v>2.78</v>
      </c>
      <c r="E173" s="62">
        <f>D173*E167</f>
        <v>1.0802384999999999</v>
      </c>
      <c r="F173" s="78"/>
      <c r="G173" s="59"/>
      <c r="H173" s="128"/>
      <c r="I173" s="128"/>
      <c r="J173" s="128"/>
      <c r="K173" s="128"/>
      <c r="L173" s="128"/>
    </row>
    <row r="174" spans="1:12" s="126" customFormat="1" ht="41.25" customHeight="1">
      <c r="A174" s="56" t="s">
        <v>229</v>
      </c>
      <c r="B174" s="69" t="s">
        <v>314</v>
      </c>
      <c r="C174" s="69" t="s">
        <v>232</v>
      </c>
      <c r="D174" s="78"/>
      <c r="E174" s="97">
        <f>E177*94.2/1000</f>
        <v>0.01413</v>
      </c>
      <c r="F174" s="87"/>
      <c r="G174" s="72"/>
      <c r="H174" s="124"/>
      <c r="I174" s="129"/>
      <c r="J174" s="129"/>
      <c r="K174" s="129"/>
      <c r="L174" s="129"/>
    </row>
    <row r="175" spans="1:12" ht="22.5" customHeight="1">
      <c r="A175" s="74"/>
      <c r="B175" s="63" t="s">
        <v>165</v>
      </c>
      <c r="C175" s="63" t="s">
        <v>163</v>
      </c>
      <c r="D175" s="98">
        <v>34.9</v>
      </c>
      <c r="E175" s="62">
        <f>D175*E174</f>
        <v>0.493137</v>
      </c>
      <c r="F175" s="60"/>
      <c r="G175" s="73"/>
      <c r="H175" s="128"/>
      <c r="I175" s="128"/>
      <c r="J175" s="128"/>
      <c r="K175" s="128"/>
      <c r="L175" s="128"/>
    </row>
    <row r="176" spans="1:14" ht="23.25" customHeight="1">
      <c r="A176" s="74"/>
      <c r="B176" s="63" t="s">
        <v>167</v>
      </c>
      <c r="C176" s="62" t="s">
        <v>4</v>
      </c>
      <c r="D176" s="99">
        <v>4.07</v>
      </c>
      <c r="E176" s="62">
        <f>D176*E174</f>
        <v>0.05750910000000001</v>
      </c>
      <c r="F176" s="59"/>
      <c r="G176" s="73"/>
      <c r="H176" s="128"/>
      <c r="I176" s="128"/>
      <c r="J176" s="128"/>
      <c r="K176" s="128"/>
      <c r="L176" s="128"/>
      <c r="M176" s="134"/>
      <c r="N176" s="134"/>
    </row>
    <row r="177" spans="1:14" ht="22.5" customHeight="1">
      <c r="A177" s="74"/>
      <c r="B177" s="63" t="s">
        <v>312</v>
      </c>
      <c r="C177" s="62" t="s">
        <v>168</v>
      </c>
      <c r="D177" s="99"/>
      <c r="E177" s="65">
        <v>0.15</v>
      </c>
      <c r="F177" s="59"/>
      <c r="G177" s="89"/>
      <c r="H177" s="128"/>
      <c r="I177" s="128"/>
      <c r="J177" s="128"/>
      <c r="K177" s="128"/>
      <c r="L177" s="128"/>
      <c r="M177" s="133"/>
      <c r="N177" s="133"/>
    </row>
    <row r="178" spans="1:14" ht="24" customHeight="1">
      <c r="A178" s="74"/>
      <c r="B178" s="100" t="s">
        <v>242</v>
      </c>
      <c r="C178" s="78" t="s">
        <v>190</v>
      </c>
      <c r="D178" s="98">
        <v>15.2</v>
      </c>
      <c r="E178" s="62">
        <f>D178*E174</f>
        <v>0.214776</v>
      </c>
      <c r="F178" s="78"/>
      <c r="G178" s="59"/>
      <c r="H178" s="128"/>
      <c r="I178" s="128"/>
      <c r="J178" s="128"/>
      <c r="K178" s="128"/>
      <c r="L178" s="128"/>
      <c r="M178" s="134"/>
      <c r="N178" s="134"/>
    </row>
    <row r="179" spans="1:12" ht="21.75" customHeight="1">
      <c r="A179" s="74"/>
      <c r="B179" s="100" t="s">
        <v>243</v>
      </c>
      <c r="C179" s="78" t="s">
        <v>190</v>
      </c>
      <c r="D179" s="99">
        <v>3.3</v>
      </c>
      <c r="E179" s="62">
        <f>D179*E174</f>
        <v>0.046629</v>
      </c>
      <c r="F179" s="78"/>
      <c r="G179" s="59"/>
      <c r="H179" s="128"/>
      <c r="I179" s="128"/>
      <c r="J179" s="128"/>
      <c r="K179" s="128"/>
      <c r="L179" s="128"/>
    </row>
    <row r="180" spans="1:12" ht="23.25" customHeight="1">
      <c r="A180" s="74"/>
      <c r="B180" s="78" t="s">
        <v>170</v>
      </c>
      <c r="C180" s="78" t="s">
        <v>4</v>
      </c>
      <c r="D180" s="99">
        <v>2.78</v>
      </c>
      <c r="E180" s="62">
        <f>D180*E174</f>
        <v>0.0392814</v>
      </c>
      <c r="F180" s="78"/>
      <c r="G180" s="59"/>
      <c r="H180" s="128"/>
      <c r="I180" s="128"/>
      <c r="J180" s="128"/>
      <c r="K180" s="128"/>
      <c r="L180" s="128"/>
    </row>
    <row r="181" spans="1:12" s="126" customFormat="1" ht="39" customHeight="1">
      <c r="A181" s="56" t="s">
        <v>233</v>
      </c>
      <c r="B181" s="64" t="s">
        <v>245</v>
      </c>
      <c r="C181" s="85" t="s">
        <v>246</v>
      </c>
      <c r="D181" s="101"/>
      <c r="E181" s="71">
        <v>52.15</v>
      </c>
      <c r="F181" s="67"/>
      <c r="G181" s="72"/>
      <c r="H181" s="128"/>
      <c r="I181" s="128"/>
      <c r="J181" s="128"/>
      <c r="K181" s="128"/>
      <c r="L181" s="128"/>
    </row>
    <row r="182" spans="1:12" ht="20.25" customHeight="1">
      <c r="A182" s="74"/>
      <c r="B182" s="63" t="s">
        <v>240</v>
      </c>
      <c r="C182" s="70" t="s">
        <v>163</v>
      </c>
      <c r="D182" s="102">
        <v>0.031</v>
      </c>
      <c r="E182" s="60">
        <f>D182*E181</f>
        <v>1.61665</v>
      </c>
      <c r="F182" s="62"/>
      <c r="G182" s="59"/>
      <c r="H182" s="59"/>
      <c r="I182" s="128"/>
      <c r="J182" s="128"/>
      <c r="K182" s="128"/>
      <c r="L182" s="128"/>
    </row>
    <row r="183" spans="1:12" ht="18" customHeight="1">
      <c r="A183" s="74"/>
      <c r="B183" s="63" t="s">
        <v>1</v>
      </c>
      <c r="C183" s="70" t="s">
        <v>4</v>
      </c>
      <c r="D183" s="102">
        <v>0.002</v>
      </c>
      <c r="E183" s="66">
        <f>D183*E181</f>
        <v>0.1043</v>
      </c>
      <c r="F183" s="62"/>
      <c r="G183" s="59"/>
      <c r="H183" s="128"/>
      <c r="I183" s="128"/>
      <c r="J183" s="59"/>
      <c r="K183" s="128"/>
      <c r="L183" s="128"/>
    </row>
    <row r="184" spans="1:12" ht="21.75" customHeight="1">
      <c r="A184" s="74"/>
      <c r="B184" s="63" t="s">
        <v>247</v>
      </c>
      <c r="C184" s="103" t="s">
        <v>190</v>
      </c>
      <c r="D184" s="104">
        <v>0.101</v>
      </c>
      <c r="E184" s="60">
        <f>D184*E181</f>
        <v>5.26715</v>
      </c>
      <c r="F184" s="61"/>
      <c r="G184" s="59"/>
      <c r="H184" s="128"/>
      <c r="I184" s="128"/>
      <c r="J184" s="128"/>
      <c r="K184" s="128"/>
      <c r="L184" s="128"/>
    </row>
    <row r="185" spans="1:12" s="126" customFormat="1" ht="51.75" customHeight="1">
      <c r="A185" s="56" t="s">
        <v>234</v>
      </c>
      <c r="B185" s="64" t="s">
        <v>248</v>
      </c>
      <c r="C185" s="64" t="s">
        <v>202</v>
      </c>
      <c r="D185" s="67"/>
      <c r="E185" s="71">
        <f>E181</f>
        <v>52.15</v>
      </c>
      <c r="F185" s="87"/>
      <c r="G185" s="72"/>
      <c r="H185" s="128"/>
      <c r="I185" s="128"/>
      <c r="J185" s="128"/>
      <c r="K185" s="128"/>
      <c r="L185" s="128"/>
    </row>
    <row r="186" spans="1:12" ht="21" customHeight="1">
      <c r="A186" s="267"/>
      <c r="B186" s="63" t="s">
        <v>0</v>
      </c>
      <c r="C186" s="63" t="s">
        <v>163</v>
      </c>
      <c r="D186" s="62">
        <v>0.68</v>
      </c>
      <c r="E186" s="60">
        <f>D186*E185</f>
        <v>35.462</v>
      </c>
      <c r="F186" s="59"/>
      <c r="G186" s="59"/>
      <c r="H186" s="59"/>
      <c r="I186" s="128"/>
      <c r="J186" s="128"/>
      <c r="K186" s="128"/>
      <c r="L186" s="128"/>
    </row>
    <row r="187" spans="1:12" ht="20.25" customHeight="1">
      <c r="A187" s="268"/>
      <c r="B187" s="63" t="s">
        <v>1</v>
      </c>
      <c r="C187" s="62" t="s">
        <v>4</v>
      </c>
      <c r="D187" s="66">
        <v>0.0003</v>
      </c>
      <c r="E187" s="66">
        <f>D187*E185</f>
        <v>0.015645</v>
      </c>
      <c r="F187" s="59"/>
      <c r="G187" s="59"/>
      <c r="H187" s="128"/>
      <c r="I187" s="128"/>
      <c r="J187" s="59"/>
      <c r="K187" s="128"/>
      <c r="L187" s="128"/>
    </row>
    <row r="188" spans="1:12" ht="20.25" customHeight="1">
      <c r="A188" s="268"/>
      <c r="B188" s="78" t="s">
        <v>249</v>
      </c>
      <c r="C188" s="62" t="s">
        <v>190</v>
      </c>
      <c r="D188" s="65">
        <v>0.251</v>
      </c>
      <c r="E188" s="60">
        <f>D188*E185</f>
        <v>13.089649999999999</v>
      </c>
      <c r="F188" s="59"/>
      <c r="G188" s="59"/>
      <c r="H188" s="128"/>
      <c r="I188" s="128"/>
      <c r="J188" s="128"/>
      <c r="K188" s="128"/>
      <c r="L188" s="128"/>
    </row>
    <row r="189" spans="1:12" ht="21" customHeight="1">
      <c r="A189" s="268"/>
      <c r="B189" s="78" t="s">
        <v>250</v>
      </c>
      <c r="C189" s="62" t="s">
        <v>190</v>
      </c>
      <c r="D189" s="65">
        <v>0.027</v>
      </c>
      <c r="E189" s="65">
        <f>D189*E185</f>
        <v>1.40805</v>
      </c>
      <c r="F189" s="59"/>
      <c r="G189" s="59"/>
      <c r="H189" s="128"/>
      <c r="I189" s="128"/>
      <c r="J189" s="128"/>
      <c r="K189" s="128"/>
      <c r="L189" s="128"/>
    </row>
    <row r="190" spans="1:12" ht="20.25" customHeight="1">
      <c r="A190" s="268"/>
      <c r="B190" s="78" t="s">
        <v>170</v>
      </c>
      <c r="C190" s="62" t="s">
        <v>3</v>
      </c>
      <c r="D190" s="65">
        <v>0.002</v>
      </c>
      <c r="E190" s="65">
        <f>D190*E185</f>
        <v>0.1043</v>
      </c>
      <c r="F190" s="59"/>
      <c r="G190" s="59"/>
      <c r="H190" s="128"/>
      <c r="I190" s="128"/>
      <c r="J190" s="128"/>
      <c r="K190" s="128"/>
      <c r="L190" s="128"/>
    </row>
    <row r="191" spans="1:13" ht="27.75" customHeight="1">
      <c r="A191" s="74"/>
      <c r="B191" s="64" t="s">
        <v>273</v>
      </c>
      <c r="C191" s="63"/>
      <c r="D191" s="89"/>
      <c r="E191" s="73"/>
      <c r="F191" s="59"/>
      <c r="G191" s="59"/>
      <c r="H191" s="128"/>
      <c r="I191" s="128"/>
      <c r="J191" s="128"/>
      <c r="K191" s="128"/>
      <c r="L191" s="128"/>
      <c r="M191" s="125"/>
    </row>
    <row r="192" spans="1:13" s="126" customFormat="1" ht="50.25" customHeight="1">
      <c r="A192" s="56" t="s">
        <v>235</v>
      </c>
      <c r="B192" s="64" t="s">
        <v>230</v>
      </c>
      <c r="C192" s="64" t="s">
        <v>193</v>
      </c>
      <c r="D192" s="79"/>
      <c r="E192" s="87">
        <v>6</v>
      </c>
      <c r="F192" s="87"/>
      <c r="G192" s="72"/>
      <c r="H192" s="128"/>
      <c r="I192" s="128"/>
      <c r="J192" s="128"/>
      <c r="K192" s="128"/>
      <c r="L192" s="128"/>
      <c r="M192" s="125"/>
    </row>
    <row r="193" spans="1:13" ht="23.25" customHeight="1">
      <c r="A193" s="74"/>
      <c r="B193" s="63" t="s">
        <v>0</v>
      </c>
      <c r="C193" s="63" t="s">
        <v>193</v>
      </c>
      <c r="D193" s="73">
        <v>1</v>
      </c>
      <c r="E193" s="73">
        <f>D193*E192</f>
        <v>6</v>
      </c>
      <c r="F193" s="59"/>
      <c r="G193" s="59"/>
      <c r="H193" s="59"/>
      <c r="I193" s="128"/>
      <c r="J193" s="128"/>
      <c r="K193" s="128"/>
      <c r="L193" s="128"/>
      <c r="M193" s="127"/>
    </row>
    <row r="194" spans="1:13" ht="33.75" customHeight="1">
      <c r="A194" s="74"/>
      <c r="B194" s="63" t="s">
        <v>231</v>
      </c>
      <c r="C194" s="62" t="s">
        <v>193</v>
      </c>
      <c r="D194" s="73">
        <v>1</v>
      </c>
      <c r="E194" s="73">
        <f>D194*E192</f>
        <v>6</v>
      </c>
      <c r="F194" s="59"/>
      <c r="G194" s="59"/>
      <c r="H194" s="128"/>
      <c r="I194" s="128"/>
      <c r="J194" s="59"/>
      <c r="K194" s="128"/>
      <c r="L194" s="128"/>
      <c r="M194" s="127"/>
    </row>
    <row r="195" spans="1:13" s="126" customFormat="1" ht="21.75" customHeight="1">
      <c r="A195" s="56" t="s">
        <v>324</v>
      </c>
      <c r="B195" s="64" t="s">
        <v>227</v>
      </c>
      <c r="C195" s="64" t="s">
        <v>193</v>
      </c>
      <c r="D195" s="79"/>
      <c r="E195" s="87">
        <v>6</v>
      </c>
      <c r="F195" s="87"/>
      <c r="G195" s="72"/>
      <c r="H195" s="128"/>
      <c r="I195" s="128"/>
      <c r="J195" s="128"/>
      <c r="K195" s="128"/>
      <c r="L195" s="128"/>
      <c r="M195" s="127"/>
    </row>
    <row r="196" spans="1:13" ht="23.25" customHeight="1">
      <c r="A196" s="74"/>
      <c r="B196" s="63" t="s">
        <v>0</v>
      </c>
      <c r="C196" s="63" t="s">
        <v>193</v>
      </c>
      <c r="D196" s="73">
        <v>1</v>
      </c>
      <c r="E196" s="73">
        <f>D196*E195</f>
        <v>6</v>
      </c>
      <c r="F196" s="59"/>
      <c r="G196" s="59"/>
      <c r="H196" s="59"/>
      <c r="I196" s="128"/>
      <c r="J196" s="128"/>
      <c r="K196" s="128"/>
      <c r="L196" s="128"/>
      <c r="M196" s="127"/>
    </row>
    <row r="197" spans="1:13" ht="20.25" customHeight="1">
      <c r="A197" s="74"/>
      <c r="B197" s="63" t="s">
        <v>227</v>
      </c>
      <c r="C197" s="62" t="s">
        <v>193</v>
      </c>
      <c r="D197" s="73">
        <v>1</v>
      </c>
      <c r="E197" s="73">
        <f>D197*E195</f>
        <v>6</v>
      </c>
      <c r="F197" s="59"/>
      <c r="G197" s="59"/>
      <c r="H197" s="128"/>
      <c r="I197" s="128"/>
      <c r="J197" s="59"/>
      <c r="K197" s="128"/>
      <c r="L197" s="128"/>
      <c r="M197" s="127"/>
    </row>
    <row r="198" spans="1:13" s="126" customFormat="1" ht="36.75" customHeight="1">
      <c r="A198" s="56" t="s">
        <v>325</v>
      </c>
      <c r="B198" s="69" t="s">
        <v>261</v>
      </c>
      <c r="C198" s="69" t="s">
        <v>169</v>
      </c>
      <c r="D198" s="69"/>
      <c r="E198" s="75">
        <v>171.74</v>
      </c>
      <c r="F198" s="87"/>
      <c r="G198" s="72"/>
      <c r="H198" s="124"/>
      <c r="I198" s="129"/>
      <c r="J198" s="129"/>
      <c r="K198" s="129"/>
      <c r="L198" s="129"/>
      <c r="M198" s="127"/>
    </row>
    <row r="199" spans="1:13" ht="21" customHeight="1">
      <c r="A199" s="74"/>
      <c r="B199" s="63" t="s">
        <v>194</v>
      </c>
      <c r="C199" s="78" t="s">
        <v>163</v>
      </c>
      <c r="D199" s="62">
        <v>0.87</v>
      </c>
      <c r="E199" s="78">
        <f>D199*E198</f>
        <v>149.4138</v>
      </c>
      <c r="F199" s="60"/>
      <c r="G199" s="73"/>
      <c r="H199" s="128"/>
      <c r="I199" s="128"/>
      <c r="J199" s="128"/>
      <c r="K199" s="128"/>
      <c r="L199" s="128"/>
      <c r="M199" s="127"/>
    </row>
    <row r="200" spans="1:13" s="126" customFormat="1" ht="35.25" customHeight="1">
      <c r="A200" s="64" t="s">
        <v>326</v>
      </c>
      <c r="B200" s="69" t="s">
        <v>262</v>
      </c>
      <c r="C200" s="69" t="s">
        <v>169</v>
      </c>
      <c r="D200" s="69"/>
      <c r="E200" s="75">
        <f>E198</f>
        <v>171.74</v>
      </c>
      <c r="F200" s="87"/>
      <c r="G200" s="72"/>
      <c r="H200" s="124"/>
      <c r="I200" s="129"/>
      <c r="J200" s="129"/>
      <c r="K200" s="129"/>
      <c r="L200" s="129"/>
      <c r="M200" s="130"/>
    </row>
    <row r="201" spans="1:13" ht="25.5" customHeight="1">
      <c r="A201" s="110"/>
      <c r="B201" s="63" t="s">
        <v>189</v>
      </c>
      <c r="C201" s="78" t="s">
        <v>169</v>
      </c>
      <c r="D201" s="62">
        <v>1</v>
      </c>
      <c r="E201" s="62">
        <f>D201*E200</f>
        <v>171.74</v>
      </c>
      <c r="F201" s="60"/>
      <c r="G201" s="73"/>
      <c r="H201" s="128"/>
      <c r="I201" s="128"/>
      <c r="J201" s="128"/>
      <c r="K201" s="128"/>
      <c r="L201" s="128"/>
      <c r="M201" s="130"/>
    </row>
    <row r="202" spans="1:14" ht="22.5" customHeight="1">
      <c r="A202" s="306"/>
      <c r="B202" s="306" t="s">
        <v>176</v>
      </c>
      <c r="C202" s="306"/>
      <c r="D202" s="316"/>
      <c r="E202" s="317"/>
      <c r="F202" s="317"/>
      <c r="G202" s="317"/>
      <c r="H202" s="318"/>
      <c r="I202" s="319"/>
      <c r="J202" s="320"/>
      <c r="K202" s="319"/>
      <c r="L202" s="319"/>
      <c r="M202" s="140"/>
      <c r="N202" s="140"/>
    </row>
    <row r="203" spans="1:12" ht="33.75" customHeight="1">
      <c r="A203" s="306"/>
      <c r="B203" s="306" t="s">
        <v>224</v>
      </c>
      <c r="C203" s="306"/>
      <c r="D203" s="316"/>
      <c r="E203" s="317"/>
      <c r="F203" s="317"/>
      <c r="G203" s="317"/>
      <c r="H203" s="321"/>
      <c r="I203" s="319"/>
      <c r="J203" s="320"/>
      <c r="K203" s="319"/>
      <c r="L203" s="319"/>
    </row>
    <row r="204" spans="1:12" ht="30.75" customHeight="1">
      <c r="A204" s="306"/>
      <c r="B204" s="306" t="s">
        <v>158</v>
      </c>
      <c r="C204" s="306"/>
      <c r="D204" s="316"/>
      <c r="E204" s="317"/>
      <c r="F204" s="317"/>
      <c r="G204" s="317"/>
      <c r="H204" s="321"/>
      <c r="I204" s="319"/>
      <c r="J204" s="320"/>
      <c r="K204" s="319"/>
      <c r="L204" s="319"/>
    </row>
    <row r="205" spans="1:12" ht="24" customHeight="1">
      <c r="A205" s="306"/>
      <c r="B205" s="306" t="s">
        <v>180</v>
      </c>
      <c r="C205" s="322" t="s">
        <v>357</v>
      </c>
      <c r="D205" s="316"/>
      <c r="E205" s="320"/>
      <c r="F205" s="317"/>
      <c r="G205" s="323"/>
      <c r="H205" s="324"/>
      <c r="I205" s="321"/>
      <c r="J205" s="320"/>
      <c r="K205" s="320"/>
      <c r="L205" s="325"/>
    </row>
    <row r="206" spans="1:12" ht="23.25" customHeight="1">
      <c r="A206" s="306"/>
      <c r="B206" s="306" t="s">
        <v>142</v>
      </c>
      <c r="C206" s="317"/>
      <c r="D206" s="316"/>
      <c r="E206" s="320"/>
      <c r="F206" s="317"/>
      <c r="G206" s="323"/>
      <c r="H206" s="326"/>
      <c r="I206" s="321"/>
      <c r="J206" s="320"/>
      <c r="K206" s="320"/>
      <c r="L206" s="319"/>
    </row>
    <row r="207" spans="1:12" ht="33.75" customHeight="1">
      <c r="A207" s="306"/>
      <c r="B207" s="306" t="s">
        <v>225</v>
      </c>
      <c r="C207" s="322" t="s">
        <v>357</v>
      </c>
      <c r="D207" s="327"/>
      <c r="E207" s="325"/>
      <c r="F207" s="317"/>
      <c r="G207" s="328"/>
      <c r="H207" s="319"/>
      <c r="I207" s="321"/>
      <c r="J207" s="320"/>
      <c r="K207" s="320"/>
      <c r="L207" s="325"/>
    </row>
    <row r="208" spans="1:12" ht="31.5" customHeight="1">
      <c r="A208" s="306"/>
      <c r="B208" s="306" t="s">
        <v>185</v>
      </c>
      <c r="C208" s="322" t="s">
        <v>357</v>
      </c>
      <c r="D208" s="327"/>
      <c r="E208" s="325"/>
      <c r="F208" s="317"/>
      <c r="G208" s="328"/>
      <c r="H208" s="319"/>
      <c r="I208" s="321"/>
      <c r="J208" s="320"/>
      <c r="K208" s="320"/>
      <c r="L208" s="325"/>
    </row>
    <row r="209" spans="1:12" ht="23.25" customHeight="1">
      <c r="A209" s="306"/>
      <c r="B209" s="306" t="s">
        <v>157</v>
      </c>
      <c r="C209" s="329"/>
      <c r="D209" s="316"/>
      <c r="E209" s="320"/>
      <c r="F209" s="317"/>
      <c r="G209" s="323"/>
      <c r="H209" s="330"/>
      <c r="I209" s="321"/>
      <c r="J209" s="320"/>
      <c r="K209" s="320"/>
      <c r="L209" s="319"/>
    </row>
    <row r="210" spans="1:12" ht="24.75" customHeight="1">
      <c r="A210" s="306"/>
      <c r="B210" s="306" t="s">
        <v>143</v>
      </c>
      <c r="C210" s="322" t="s">
        <v>357</v>
      </c>
      <c r="D210" s="316"/>
      <c r="E210" s="320"/>
      <c r="F210" s="317"/>
      <c r="G210" s="331"/>
      <c r="H210" s="321"/>
      <c r="I210" s="330"/>
      <c r="J210" s="320"/>
      <c r="K210" s="320"/>
      <c r="L210" s="325"/>
    </row>
    <row r="211" spans="1:12" ht="21.75" customHeight="1">
      <c r="A211" s="314"/>
      <c r="B211" s="306" t="s">
        <v>157</v>
      </c>
      <c r="C211" s="328"/>
      <c r="D211" s="332"/>
      <c r="E211" s="320"/>
      <c r="F211" s="328"/>
      <c r="G211" s="323"/>
      <c r="H211" s="333"/>
      <c r="I211" s="320"/>
      <c r="J211" s="320"/>
      <c r="K211" s="320"/>
      <c r="L211" s="319"/>
    </row>
    <row r="212" spans="1:12" ht="21.75" customHeight="1">
      <c r="A212" s="145"/>
      <c r="B212" s="146"/>
      <c r="C212" s="147"/>
      <c r="D212" s="148"/>
      <c r="E212" s="134"/>
      <c r="F212" s="149"/>
      <c r="G212" s="150"/>
      <c r="H212" s="151"/>
      <c r="I212" s="134"/>
      <c r="J212" s="134"/>
      <c r="K212" s="134"/>
      <c r="L212" s="156"/>
    </row>
    <row r="213" spans="1:12" ht="21.75" customHeight="1">
      <c r="A213" s="145"/>
      <c r="B213" s="146"/>
      <c r="C213" s="147"/>
      <c r="D213" s="148"/>
      <c r="E213" s="134"/>
      <c r="F213" s="149"/>
      <c r="G213" s="150"/>
      <c r="H213" s="151"/>
      <c r="I213" s="134"/>
      <c r="J213" s="134"/>
      <c r="K213" s="134"/>
      <c r="L213" s="156"/>
    </row>
    <row r="214" spans="1:8" ht="30" customHeight="1">
      <c r="A214" s="38"/>
      <c r="B214" s="273"/>
      <c r="C214" s="273"/>
      <c r="D214" s="273"/>
      <c r="E214" s="273"/>
      <c r="F214" s="273"/>
      <c r="G214" s="273"/>
      <c r="H214" s="23"/>
    </row>
    <row r="215" spans="1:12" ht="21.75" customHeight="1">
      <c r="A215" s="145"/>
      <c r="B215" s="146"/>
      <c r="C215" s="147"/>
      <c r="D215" s="148"/>
      <c r="E215" s="134"/>
      <c r="F215" s="149"/>
      <c r="G215" s="150"/>
      <c r="H215" s="151"/>
      <c r="I215" s="134"/>
      <c r="J215" s="134"/>
      <c r="K215" s="134"/>
      <c r="L215" s="156"/>
    </row>
    <row r="216" spans="1:12" ht="21.75" customHeight="1">
      <c r="A216" s="145"/>
      <c r="B216" s="146"/>
      <c r="C216" s="147"/>
      <c r="D216" s="148"/>
      <c r="E216" s="134"/>
      <c r="F216" s="149"/>
      <c r="G216" s="150"/>
      <c r="H216" s="151"/>
      <c r="I216" s="134"/>
      <c r="J216" s="134"/>
      <c r="K216" s="134"/>
      <c r="L216" s="156"/>
    </row>
    <row r="217" spans="1:17" ht="15">
      <c r="A217" s="141"/>
      <c r="B217" s="142"/>
      <c r="C217" s="142"/>
      <c r="D217" s="142"/>
      <c r="E217" s="142"/>
      <c r="F217" s="143"/>
      <c r="G217" s="139"/>
      <c r="H217" s="139"/>
      <c r="I217" s="139"/>
      <c r="J217" s="139"/>
      <c r="K217" s="139"/>
      <c r="L217" s="157"/>
      <c r="M217" s="139"/>
      <c r="N217" s="139"/>
      <c r="O217" s="139"/>
      <c r="P217" s="139"/>
      <c r="Q217" s="139"/>
    </row>
    <row r="218" spans="1:8" ht="30" customHeight="1">
      <c r="A218" s="144"/>
      <c r="B218" s="239"/>
      <c r="C218" s="239"/>
      <c r="D218" s="239"/>
      <c r="E218" s="239"/>
      <c r="F218" s="239"/>
      <c r="G218" s="239"/>
      <c r="H218" s="109"/>
    </row>
    <row r="222" spans="2:9" ht="15" customHeight="1">
      <c r="B222" s="239"/>
      <c r="C222" s="239"/>
      <c r="D222" s="239"/>
      <c r="E222" s="239"/>
      <c r="F222" s="239"/>
      <c r="G222" s="239"/>
      <c r="H222" s="239"/>
      <c r="I222" s="239"/>
    </row>
  </sheetData>
  <sheetProtection/>
  <mergeCells count="25">
    <mergeCell ref="B214:G214"/>
    <mergeCell ref="A1:L1"/>
    <mergeCell ref="A2:L2"/>
    <mergeCell ref="A3:L3"/>
    <mergeCell ref="A5:C5"/>
    <mergeCell ref="A6:C6"/>
    <mergeCell ref="A7:C7"/>
    <mergeCell ref="A120:A125"/>
    <mergeCell ref="A131:A135"/>
    <mergeCell ref="H10:I10"/>
    <mergeCell ref="A8:L8"/>
    <mergeCell ref="A10:A11"/>
    <mergeCell ref="J10:K10"/>
    <mergeCell ref="L10:L11"/>
    <mergeCell ref="B10:B11"/>
    <mergeCell ref="B218:G218"/>
    <mergeCell ref="B222:I222"/>
    <mergeCell ref="D10:E10"/>
    <mergeCell ref="C10:C11"/>
    <mergeCell ref="F10:G10"/>
    <mergeCell ref="A111:A112"/>
    <mergeCell ref="A101:A105"/>
    <mergeCell ref="A186:A190"/>
    <mergeCell ref="A73:A77"/>
    <mergeCell ref="A90:A9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scale="87" r:id="rId1"/>
  <rowBreaks count="1" manualBreakCount="1">
    <brk id="194" max="12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51" sqref="A51:L51"/>
    </sheetView>
  </sheetViews>
  <sheetFormatPr defaultColWidth="8.875" defaultRowHeight="12.75"/>
  <cols>
    <col min="1" max="1" width="3.75390625" style="152" customWidth="1"/>
    <col min="2" max="2" width="49.375" style="152" customWidth="1"/>
    <col min="3" max="3" width="9.625" style="152" customWidth="1"/>
    <col min="4" max="4" width="9.375" style="152" customWidth="1"/>
    <col min="5" max="5" width="9.00390625" style="152" customWidth="1"/>
    <col min="6" max="6" width="8.875" style="152" customWidth="1"/>
    <col min="7" max="7" width="11.00390625" style="152" customWidth="1"/>
    <col min="8" max="8" width="9.75390625" style="152" customWidth="1"/>
    <col min="9" max="11" width="8.875" style="152" customWidth="1"/>
    <col min="12" max="12" width="10.25390625" style="152" customWidth="1"/>
    <col min="13" max="16384" width="8.875" style="152" customWidth="1"/>
  </cols>
  <sheetData>
    <row r="1" spans="1:12" ht="28.5" customHeight="1">
      <c r="A1" s="285" t="s">
        <v>356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34.5" customHeight="1">
      <c r="A2" s="286" t="s">
        <v>274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5.75" customHeight="1">
      <c r="A3" s="287" t="s">
        <v>216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7" ht="20.25" customHeight="1">
      <c r="A4" s="284" t="s">
        <v>160</v>
      </c>
      <c r="B4" s="284"/>
      <c r="C4" s="284"/>
      <c r="D4" s="158">
        <f>L118</f>
        <v>0</v>
      </c>
      <c r="E4" s="213" t="s">
        <v>3</v>
      </c>
      <c r="F4" s="213"/>
      <c r="G4" s="213"/>
    </row>
    <row r="5" spans="1:7" ht="19.5" customHeight="1">
      <c r="A5" s="288" t="s">
        <v>161</v>
      </c>
      <c r="B5" s="288"/>
      <c r="C5" s="288"/>
      <c r="D5" s="158">
        <f>I111+I45</f>
        <v>0</v>
      </c>
      <c r="E5" s="213" t="s">
        <v>4</v>
      </c>
      <c r="F5" s="213"/>
      <c r="G5" s="213"/>
    </row>
    <row r="6" spans="1:7" ht="20.25" customHeight="1">
      <c r="A6" s="284" t="s">
        <v>162</v>
      </c>
      <c r="B6" s="284"/>
      <c r="C6" s="284"/>
      <c r="D6" s="158">
        <f>D5/2.8</f>
        <v>0</v>
      </c>
      <c r="E6" s="213" t="s">
        <v>163</v>
      </c>
      <c r="F6" s="213"/>
      <c r="G6" s="213"/>
    </row>
    <row r="7" spans="1:12" ht="18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7" ht="6" customHeight="1">
      <c r="A8" s="210"/>
      <c r="B8" s="210"/>
      <c r="C8" s="210"/>
      <c r="D8" s="210"/>
      <c r="E8" s="214"/>
      <c r="F8" s="214"/>
      <c r="G8" s="213"/>
    </row>
    <row r="9" spans="1:12" ht="32.25" customHeight="1">
      <c r="A9" s="296" t="s">
        <v>6</v>
      </c>
      <c r="B9" s="297" t="s">
        <v>137</v>
      </c>
      <c r="C9" s="298" t="s">
        <v>138</v>
      </c>
      <c r="D9" s="299" t="s">
        <v>139</v>
      </c>
      <c r="E9" s="299"/>
      <c r="F9" s="299" t="s">
        <v>172</v>
      </c>
      <c r="G9" s="299"/>
      <c r="H9" s="300" t="s">
        <v>173</v>
      </c>
      <c r="I9" s="300"/>
      <c r="J9" s="301" t="s">
        <v>174</v>
      </c>
      <c r="K9" s="302"/>
      <c r="L9" s="303" t="s">
        <v>159</v>
      </c>
    </row>
    <row r="10" spans="1:12" ht="69" customHeight="1">
      <c r="A10" s="304"/>
      <c r="B10" s="297"/>
      <c r="C10" s="298"/>
      <c r="D10" s="305" t="s">
        <v>140</v>
      </c>
      <c r="E10" s="305" t="s">
        <v>141</v>
      </c>
      <c r="F10" s="305" t="s">
        <v>175</v>
      </c>
      <c r="G10" s="305" t="s">
        <v>159</v>
      </c>
      <c r="H10" s="305" t="s">
        <v>175</v>
      </c>
      <c r="I10" s="305" t="s">
        <v>159</v>
      </c>
      <c r="J10" s="305" t="s">
        <v>175</v>
      </c>
      <c r="K10" s="305" t="s">
        <v>159</v>
      </c>
      <c r="L10" s="303"/>
    </row>
    <row r="11" spans="1:12" ht="18" customHeight="1">
      <c r="A11" s="306" t="s">
        <v>15</v>
      </c>
      <c r="B11" s="306" t="s">
        <v>16</v>
      </c>
      <c r="C11" s="306" t="s">
        <v>17</v>
      </c>
      <c r="D11" s="306" t="s">
        <v>18</v>
      </c>
      <c r="E11" s="306" t="s">
        <v>19</v>
      </c>
      <c r="F11" s="306" t="s">
        <v>20</v>
      </c>
      <c r="G11" s="307">
        <v>7</v>
      </c>
      <c r="H11" s="306" t="s">
        <v>9</v>
      </c>
      <c r="I11" s="307">
        <v>9</v>
      </c>
      <c r="J11" s="306" t="s">
        <v>11</v>
      </c>
      <c r="K11" s="307">
        <v>11</v>
      </c>
      <c r="L11" s="306" t="s">
        <v>27</v>
      </c>
    </row>
    <row r="12" spans="1:15" s="217" customFormat="1" ht="48.75" customHeight="1">
      <c r="A12" s="88" t="s">
        <v>15</v>
      </c>
      <c r="B12" s="160" t="s">
        <v>343</v>
      </c>
      <c r="C12" s="160" t="s">
        <v>192</v>
      </c>
      <c r="D12" s="160"/>
      <c r="E12" s="162">
        <v>15</v>
      </c>
      <c r="F12" s="163"/>
      <c r="G12" s="164"/>
      <c r="H12" s="215"/>
      <c r="I12" s="215"/>
      <c r="J12" s="215"/>
      <c r="K12" s="215"/>
      <c r="L12" s="215"/>
      <c r="M12" s="216"/>
      <c r="N12" s="216"/>
      <c r="O12" s="216"/>
    </row>
    <row r="13" spans="1:15" ht="17.25" customHeight="1">
      <c r="A13" s="278"/>
      <c r="B13" s="86" t="s">
        <v>194</v>
      </c>
      <c r="C13" s="86" t="s">
        <v>163</v>
      </c>
      <c r="D13" s="93">
        <v>2.16</v>
      </c>
      <c r="E13" s="166">
        <f>E12*D13</f>
        <v>32.400000000000006</v>
      </c>
      <c r="F13" s="167"/>
      <c r="G13" s="167"/>
      <c r="H13" s="167"/>
      <c r="I13" s="155"/>
      <c r="J13" s="155"/>
      <c r="K13" s="155"/>
      <c r="L13" s="155"/>
      <c r="M13" s="216"/>
      <c r="N13" s="157"/>
      <c r="O13" s="157"/>
    </row>
    <row r="14" spans="1:15" ht="18" customHeight="1">
      <c r="A14" s="279"/>
      <c r="B14" s="86" t="s">
        <v>1</v>
      </c>
      <c r="C14" s="62" t="s">
        <v>4</v>
      </c>
      <c r="D14" s="93">
        <v>0.85</v>
      </c>
      <c r="E14" s="166">
        <f>D14*E12</f>
        <v>12.75</v>
      </c>
      <c r="F14" s="167"/>
      <c r="G14" s="168"/>
      <c r="H14" s="167"/>
      <c r="I14" s="155"/>
      <c r="J14" s="155"/>
      <c r="K14" s="155"/>
      <c r="L14" s="155"/>
      <c r="M14" s="216"/>
      <c r="N14" s="157"/>
      <c r="O14" s="157"/>
    </row>
    <row r="15" spans="1:12" s="217" customFormat="1" ht="64.5" customHeight="1">
      <c r="A15" s="88" t="s">
        <v>16</v>
      </c>
      <c r="B15" s="88" t="s">
        <v>266</v>
      </c>
      <c r="C15" s="88" t="s">
        <v>195</v>
      </c>
      <c r="D15" s="169"/>
      <c r="E15" s="162">
        <v>62</v>
      </c>
      <c r="F15" s="162"/>
      <c r="G15" s="170"/>
      <c r="H15" s="153"/>
      <c r="I15" s="153"/>
      <c r="J15" s="153"/>
      <c r="K15" s="153"/>
      <c r="L15" s="153"/>
    </row>
    <row r="16" spans="1:13" ht="18.75" customHeight="1">
      <c r="A16" s="278"/>
      <c r="B16" s="86" t="s">
        <v>0</v>
      </c>
      <c r="C16" s="86" t="s">
        <v>163</v>
      </c>
      <c r="D16" s="171">
        <v>0.24</v>
      </c>
      <c r="E16" s="166">
        <f>E15*D16</f>
        <v>14.879999999999999</v>
      </c>
      <c r="F16" s="91"/>
      <c r="G16" s="166"/>
      <c r="H16" s="91"/>
      <c r="I16" s="108"/>
      <c r="J16" s="108"/>
      <c r="K16" s="108"/>
      <c r="L16" s="108"/>
      <c r="M16" s="217"/>
    </row>
    <row r="17" spans="1:13" ht="20.25" customHeight="1">
      <c r="A17" s="289"/>
      <c r="B17" s="86" t="s">
        <v>210</v>
      </c>
      <c r="C17" s="95" t="s">
        <v>188</v>
      </c>
      <c r="D17" s="91">
        <v>0.03</v>
      </c>
      <c r="E17" s="91">
        <f>D17*E15</f>
        <v>1.8599999999999999</v>
      </c>
      <c r="F17" s="91"/>
      <c r="G17" s="91"/>
      <c r="H17" s="91"/>
      <c r="I17" s="108"/>
      <c r="J17" s="108"/>
      <c r="K17" s="108"/>
      <c r="L17" s="108"/>
      <c r="M17" s="217"/>
    </row>
    <row r="18" spans="1:13" ht="20.25" customHeight="1">
      <c r="A18" s="279"/>
      <c r="B18" s="86" t="s">
        <v>191</v>
      </c>
      <c r="C18" s="86" t="s">
        <v>3</v>
      </c>
      <c r="D18" s="171">
        <v>0.0097</v>
      </c>
      <c r="E18" s="166">
        <f>E15*D18</f>
        <v>0.6014</v>
      </c>
      <c r="F18" s="91"/>
      <c r="G18" s="166"/>
      <c r="H18" s="91"/>
      <c r="I18" s="108"/>
      <c r="J18" s="108"/>
      <c r="K18" s="108"/>
      <c r="L18" s="108"/>
      <c r="M18" s="217"/>
    </row>
    <row r="19" spans="1:12" s="217" customFormat="1" ht="64.5" customHeight="1">
      <c r="A19" s="88" t="s">
        <v>17</v>
      </c>
      <c r="B19" s="88" t="s">
        <v>217</v>
      </c>
      <c r="C19" s="88" t="s">
        <v>195</v>
      </c>
      <c r="D19" s="169"/>
      <c r="E19" s="162">
        <v>28</v>
      </c>
      <c r="F19" s="162"/>
      <c r="G19" s="170"/>
      <c r="H19" s="153"/>
      <c r="I19" s="153"/>
      <c r="J19" s="153"/>
      <c r="K19" s="153"/>
      <c r="L19" s="153"/>
    </row>
    <row r="20" spans="1:13" ht="18.75" customHeight="1">
      <c r="A20" s="278"/>
      <c r="B20" s="86" t="s">
        <v>0</v>
      </c>
      <c r="C20" s="86" t="s">
        <v>163</v>
      </c>
      <c r="D20" s="171">
        <v>0.24</v>
      </c>
      <c r="E20" s="166">
        <f>E19*D20</f>
        <v>6.72</v>
      </c>
      <c r="F20" s="91"/>
      <c r="G20" s="166"/>
      <c r="H20" s="91"/>
      <c r="I20" s="108"/>
      <c r="J20" s="108"/>
      <c r="K20" s="108"/>
      <c r="L20" s="108"/>
      <c r="M20" s="217"/>
    </row>
    <row r="21" spans="1:13" ht="20.25" customHeight="1">
      <c r="A21" s="289"/>
      <c r="B21" s="86" t="s">
        <v>210</v>
      </c>
      <c r="C21" s="95" t="s">
        <v>188</v>
      </c>
      <c r="D21" s="91">
        <v>0.03</v>
      </c>
      <c r="E21" s="91">
        <f>D21*E19</f>
        <v>0.84</v>
      </c>
      <c r="F21" s="91"/>
      <c r="G21" s="91"/>
      <c r="H21" s="91"/>
      <c r="I21" s="108"/>
      <c r="J21" s="108"/>
      <c r="K21" s="108"/>
      <c r="L21" s="108"/>
      <c r="M21" s="217"/>
    </row>
    <row r="22" spans="1:13" ht="20.25" customHeight="1">
      <c r="A22" s="279"/>
      <c r="B22" s="86" t="s">
        <v>191</v>
      </c>
      <c r="C22" s="86" t="s">
        <v>3</v>
      </c>
      <c r="D22" s="171">
        <v>0.0097</v>
      </c>
      <c r="E22" s="166">
        <f>E19*D22</f>
        <v>0.2716</v>
      </c>
      <c r="F22" s="91"/>
      <c r="G22" s="166"/>
      <c r="H22" s="91"/>
      <c r="I22" s="108"/>
      <c r="J22" s="108"/>
      <c r="K22" s="108"/>
      <c r="L22" s="108"/>
      <c r="M22" s="217"/>
    </row>
    <row r="23" spans="1:15" s="177" customFormat="1" ht="39.75" customHeight="1">
      <c r="A23" s="88" t="s">
        <v>18</v>
      </c>
      <c r="B23" s="160" t="s">
        <v>211</v>
      </c>
      <c r="C23" s="160" t="s">
        <v>193</v>
      </c>
      <c r="D23" s="160"/>
      <c r="E23" s="173">
        <v>1</v>
      </c>
      <c r="F23" s="174"/>
      <c r="G23" s="174"/>
      <c r="H23" s="175"/>
      <c r="I23" s="175"/>
      <c r="J23" s="175"/>
      <c r="K23" s="175"/>
      <c r="L23" s="175"/>
      <c r="M23" s="216"/>
      <c r="N23" s="176"/>
      <c r="O23" s="176"/>
    </row>
    <row r="24" spans="1:15" s="177" customFormat="1" ht="22.5" customHeight="1">
      <c r="A24" s="165"/>
      <c r="B24" s="86" t="s">
        <v>194</v>
      </c>
      <c r="C24" s="86" t="s">
        <v>163</v>
      </c>
      <c r="D24" s="93">
        <v>3.12</v>
      </c>
      <c r="E24" s="95">
        <f>D24*E23</f>
        <v>3.12</v>
      </c>
      <c r="F24" s="178"/>
      <c r="G24" s="178"/>
      <c r="H24" s="83"/>
      <c r="I24" s="155"/>
      <c r="J24" s="155"/>
      <c r="K24" s="155"/>
      <c r="L24" s="155"/>
      <c r="M24" s="216"/>
      <c r="N24" s="176"/>
      <c r="O24" s="176"/>
    </row>
    <row r="25" spans="1:12" s="217" customFormat="1" ht="62.25" customHeight="1">
      <c r="A25" s="88" t="s">
        <v>19</v>
      </c>
      <c r="B25" s="179" t="s">
        <v>213</v>
      </c>
      <c r="C25" s="88" t="s">
        <v>195</v>
      </c>
      <c r="D25" s="169"/>
      <c r="E25" s="162">
        <v>28</v>
      </c>
      <c r="F25" s="162"/>
      <c r="G25" s="170"/>
      <c r="H25" s="153"/>
      <c r="I25" s="153"/>
      <c r="J25" s="153"/>
      <c r="K25" s="153"/>
      <c r="L25" s="153"/>
    </row>
    <row r="26" spans="1:13" ht="18.75" customHeight="1">
      <c r="A26" s="278"/>
      <c r="B26" s="121" t="s">
        <v>0</v>
      </c>
      <c r="C26" s="86" t="s">
        <v>163</v>
      </c>
      <c r="D26" s="171">
        <v>0.139</v>
      </c>
      <c r="E26" s="166">
        <f>E25*D26</f>
        <v>3.8920000000000003</v>
      </c>
      <c r="F26" s="91"/>
      <c r="G26" s="166"/>
      <c r="H26" s="91"/>
      <c r="I26" s="108"/>
      <c r="J26" s="108"/>
      <c r="K26" s="108"/>
      <c r="L26" s="108"/>
      <c r="M26" s="217"/>
    </row>
    <row r="27" spans="1:13" ht="20.25" customHeight="1">
      <c r="A27" s="279"/>
      <c r="B27" s="121" t="s">
        <v>191</v>
      </c>
      <c r="C27" s="86" t="s">
        <v>3</v>
      </c>
      <c r="D27" s="171">
        <v>0.0097</v>
      </c>
      <c r="E27" s="166">
        <f>E25*D27</f>
        <v>0.2716</v>
      </c>
      <c r="F27" s="91"/>
      <c r="G27" s="166"/>
      <c r="H27" s="91"/>
      <c r="I27" s="108"/>
      <c r="J27" s="108"/>
      <c r="K27" s="108"/>
      <c r="L27" s="108"/>
      <c r="M27" s="217"/>
    </row>
    <row r="28" spans="1:12" s="217" customFormat="1" ht="62.25" customHeight="1">
      <c r="A28" s="88" t="s">
        <v>20</v>
      </c>
      <c r="B28" s="179" t="s">
        <v>268</v>
      </c>
      <c r="C28" s="88" t="s">
        <v>195</v>
      </c>
      <c r="D28" s="169"/>
      <c r="E28" s="162">
        <v>62</v>
      </c>
      <c r="F28" s="162"/>
      <c r="G28" s="170"/>
      <c r="H28" s="153"/>
      <c r="I28" s="153"/>
      <c r="J28" s="153"/>
      <c r="K28" s="153"/>
      <c r="L28" s="153"/>
    </row>
    <row r="29" spans="1:13" ht="18.75" customHeight="1">
      <c r="A29" s="278"/>
      <c r="B29" s="121" t="s">
        <v>0</v>
      </c>
      <c r="C29" s="86" t="s">
        <v>163</v>
      </c>
      <c r="D29" s="171">
        <v>0.139</v>
      </c>
      <c r="E29" s="166">
        <f>E28*D29</f>
        <v>8.618</v>
      </c>
      <c r="F29" s="91"/>
      <c r="G29" s="166"/>
      <c r="H29" s="91"/>
      <c r="I29" s="108"/>
      <c r="J29" s="108"/>
      <c r="K29" s="108"/>
      <c r="L29" s="108"/>
      <c r="M29" s="217"/>
    </row>
    <row r="30" spans="1:13" ht="20.25" customHeight="1">
      <c r="A30" s="279"/>
      <c r="B30" s="121" t="s">
        <v>191</v>
      </c>
      <c r="C30" s="86" t="s">
        <v>3</v>
      </c>
      <c r="D30" s="171">
        <v>0.0097</v>
      </c>
      <c r="E30" s="166">
        <f>E28*D30</f>
        <v>0.6014</v>
      </c>
      <c r="F30" s="91"/>
      <c r="G30" s="166"/>
      <c r="H30" s="91"/>
      <c r="I30" s="108"/>
      <c r="J30" s="108"/>
      <c r="K30" s="108"/>
      <c r="L30" s="108"/>
      <c r="M30" s="217"/>
    </row>
    <row r="31" spans="1:12" s="217" customFormat="1" ht="63.75" customHeight="1">
      <c r="A31" s="180">
        <v>7</v>
      </c>
      <c r="B31" s="88" t="s">
        <v>346</v>
      </c>
      <c r="C31" s="88" t="s">
        <v>193</v>
      </c>
      <c r="D31" s="169"/>
      <c r="E31" s="162">
        <v>1</v>
      </c>
      <c r="F31" s="162"/>
      <c r="G31" s="169"/>
      <c r="H31" s="108"/>
      <c r="I31" s="108"/>
      <c r="J31" s="108"/>
      <c r="K31" s="108"/>
      <c r="L31" s="108"/>
    </row>
    <row r="32" spans="1:13" ht="22.5" customHeight="1">
      <c r="A32" s="278"/>
      <c r="B32" s="86" t="s">
        <v>0</v>
      </c>
      <c r="C32" s="86" t="s">
        <v>163</v>
      </c>
      <c r="D32" s="91">
        <v>2.75</v>
      </c>
      <c r="E32" s="166">
        <f>E31*D32</f>
        <v>2.75</v>
      </c>
      <c r="F32" s="91"/>
      <c r="G32" s="91"/>
      <c r="H32" s="91"/>
      <c r="I32" s="108"/>
      <c r="J32" s="108"/>
      <c r="K32" s="108"/>
      <c r="L32" s="108"/>
      <c r="M32" s="217"/>
    </row>
    <row r="33" spans="1:13" ht="23.25" customHeight="1">
      <c r="A33" s="279"/>
      <c r="B33" s="86" t="s">
        <v>191</v>
      </c>
      <c r="C33" s="86" t="s">
        <v>3</v>
      </c>
      <c r="D33" s="91">
        <v>2.18</v>
      </c>
      <c r="E33" s="166">
        <f>E31*D33</f>
        <v>2.18</v>
      </c>
      <c r="F33" s="91"/>
      <c r="G33" s="91"/>
      <c r="H33" s="91"/>
      <c r="I33" s="108"/>
      <c r="J33" s="108"/>
      <c r="K33" s="108"/>
      <c r="L33" s="108"/>
      <c r="M33" s="217"/>
    </row>
    <row r="34" spans="1:12" s="217" customFormat="1" ht="63.75" customHeight="1">
      <c r="A34" s="180">
        <v>8</v>
      </c>
      <c r="B34" s="88" t="s">
        <v>349</v>
      </c>
      <c r="C34" s="88" t="s">
        <v>193</v>
      </c>
      <c r="D34" s="169"/>
      <c r="E34" s="162">
        <v>3</v>
      </c>
      <c r="F34" s="162"/>
      <c r="G34" s="169"/>
      <c r="H34" s="108"/>
      <c r="I34" s="108"/>
      <c r="J34" s="108"/>
      <c r="K34" s="108"/>
      <c r="L34" s="108"/>
    </row>
    <row r="35" spans="1:13" ht="22.5" customHeight="1">
      <c r="A35" s="278"/>
      <c r="B35" s="86" t="s">
        <v>0</v>
      </c>
      <c r="C35" s="86" t="s">
        <v>163</v>
      </c>
      <c r="D35" s="91">
        <v>2.75</v>
      </c>
      <c r="E35" s="166">
        <f>E34*D35</f>
        <v>8.25</v>
      </c>
      <c r="F35" s="91"/>
      <c r="G35" s="91"/>
      <c r="H35" s="91"/>
      <c r="I35" s="108"/>
      <c r="J35" s="108"/>
      <c r="K35" s="108"/>
      <c r="L35" s="108"/>
      <c r="M35" s="217"/>
    </row>
    <row r="36" spans="1:13" ht="23.25" customHeight="1">
      <c r="A36" s="279"/>
      <c r="B36" s="86" t="s">
        <v>191</v>
      </c>
      <c r="C36" s="86" t="s">
        <v>3</v>
      </c>
      <c r="D36" s="91">
        <v>2.18</v>
      </c>
      <c r="E36" s="166">
        <f>E34*D36</f>
        <v>6.540000000000001</v>
      </c>
      <c r="F36" s="91"/>
      <c r="G36" s="91"/>
      <c r="H36" s="91"/>
      <c r="I36" s="108"/>
      <c r="J36" s="108"/>
      <c r="K36" s="108"/>
      <c r="L36" s="108"/>
      <c r="M36" s="217"/>
    </row>
    <row r="37" spans="1:12" s="217" customFormat="1" ht="48" customHeight="1">
      <c r="A37" s="88" t="s">
        <v>10</v>
      </c>
      <c r="B37" s="88" t="s">
        <v>270</v>
      </c>
      <c r="C37" s="88" t="s">
        <v>193</v>
      </c>
      <c r="D37" s="179"/>
      <c r="E37" s="173">
        <v>1</v>
      </c>
      <c r="F37" s="179"/>
      <c r="G37" s="169"/>
      <c r="H37" s="108"/>
      <c r="I37" s="108"/>
      <c r="J37" s="108"/>
      <c r="K37" s="108"/>
      <c r="L37" s="108"/>
    </row>
    <row r="38" spans="1:12" ht="20.25" customHeight="1">
      <c r="A38" s="172"/>
      <c r="B38" s="86" t="s">
        <v>0</v>
      </c>
      <c r="C38" s="95" t="s">
        <v>163</v>
      </c>
      <c r="D38" s="121">
        <v>1.59</v>
      </c>
      <c r="E38" s="181">
        <f>D38*E37</f>
        <v>1.59</v>
      </c>
      <c r="F38" s="95"/>
      <c r="G38" s="91"/>
      <c r="H38" s="91"/>
      <c r="I38" s="108"/>
      <c r="J38" s="108"/>
      <c r="K38" s="108"/>
      <c r="L38" s="108"/>
    </row>
    <row r="39" spans="1:12" ht="18" customHeight="1">
      <c r="A39" s="172"/>
      <c r="B39" s="86" t="s">
        <v>1</v>
      </c>
      <c r="C39" s="62" t="s">
        <v>4</v>
      </c>
      <c r="D39" s="121">
        <v>0.06</v>
      </c>
      <c r="E39" s="181">
        <f>D39*E37</f>
        <v>0.06</v>
      </c>
      <c r="F39" s="95"/>
      <c r="G39" s="91"/>
      <c r="H39" s="108"/>
      <c r="I39" s="108"/>
      <c r="J39" s="91"/>
      <c r="K39" s="108"/>
      <c r="L39" s="108"/>
    </row>
    <row r="40" spans="1:12" ht="18" customHeight="1">
      <c r="A40" s="172"/>
      <c r="B40" s="86" t="s">
        <v>191</v>
      </c>
      <c r="C40" s="86" t="s">
        <v>4</v>
      </c>
      <c r="D40" s="121">
        <v>0.66</v>
      </c>
      <c r="E40" s="181">
        <f>D40*E37</f>
        <v>0.66</v>
      </c>
      <c r="F40" s="181"/>
      <c r="G40" s="91"/>
      <c r="H40" s="108"/>
      <c r="I40" s="108"/>
      <c r="J40" s="108"/>
      <c r="K40" s="108"/>
      <c r="L40" s="108"/>
    </row>
    <row r="41" spans="1:13" s="219" customFormat="1" ht="63" customHeight="1">
      <c r="A41" s="88" t="s">
        <v>11</v>
      </c>
      <c r="B41" s="88" t="s">
        <v>236</v>
      </c>
      <c r="C41" s="88" t="s">
        <v>196</v>
      </c>
      <c r="D41" s="182"/>
      <c r="E41" s="173">
        <v>27</v>
      </c>
      <c r="F41" s="211"/>
      <c r="G41" s="211"/>
      <c r="H41" s="211"/>
      <c r="I41" s="211"/>
      <c r="J41" s="211"/>
      <c r="K41" s="211"/>
      <c r="L41" s="212"/>
      <c r="M41" s="218"/>
    </row>
    <row r="42" spans="1:13" s="219" customFormat="1" ht="23.25" customHeight="1">
      <c r="A42" s="280"/>
      <c r="B42" s="86" t="s">
        <v>0</v>
      </c>
      <c r="C42" s="86" t="s">
        <v>163</v>
      </c>
      <c r="D42" s="95">
        <v>1.32</v>
      </c>
      <c r="E42" s="95">
        <f>D42*E41</f>
        <v>35.64</v>
      </c>
      <c r="F42" s="106"/>
      <c r="G42" s="107"/>
      <c r="H42" s="106"/>
      <c r="I42" s="107"/>
      <c r="J42" s="183"/>
      <c r="K42" s="107"/>
      <c r="L42" s="106"/>
      <c r="M42" s="218"/>
    </row>
    <row r="43" spans="1:13" s="219" customFormat="1" ht="18.75" customHeight="1">
      <c r="A43" s="281"/>
      <c r="B43" s="86" t="s">
        <v>1</v>
      </c>
      <c r="C43" s="86" t="s">
        <v>4</v>
      </c>
      <c r="D43" s="184">
        <v>0.123</v>
      </c>
      <c r="E43" s="95">
        <f>D43*E41</f>
        <v>3.3209999999999997</v>
      </c>
      <c r="F43" s="106"/>
      <c r="G43" s="107"/>
      <c r="H43" s="106"/>
      <c r="I43" s="107"/>
      <c r="J43" s="183"/>
      <c r="K43" s="107"/>
      <c r="L43" s="106"/>
      <c r="M43" s="218"/>
    </row>
    <row r="44" spans="1:13" s="219" customFormat="1" ht="26.25" customHeight="1">
      <c r="A44" s="281"/>
      <c r="B44" s="86" t="s">
        <v>237</v>
      </c>
      <c r="C44" s="86" t="s">
        <v>188</v>
      </c>
      <c r="D44" s="185">
        <v>0.0035</v>
      </c>
      <c r="E44" s="95">
        <f>D44*E41</f>
        <v>0.0945</v>
      </c>
      <c r="F44" s="106"/>
      <c r="G44" s="107"/>
      <c r="H44" s="106"/>
      <c r="I44" s="107"/>
      <c r="J44" s="183"/>
      <c r="K44" s="107"/>
      <c r="L44" s="106"/>
      <c r="M44" s="218"/>
    </row>
    <row r="45" spans="1:13" ht="22.5" customHeight="1">
      <c r="A45" s="306"/>
      <c r="B45" s="306" t="s">
        <v>176</v>
      </c>
      <c r="C45" s="306"/>
      <c r="D45" s="316"/>
      <c r="E45" s="317"/>
      <c r="F45" s="317"/>
      <c r="G45" s="317"/>
      <c r="H45" s="321"/>
      <c r="I45" s="319"/>
      <c r="J45" s="350"/>
      <c r="K45" s="319"/>
      <c r="L45" s="319"/>
      <c r="M45" s="217"/>
    </row>
    <row r="46" spans="1:12" ht="20.25" customHeight="1">
      <c r="A46" s="306"/>
      <c r="B46" s="306" t="s">
        <v>180</v>
      </c>
      <c r="C46" s="322" t="s">
        <v>357</v>
      </c>
      <c r="D46" s="316"/>
      <c r="E46" s="320"/>
      <c r="F46" s="317"/>
      <c r="G46" s="323"/>
      <c r="H46" s="324"/>
      <c r="I46" s="321"/>
      <c r="J46" s="320"/>
      <c r="K46" s="320"/>
      <c r="L46" s="325"/>
    </row>
    <row r="47" spans="1:12" ht="20.25" customHeight="1">
      <c r="A47" s="306"/>
      <c r="B47" s="306" t="s">
        <v>157</v>
      </c>
      <c r="C47" s="329"/>
      <c r="D47" s="316"/>
      <c r="E47" s="320"/>
      <c r="F47" s="317"/>
      <c r="G47" s="323"/>
      <c r="H47" s="330"/>
      <c r="I47" s="321"/>
      <c r="J47" s="320"/>
      <c r="K47" s="320"/>
      <c r="L47" s="325"/>
    </row>
    <row r="48" spans="1:12" ht="35.25" customHeight="1">
      <c r="A48" s="306"/>
      <c r="B48" s="307" t="s">
        <v>197</v>
      </c>
      <c r="C48" s="322" t="s">
        <v>357</v>
      </c>
      <c r="D48" s="316"/>
      <c r="E48" s="320"/>
      <c r="F48" s="317"/>
      <c r="G48" s="331"/>
      <c r="H48" s="321"/>
      <c r="I48" s="321"/>
      <c r="J48" s="320"/>
      <c r="K48" s="320"/>
      <c r="L48" s="325"/>
    </row>
    <row r="49" spans="1:12" ht="23.25" customHeight="1">
      <c r="A49" s="306"/>
      <c r="B49" s="306" t="s">
        <v>157</v>
      </c>
      <c r="C49" s="329"/>
      <c r="D49" s="316"/>
      <c r="E49" s="320"/>
      <c r="F49" s="317"/>
      <c r="G49" s="323"/>
      <c r="H49" s="330"/>
      <c r="I49" s="321"/>
      <c r="J49" s="320"/>
      <c r="K49" s="320"/>
      <c r="L49" s="325"/>
    </row>
    <row r="50" spans="1:12" ht="23.25" customHeight="1">
      <c r="A50" s="306"/>
      <c r="B50" s="306" t="s">
        <v>143</v>
      </c>
      <c r="C50" s="322" t="s">
        <v>357</v>
      </c>
      <c r="D50" s="316"/>
      <c r="E50" s="320"/>
      <c r="F50" s="317"/>
      <c r="G50" s="331"/>
      <c r="H50" s="321"/>
      <c r="I50" s="330"/>
      <c r="J50" s="320"/>
      <c r="K50" s="320"/>
      <c r="L50" s="325"/>
    </row>
    <row r="51" spans="1:12" ht="18.75" customHeight="1">
      <c r="A51" s="314"/>
      <c r="B51" s="306" t="s">
        <v>226</v>
      </c>
      <c r="C51" s="328"/>
      <c r="D51" s="332"/>
      <c r="E51" s="320"/>
      <c r="F51" s="328"/>
      <c r="G51" s="323"/>
      <c r="H51" s="333"/>
      <c r="I51" s="320"/>
      <c r="J51" s="320"/>
      <c r="K51" s="320"/>
      <c r="L51" s="325"/>
    </row>
    <row r="52" spans="1:15" s="190" customFormat="1" ht="41.25" customHeight="1">
      <c r="A52" s="186"/>
      <c r="B52" s="88" t="s">
        <v>302</v>
      </c>
      <c r="C52" s="186"/>
      <c r="D52" s="186"/>
      <c r="E52" s="186"/>
      <c r="F52" s="187"/>
      <c r="G52" s="187"/>
      <c r="H52" s="188"/>
      <c r="I52" s="188"/>
      <c r="J52" s="188"/>
      <c r="K52" s="188"/>
      <c r="L52" s="188"/>
      <c r="M52" s="189"/>
      <c r="N52" s="189"/>
      <c r="O52" s="189"/>
    </row>
    <row r="53" spans="1:15" s="190" customFormat="1" ht="47.25" customHeight="1">
      <c r="A53" s="191">
        <v>1</v>
      </c>
      <c r="B53" s="160" t="s">
        <v>343</v>
      </c>
      <c r="C53" s="160" t="s">
        <v>192</v>
      </c>
      <c r="D53" s="186"/>
      <c r="E53" s="95">
        <f>E12</f>
        <v>15</v>
      </c>
      <c r="F53" s="91"/>
      <c r="G53" s="178"/>
      <c r="H53" s="167"/>
      <c r="I53" s="155"/>
      <c r="J53" s="155"/>
      <c r="K53" s="155"/>
      <c r="L53" s="192"/>
      <c r="M53" s="189"/>
      <c r="N53" s="189"/>
      <c r="O53" s="189"/>
    </row>
    <row r="54" spans="1:15" s="190" customFormat="1" ht="31.5" customHeight="1">
      <c r="A54" s="191">
        <v>2</v>
      </c>
      <c r="B54" s="86" t="s">
        <v>267</v>
      </c>
      <c r="C54" s="93" t="s">
        <v>195</v>
      </c>
      <c r="D54" s="186"/>
      <c r="E54" s="95">
        <f>E15</f>
        <v>62</v>
      </c>
      <c r="F54" s="178"/>
      <c r="G54" s="178"/>
      <c r="H54" s="167"/>
      <c r="I54" s="155"/>
      <c r="J54" s="155"/>
      <c r="K54" s="155"/>
      <c r="L54" s="192"/>
      <c r="M54" s="189"/>
      <c r="N54" s="189"/>
      <c r="O54" s="189"/>
    </row>
    <row r="55" spans="1:15" s="177" customFormat="1" ht="38.25" customHeight="1">
      <c r="A55" s="193">
        <v>3</v>
      </c>
      <c r="B55" s="86" t="s">
        <v>218</v>
      </c>
      <c r="C55" s="93" t="s">
        <v>195</v>
      </c>
      <c r="D55" s="93"/>
      <c r="E55" s="95">
        <f>E19</f>
        <v>28</v>
      </c>
      <c r="F55" s="91"/>
      <c r="G55" s="178"/>
      <c r="H55" s="167"/>
      <c r="I55" s="155"/>
      <c r="J55" s="155"/>
      <c r="K55" s="155"/>
      <c r="L55" s="192"/>
      <c r="M55" s="176"/>
      <c r="N55" s="176"/>
      <c r="O55" s="176"/>
    </row>
    <row r="56" spans="1:15" s="177" customFormat="1" ht="38.25" customHeight="1">
      <c r="A56" s="193">
        <v>4</v>
      </c>
      <c r="B56" s="93" t="s">
        <v>212</v>
      </c>
      <c r="C56" s="93" t="s">
        <v>193</v>
      </c>
      <c r="D56" s="93"/>
      <c r="E56" s="95">
        <f>E23</f>
        <v>1</v>
      </c>
      <c r="F56" s="178"/>
      <c r="G56" s="178"/>
      <c r="H56" s="167"/>
      <c r="I56" s="155"/>
      <c r="J56" s="155"/>
      <c r="K56" s="155"/>
      <c r="L56" s="192"/>
      <c r="M56" s="176"/>
      <c r="N56" s="176"/>
      <c r="O56" s="176"/>
    </row>
    <row r="57" spans="1:15" s="177" customFormat="1" ht="32.25" customHeight="1">
      <c r="A57" s="193">
        <v>5</v>
      </c>
      <c r="B57" s="121" t="s">
        <v>214</v>
      </c>
      <c r="C57" s="93" t="s">
        <v>195</v>
      </c>
      <c r="D57" s="93"/>
      <c r="E57" s="95">
        <f>E25</f>
        <v>28</v>
      </c>
      <c r="F57" s="178"/>
      <c r="G57" s="178"/>
      <c r="H57" s="167"/>
      <c r="I57" s="155"/>
      <c r="J57" s="155"/>
      <c r="K57" s="155"/>
      <c r="L57" s="192"/>
      <c r="M57" s="176"/>
      <c r="N57" s="176"/>
      <c r="O57" s="176"/>
    </row>
    <row r="58" spans="1:15" s="177" customFormat="1" ht="32.25" customHeight="1">
      <c r="A58" s="193">
        <v>6</v>
      </c>
      <c r="B58" s="121" t="s">
        <v>269</v>
      </c>
      <c r="C58" s="93" t="s">
        <v>193</v>
      </c>
      <c r="D58" s="93"/>
      <c r="E58" s="95">
        <f>E28</f>
        <v>62</v>
      </c>
      <c r="F58" s="178"/>
      <c r="G58" s="178"/>
      <c r="H58" s="167"/>
      <c r="I58" s="155"/>
      <c r="J58" s="155"/>
      <c r="K58" s="155"/>
      <c r="L58" s="192"/>
      <c r="M58" s="176"/>
      <c r="N58" s="176"/>
      <c r="O58" s="176"/>
    </row>
    <row r="59" spans="1:15" s="177" customFormat="1" ht="32.25" customHeight="1">
      <c r="A59" s="193">
        <v>7</v>
      </c>
      <c r="B59" s="86" t="s">
        <v>347</v>
      </c>
      <c r="C59" s="93" t="s">
        <v>193</v>
      </c>
      <c r="D59" s="93"/>
      <c r="E59" s="181">
        <f>E31</f>
        <v>1</v>
      </c>
      <c r="F59" s="178"/>
      <c r="G59" s="178"/>
      <c r="H59" s="167"/>
      <c r="I59" s="155"/>
      <c r="J59" s="155"/>
      <c r="K59" s="155"/>
      <c r="L59" s="192"/>
      <c r="M59" s="176"/>
      <c r="N59" s="176"/>
      <c r="O59" s="176"/>
    </row>
    <row r="60" spans="1:15" s="177" customFormat="1" ht="32.25" customHeight="1">
      <c r="A60" s="193">
        <v>8</v>
      </c>
      <c r="B60" s="86" t="s">
        <v>348</v>
      </c>
      <c r="C60" s="93" t="s">
        <v>193</v>
      </c>
      <c r="D60" s="93"/>
      <c r="E60" s="181">
        <f>E34</f>
        <v>3</v>
      </c>
      <c r="F60" s="178"/>
      <c r="G60" s="178"/>
      <c r="H60" s="167"/>
      <c r="I60" s="155"/>
      <c r="J60" s="155"/>
      <c r="K60" s="155"/>
      <c r="L60" s="192"/>
      <c r="M60" s="176"/>
      <c r="N60" s="176"/>
      <c r="O60" s="176"/>
    </row>
    <row r="61" spans="1:15" s="177" customFormat="1" ht="32.25" customHeight="1">
      <c r="A61" s="193">
        <v>9</v>
      </c>
      <c r="B61" s="86" t="s">
        <v>270</v>
      </c>
      <c r="C61" s="93" t="s">
        <v>193</v>
      </c>
      <c r="D61" s="93"/>
      <c r="E61" s="181">
        <f>E37</f>
        <v>1</v>
      </c>
      <c r="F61" s="178"/>
      <c r="G61" s="178"/>
      <c r="H61" s="167"/>
      <c r="I61" s="155"/>
      <c r="J61" s="155"/>
      <c r="K61" s="155"/>
      <c r="L61" s="192"/>
      <c r="M61" s="176"/>
      <c r="N61" s="176"/>
      <c r="O61" s="176"/>
    </row>
    <row r="62" spans="1:15" s="177" customFormat="1" ht="32.25" customHeight="1">
      <c r="A62" s="193">
        <v>10</v>
      </c>
      <c r="B62" s="86" t="s">
        <v>271</v>
      </c>
      <c r="C62" s="93" t="s">
        <v>193</v>
      </c>
      <c r="D62" s="93"/>
      <c r="E62" s="181">
        <v>3</v>
      </c>
      <c r="F62" s="178"/>
      <c r="G62" s="178"/>
      <c r="H62" s="167"/>
      <c r="I62" s="155"/>
      <c r="J62" s="155"/>
      <c r="K62" s="155"/>
      <c r="L62" s="192"/>
      <c r="M62" s="176"/>
      <c r="N62" s="176"/>
      <c r="O62" s="176"/>
    </row>
    <row r="63" spans="1:15" s="177" customFormat="1" ht="32.25" customHeight="1">
      <c r="A63" s="193">
        <v>11</v>
      </c>
      <c r="B63" s="86" t="s">
        <v>238</v>
      </c>
      <c r="C63" s="93" t="s">
        <v>195</v>
      </c>
      <c r="D63" s="93"/>
      <c r="E63" s="181">
        <v>27</v>
      </c>
      <c r="F63" s="178"/>
      <c r="G63" s="178"/>
      <c r="H63" s="167"/>
      <c r="I63" s="155"/>
      <c r="J63" s="155"/>
      <c r="K63" s="155"/>
      <c r="L63" s="192"/>
      <c r="M63" s="176"/>
      <c r="N63" s="176"/>
      <c r="O63" s="176"/>
    </row>
    <row r="64" spans="1:15" s="190" customFormat="1" ht="23.25" customHeight="1">
      <c r="A64" s="306"/>
      <c r="B64" s="307" t="s">
        <v>157</v>
      </c>
      <c r="C64" s="307" t="s">
        <v>4</v>
      </c>
      <c r="D64" s="307"/>
      <c r="E64" s="307"/>
      <c r="F64" s="341"/>
      <c r="G64" s="341"/>
      <c r="H64" s="347"/>
      <c r="I64" s="348"/>
      <c r="J64" s="348"/>
      <c r="K64" s="348"/>
      <c r="L64" s="341"/>
      <c r="M64" s="189"/>
      <c r="N64" s="189"/>
      <c r="O64" s="189"/>
    </row>
    <row r="65" spans="1:15" s="190" customFormat="1" ht="24.75" customHeight="1">
      <c r="A65" s="306"/>
      <c r="B65" s="315" t="s">
        <v>303</v>
      </c>
      <c r="C65" s="349" t="s">
        <v>357</v>
      </c>
      <c r="D65" s="315"/>
      <c r="E65" s="315"/>
      <c r="F65" s="338"/>
      <c r="G65" s="338"/>
      <c r="H65" s="347"/>
      <c r="I65" s="348"/>
      <c r="J65" s="348"/>
      <c r="K65" s="348"/>
      <c r="L65" s="338"/>
      <c r="M65" s="189"/>
      <c r="N65" s="189"/>
      <c r="O65" s="189"/>
    </row>
    <row r="66" spans="1:15" s="190" customFormat="1" ht="23.25" customHeight="1">
      <c r="A66" s="306"/>
      <c r="B66" s="307" t="s">
        <v>159</v>
      </c>
      <c r="C66" s="307" t="s">
        <v>4</v>
      </c>
      <c r="D66" s="307"/>
      <c r="E66" s="307"/>
      <c r="F66" s="341"/>
      <c r="G66" s="341"/>
      <c r="H66" s="347"/>
      <c r="I66" s="348"/>
      <c r="J66" s="348"/>
      <c r="K66" s="348"/>
      <c r="L66" s="341"/>
      <c r="M66" s="189"/>
      <c r="N66" s="189"/>
      <c r="O66" s="189"/>
    </row>
    <row r="67" spans="1:12" ht="24.75" customHeight="1">
      <c r="A67" s="306"/>
      <c r="B67" s="306" t="s">
        <v>143</v>
      </c>
      <c r="C67" s="322" t="s">
        <v>357</v>
      </c>
      <c r="D67" s="316"/>
      <c r="E67" s="320"/>
      <c r="F67" s="317"/>
      <c r="G67" s="331"/>
      <c r="H67" s="321"/>
      <c r="I67" s="330"/>
      <c r="J67" s="320"/>
      <c r="K67" s="320"/>
      <c r="L67" s="325"/>
    </row>
    <row r="68" spans="1:12" ht="21.75" customHeight="1">
      <c r="A68" s="314"/>
      <c r="B68" s="307" t="s">
        <v>304</v>
      </c>
      <c r="C68" s="328"/>
      <c r="D68" s="332"/>
      <c r="E68" s="320"/>
      <c r="F68" s="328"/>
      <c r="G68" s="323"/>
      <c r="H68" s="333"/>
      <c r="I68" s="320"/>
      <c r="J68" s="320"/>
      <c r="K68" s="320"/>
      <c r="L68" s="319"/>
    </row>
    <row r="69" spans="1:12" s="190" customFormat="1" ht="19.5" customHeight="1">
      <c r="A69" s="186"/>
      <c r="B69" s="159" t="s">
        <v>305</v>
      </c>
      <c r="C69" s="194"/>
      <c r="D69" s="194"/>
      <c r="E69" s="186"/>
      <c r="F69" s="186"/>
      <c r="G69" s="195"/>
      <c r="H69" s="196"/>
      <c r="I69" s="196"/>
      <c r="J69" s="196"/>
      <c r="K69" s="196"/>
      <c r="L69" s="196"/>
    </row>
    <row r="70" spans="1:13" s="219" customFormat="1" ht="51.75" customHeight="1">
      <c r="A70" s="197" t="s">
        <v>15</v>
      </c>
      <c r="B70" s="69" t="s">
        <v>342</v>
      </c>
      <c r="C70" s="64" t="s">
        <v>351</v>
      </c>
      <c r="D70" s="78"/>
      <c r="E70" s="71">
        <f>E92*0.1</f>
        <v>3.2</v>
      </c>
      <c r="F70" s="211"/>
      <c r="G70" s="211"/>
      <c r="H70" s="211"/>
      <c r="I70" s="211"/>
      <c r="J70" s="211"/>
      <c r="K70" s="211"/>
      <c r="L70" s="154"/>
      <c r="M70" s="221"/>
    </row>
    <row r="71" spans="1:12" s="219" customFormat="1" ht="21.75" customHeight="1">
      <c r="A71" s="282"/>
      <c r="B71" s="86" t="s">
        <v>165</v>
      </c>
      <c r="C71" s="86" t="s">
        <v>163</v>
      </c>
      <c r="D71" s="93">
        <v>1.6</v>
      </c>
      <c r="E71" s="95">
        <f>D71*E70</f>
        <v>5.120000000000001</v>
      </c>
      <c r="F71" s="106"/>
      <c r="G71" s="107"/>
      <c r="H71" s="106"/>
      <c r="I71" s="107"/>
      <c r="J71" s="183"/>
      <c r="K71" s="107"/>
      <c r="L71" s="107"/>
    </row>
    <row r="72" spans="1:12" s="219" customFormat="1" ht="22.5" customHeight="1">
      <c r="A72" s="283"/>
      <c r="B72" s="86" t="s">
        <v>341</v>
      </c>
      <c r="C72" s="95" t="s">
        <v>188</v>
      </c>
      <c r="D72" s="198">
        <v>1</v>
      </c>
      <c r="E72" s="95">
        <f>D72*E70</f>
        <v>3.2</v>
      </c>
      <c r="F72" s="106"/>
      <c r="G72" s="107"/>
      <c r="H72" s="106"/>
      <c r="I72" s="107"/>
      <c r="J72" s="108"/>
      <c r="K72" s="107"/>
      <c r="L72" s="107"/>
    </row>
    <row r="73" spans="1:13" s="217" customFormat="1" ht="61.5" customHeight="1">
      <c r="A73" s="88" t="s">
        <v>16</v>
      </c>
      <c r="B73" s="160" t="s">
        <v>344</v>
      </c>
      <c r="C73" s="88" t="s">
        <v>164</v>
      </c>
      <c r="D73" s="160"/>
      <c r="E73" s="182">
        <v>4.3</v>
      </c>
      <c r="F73" s="162"/>
      <c r="G73" s="169"/>
      <c r="H73" s="222"/>
      <c r="I73" s="153"/>
      <c r="J73" s="153"/>
      <c r="K73" s="153"/>
      <c r="L73" s="108"/>
      <c r="M73" s="218"/>
    </row>
    <row r="74" spans="1:14" ht="21" customHeight="1">
      <c r="A74" s="181"/>
      <c r="B74" s="86" t="s">
        <v>165</v>
      </c>
      <c r="C74" s="86" t="s">
        <v>163</v>
      </c>
      <c r="D74" s="93">
        <v>2.06</v>
      </c>
      <c r="E74" s="184">
        <f>D74*E73</f>
        <v>8.858</v>
      </c>
      <c r="F74" s="181"/>
      <c r="G74" s="166"/>
      <c r="H74" s="108"/>
      <c r="I74" s="108"/>
      <c r="J74" s="108"/>
      <c r="K74" s="108"/>
      <c r="L74" s="108"/>
      <c r="M74" s="218"/>
      <c r="N74" s="223"/>
    </row>
    <row r="75" spans="1:13" s="217" customFormat="1" ht="51.75" customHeight="1">
      <c r="A75" s="88" t="s">
        <v>17</v>
      </c>
      <c r="B75" s="64" t="s">
        <v>219</v>
      </c>
      <c r="C75" s="69" t="s">
        <v>164</v>
      </c>
      <c r="D75" s="67"/>
      <c r="E75" s="71">
        <v>1.8</v>
      </c>
      <c r="F75" s="71"/>
      <c r="G75" s="72"/>
      <c r="H75" s="128"/>
      <c r="I75" s="108"/>
      <c r="J75" s="108"/>
      <c r="K75" s="108"/>
      <c r="L75" s="108"/>
      <c r="M75" s="218"/>
    </row>
    <row r="76" spans="1:13" ht="20.25" customHeight="1">
      <c r="A76" s="172"/>
      <c r="B76" s="63" t="s">
        <v>165</v>
      </c>
      <c r="C76" s="63" t="s">
        <v>163</v>
      </c>
      <c r="D76" s="61">
        <v>1.62</v>
      </c>
      <c r="E76" s="60">
        <f>D76*E75</f>
        <v>2.9160000000000004</v>
      </c>
      <c r="F76" s="62"/>
      <c r="G76" s="59"/>
      <c r="H76" s="59"/>
      <c r="I76" s="108"/>
      <c r="J76" s="108"/>
      <c r="K76" s="108"/>
      <c r="L76" s="108"/>
      <c r="M76" s="218"/>
    </row>
    <row r="77" spans="1:13" ht="18" customHeight="1">
      <c r="A77" s="172"/>
      <c r="B77" s="63" t="s">
        <v>198</v>
      </c>
      <c r="C77" s="78" t="s">
        <v>166</v>
      </c>
      <c r="D77" s="61">
        <v>1.12</v>
      </c>
      <c r="E77" s="62">
        <f>D77*E75</f>
        <v>2.0160000000000005</v>
      </c>
      <c r="F77" s="62"/>
      <c r="G77" s="59"/>
      <c r="H77" s="128"/>
      <c r="I77" s="108"/>
      <c r="J77" s="91"/>
      <c r="K77" s="108"/>
      <c r="L77" s="108"/>
      <c r="M77" s="218"/>
    </row>
    <row r="78" spans="1:13" ht="18" customHeight="1">
      <c r="A78" s="172"/>
      <c r="B78" s="78" t="s">
        <v>170</v>
      </c>
      <c r="C78" s="78" t="s">
        <v>4</v>
      </c>
      <c r="D78" s="78">
        <v>0.01</v>
      </c>
      <c r="E78" s="62">
        <f>D78*E75</f>
        <v>0.018000000000000002</v>
      </c>
      <c r="F78" s="60"/>
      <c r="G78" s="59"/>
      <c r="H78" s="128"/>
      <c r="I78" s="108"/>
      <c r="J78" s="108"/>
      <c r="K78" s="108"/>
      <c r="L78" s="108"/>
      <c r="M78" s="218"/>
    </row>
    <row r="79" spans="1:12" s="217" customFormat="1" ht="33.75" customHeight="1">
      <c r="A79" s="94" t="s">
        <v>18</v>
      </c>
      <c r="B79" s="64" t="s">
        <v>220</v>
      </c>
      <c r="C79" s="64" t="s">
        <v>186</v>
      </c>
      <c r="D79" s="67"/>
      <c r="E79" s="235">
        <v>70</v>
      </c>
      <c r="F79" s="87"/>
      <c r="G79" s="72"/>
      <c r="H79" s="128"/>
      <c r="I79" s="108"/>
      <c r="J79" s="108"/>
      <c r="K79" s="108"/>
      <c r="L79" s="199"/>
    </row>
    <row r="80" spans="1:12" ht="18.75" customHeight="1">
      <c r="A80" s="172"/>
      <c r="B80" s="63" t="s">
        <v>203</v>
      </c>
      <c r="C80" s="62" t="s">
        <v>163</v>
      </c>
      <c r="D80" s="236">
        <f>15/100*0.3</f>
        <v>0.045</v>
      </c>
      <c r="E80" s="60">
        <f>D80*E79</f>
        <v>3.15</v>
      </c>
      <c r="F80" s="59"/>
      <c r="G80" s="237"/>
      <c r="H80" s="237"/>
      <c r="I80" s="201"/>
      <c r="J80" s="201"/>
      <c r="K80" s="201"/>
      <c r="L80" s="202"/>
    </row>
    <row r="81" spans="1:12" ht="25.5" customHeight="1">
      <c r="A81" s="172"/>
      <c r="B81" s="63" t="s">
        <v>220</v>
      </c>
      <c r="C81" s="63" t="s">
        <v>186</v>
      </c>
      <c r="D81" s="61">
        <v>1</v>
      </c>
      <c r="E81" s="62">
        <f>D81*E79</f>
        <v>70</v>
      </c>
      <c r="F81" s="59"/>
      <c r="G81" s="237"/>
      <c r="H81" s="238"/>
      <c r="I81" s="201"/>
      <c r="J81" s="200"/>
      <c r="K81" s="201"/>
      <c r="L81" s="202"/>
    </row>
    <row r="82" spans="1:17" s="217" customFormat="1" ht="51.75" customHeight="1">
      <c r="A82" s="88" t="s">
        <v>19</v>
      </c>
      <c r="B82" s="64" t="s">
        <v>345</v>
      </c>
      <c r="C82" s="69" t="s">
        <v>164</v>
      </c>
      <c r="D82" s="67"/>
      <c r="E82" s="71">
        <v>0.15</v>
      </c>
      <c r="F82" s="82"/>
      <c r="G82" s="82"/>
      <c r="H82" s="137"/>
      <c r="I82" s="155"/>
      <c r="J82" s="155"/>
      <c r="K82" s="155"/>
      <c r="L82" s="155"/>
      <c r="M82" s="224"/>
      <c r="N82" s="216"/>
      <c r="O82" s="216"/>
      <c r="P82" s="216"/>
      <c r="Q82" s="216"/>
    </row>
    <row r="83" spans="1:17" ht="23.25" customHeight="1">
      <c r="A83" s="172"/>
      <c r="B83" s="63" t="s">
        <v>194</v>
      </c>
      <c r="C83" s="63" t="s">
        <v>163</v>
      </c>
      <c r="D83" s="61">
        <v>5.07</v>
      </c>
      <c r="E83" s="60">
        <f>D83*E82</f>
        <v>0.7605000000000001</v>
      </c>
      <c r="F83" s="83"/>
      <c r="G83" s="83"/>
      <c r="H83" s="83"/>
      <c r="I83" s="155"/>
      <c r="J83" s="155"/>
      <c r="K83" s="155"/>
      <c r="L83" s="155"/>
      <c r="M83" s="224"/>
      <c r="N83" s="157"/>
      <c r="O83" s="157"/>
      <c r="P83" s="157"/>
      <c r="Q83" s="157"/>
    </row>
    <row r="84" spans="1:17" ht="20.25" customHeight="1">
      <c r="A84" s="172"/>
      <c r="B84" s="63" t="s">
        <v>1</v>
      </c>
      <c r="C84" s="62" t="s">
        <v>4</v>
      </c>
      <c r="D84" s="61">
        <v>0.34</v>
      </c>
      <c r="E84" s="60">
        <f>D84*E82</f>
        <v>0.051000000000000004</v>
      </c>
      <c r="F84" s="83"/>
      <c r="G84" s="83"/>
      <c r="H84" s="137"/>
      <c r="I84" s="155"/>
      <c r="J84" s="167"/>
      <c r="K84" s="155"/>
      <c r="L84" s="155"/>
      <c r="M84" s="224"/>
      <c r="N84" s="157"/>
      <c r="O84" s="157"/>
      <c r="P84" s="157"/>
      <c r="Q84" s="157"/>
    </row>
    <row r="85" spans="1:17" ht="22.5" customHeight="1">
      <c r="A85" s="172"/>
      <c r="B85" s="63" t="s">
        <v>209</v>
      </c>
      <c r="C85" s="63" t="s">
        <v>166</v>
      </c>
      <c r="D85" s="61">
        <v>1.02</v>
      </c>
      <c r="E85" s="60">
        <f>D85*E82</f>
        <v>0.153</v>
      </c>
      <c r="F85" s="83"/>
      <c r="G85" s="83"/>
      <c r="H85" s="83"/>
      <c r="I85" s="155"/>
      <c r="J85" s="155"/>
      <c r="K85" s="155"/>
      <c r="L85" s="155"/>
      <c r="M85" s="224"/>
      <c r="N85" s="157"/>
      <c r="O85" s="157"/>
      <c r="P85" s="157"/>
      <c r="Q85" s="157"/>
    </row>
    <row r="86" spans="1:17" ht="24.75" customHeight="1">
      <c r="A86" s="172"/>
      <c r="B86" s="63" t="s">
        <v>2</v>
      </c>
      <c r="C86" s="63" t="s">
        <v>4</v>
      </c>
      <c r="D86" s="61">
        <v>0.25</v>
      </c>
      <c r="E86" s="60">
        <f>D86*E82</f>
        <v>0.0375</v>
      </c>
      <c r="F86" s="83"/>
      <c r="G86" s="83"/>
      <c r="H86" s="137"/>
      <c r="I86" s="155"/>
      <c r="J86" s="167"/>
      <c r="K86" s="155"/>
      <c r="L86" s="155"/>
      <c r="M86" s="224"/>
      <c r="N86" s="157"/>
      <c r="O86" s="157"/>
      <c r="P86" s="157"/>
      <c r="Q86" s="157"/>
    </row>
    <row r="87" spans="1:13" s="217" customFormat="1" ht="54" customHeight="1">
      <c r="A87" s="88" t="s">
        <v>20</v>
      </c>
      <c r="B87" s="88" t="s">
        <v>272</v>
      </c>
      <c r="C87" s="88" t="s">
        <v>164</v>
      </c>
      <c r="D87" s="179"/>
      <c r="E87" s="182">
        <f>E73</f>
        <v>4.3</v>
      </c>
      <c r="F87" s="162"/>
      <c r="G87" s="169"/>
      <c r="H87" s="222"/>
      <c r="I87" s="153"/>
      <c r="J87" s="153"/>
      <c r="K87" s="153"/>
      <c r="L87" s="108"/>
      <c r="M87" s="218"/>
    </row>
    <row r="88" spans="1:13" ht="24.75" customHeight="1">
      <c r="A88" s="181"/>
      <c r="B88" s="86" t="s">
        <v>0</v>
      </c>
      <c r="C88" s="95" t="s">
        <v>163</v>
      </c>
      <c r="D88" s="121">
        <v>1.21</v>
      </c>
      <c r="E88" s="181">
        <f>D88*E87</f>
        <v>5.202999999999999</v>
      </c>
      <c r="F88" s="181"/>
      <c r="G88" s="166"/>
      <c r="H88" s="108"/>
      <c r="I88" s="108"/>
      <c r="J88" s="108"/>
      <c r="K88" s="108"/>
      <c r="L88" s="108"/>
      <c r="M88" s="218"/>
    </row>
    <row r="89" spans="1:13" s="219" customFormat="1" ht="65.25" customHeight="1">
      <c r="A89" s="161">
        <v>7</v>
      </c>
      <c r="B89" s="203" t="s">
        <v>327</v>
      </c>
      <c r="C89" s="203" t="s">
        <v>169</v>
      </c>
      <c r="D89" s="203"/>
      <c r="E89" s="204">
        <v>0.012</v>
      </c>
      <c r="F89" s="160"/>
      <c r="G89" s="160"/>
      <c r="H89" s="220"/>
      <c r="I89" s="220"/>
      <c r="J89" s="220"/>
      <c r="K89" s="220"/>
      <c r="L89" s="220"/>
      <c r="M89" s="221"/>
    </row>
    <row r="90" spans="1:13" s="219" customFormat="1" ht="25.5" customHeight="1">
      <c r="A90" s="291"/>
      <c r="B90" s="93" t="s">
        <v>328</v>
      </c>
      <c r="C90" s="93" t="s">
        <v>188</v>
      </c>
      <c r="D90" s="93">
        <f>0.3</f>
        <v>0.3</v>
      </c>
      <c r="E90" s="184">
        <f>D90*E89</f>
        <v>0.0036</v>
      </c>
      <c r="F90" s="95"/>
      <c r="G90" s="95"/>
      <c r="H90" s="205"/>
      <c r="I90" s="205"/>
      <c r="J90" s="95"/>
      <c r="K90" s="205"/>
      <c r="L90" s="205"/>
      <c r="M90" s="221"/>
    </row>
    <row r="91" spans="1:13" s="219" customFormat="1" ht="24.75" customHeight="1">
      <c r="A91" s="292"/>
      <c r="B91" s="93" t="s">
        <v>329</v>
      </c>
      <c r="C91" s="93" t="s">
        <v>232</v>
      </c>
      <c r="D91" s="93">
        <v>1.03</v>
      </c>
      <c r="E91" s="184">
        <f>D91*E89</f>
        <v>0.012360000000000001</v>
      </c>
      <c r="F91" s="95"/>
      <c r="G91" s="95"/>
      <c r="H91" s="205"/>
      <c r="I91" s="205"/>
      <c r="J91" s="95"/>
      <c r="K91" s="205"/>
      <c r="L91" s="205"/>
      <c r="M91" s="221"/>
    </row>
    <row r="92" spans="1:13" s="219" customFormat="1" ht="78" customHeight="1">
      <c r="A92" s="161">
        <v>8</v>
      </c>
      <c r="B92" s="203" t="s">
        <v>330</v>
      </c>
      <c r="C92" s="203" t="s">
        <v>202</v>
      </c>
      <c r="D92" s="206"/>
      <c r="E92" s="182">
        <v>32</v>
      </c>
      <c r="F92" s="182"/>
      <c r="G92" s="182"/>
      <c r="H92" s="205"/>
      <c r="I92" s="205"/>
      <c r="J92" s="205"/>
      <c r="K92" s="205"/>
      <c r="L92" s="205"/>
      <c r="M92" s="221"/>
    </row>
    <row r="93" spans="1:13" s="219" customFormat="1" ht="18" customHeight="1">
      <c r="A93" s="291"/>
      <c r="B93" s="93" t="s">
        <v>331</v>
      </c>
      <c r="C93" s="198" t="s">
        <v>168</v>
      </c>
      <c r="D93" s="185">
        <f>(37.5+0.07*4)/1000</f>
        <v>0.03778</v>
      </c>
      <c r="E93" s="184">
        <f>D93*E92</f>
        <v>1.20896</v>
      </c>
      <c r="F93" s="95"/>
      <c r="G93" s="95"/>
      <c r="H93" s="95"/>
      <c r="I93" s="205"/>
      <c r="J93" s="205"/>
      <c r="K93" s="205"/>
      <c r="L93" s="205"/>
      <c r="M93" s="221"/>
    </row>
    <row r="94" spans="1:13" s="219" customFormat="1" ht="27" customHeight="1">
      <c r="A94" s="294"/>
      <c r="B94" s="93" t="s">
        <v>332</v>
      </c>
      <c r="C94" s="93" t="s">
        <v>188</v>
      </c>
      <c r="D94" s="185">
        <f>3.02/1000</f>
        <v>0.00302</v>
      </c>
      <c r="E94" s="184">
        <f>D94*E92</f>
        <v>0.09664</v>
      </c>
      <c r="F94" s="95"/>
      <c r="G94" s="95"/>
      <c r="H94" s="205"/>
      <c r="I94" s="205"/>
      <c r="J94" s="95"/>
      <c r="K94" s="205"/>
      <c r="L94" s="205"/>
      <c r="M94" s="221"/>
    </row>
    <row r="95" spans="1:13" s="219" customFormat="1" ht="30">
      <c r="A95" s="294"/>
      <c r="B95" s="93" t="s">
        <v>333</v>
      </c>
      <c r="C95" s="93" t="s">
        <v>188</v>
      </c>
      <c r="D95" s="185">
        <f>3.7/1000</f>
        <v>0.0037</v>
      </c>
      <c r="E95" s="184">
        <f>D95*E92</f>
        <v>0.1184</v>
      </c>
      <c r="F95" s="95"/>
      <c r="G95" s="95"/>
      <c r="H95" s="205"/>
      <c r="I95" s="205"/>
      <c r="J95" s="108"/>
      <c r="K95" s="205"/>
      <c r="L95" s="205"/>
      <c r="M95" s="221"/>
    </row>
    <row r="96" spans="1:13" s="219" customFormat="1" ht="21.75" customHeight="1">
      <c r="A96" s="294"/>
      <c r="B96" s="93" t="s">
        <v>334</v>
      </c>
      <c r="C96" s="93" t="s">
        <v>188</v>
      </c>
      <c r="D96" s="185">
        <f>11.1/1000</f>
        <v>0.0111</v>
      </c>
      <c r="E96" s="184">
        <f>D96*E92</f>
        <v>0.3552</v>
      </c>
      <c r="F96" s="95"/>
      <c r="G96" s="95"/>
      <c r="H96" s="205"/>
      <c r="I96" s="205"/>
      <c r="J96" s="108"/>
      <c r="K96" s="205"/>
      <c r="L96" s="205"/>
      <c r="M96" s="221"/>
    </row>
    <row r="97" spans="1:13" s="219" customFormat="1" ht="18.75" customHeight="1">
      <c r="A97" s="294"/>
      <c r="B97" s="93" t="s">
        <v>335</v>
      </c>
      <c r="C97" s="93" t="s">
        <v>4</v>
      </c>
      <c r="D97" s="185">
        <f>2.3/1000</f>
        <v>0.0023</v>
      </c>
      <c r="E97" s="184">
        <f>D97*E92</f>
        <v>0.0736</v>
      </c>
      <c r="F97" s="95"/>
      <c r="G97" s="95"/>
      <c r="H97" s="205"/>
      <c r="I97" s="205"/>
      <c r="J97" s="205"/>
      <c r="K97" s="205"/>
      <c r="L97" s="205"/>
      <c r="M97" s="221"/>
    </row>
    <row r="98" spans="1:13" s="219" customFormat="1" ht="25.5" customHeight="1">
      <c r="A98" s="294"/>
      <c r="B98" s="93" t="s">
        <v>336</v>
      </c>
      <c r="C98" s="93" t="s">
        <v>232</v>
      </c>
      <c r="D98" s="185">
        <f>(93.1+11.6*4)/1000</f>
        <v>0.1395</v>
      </c>
      <c r="E98" s="184">
        <f>D98*E92</f>
        <v>4.464</v>
      </c>
      <c r="F98" s="95"/>
      <c r="G98" s="95"/>
      <c r="H98" s="205"/>
      <c r="I98" s="205"/>
      <c r="J98" s="205"/>
      <c r="K98" s="205"/>
      <c r="L98" s="205"/>
      <c r="M98" s="221"/>
    </row>
    <row r="99" spans="1:13" s="219" customFormat="1" ht="22.5" customHeight="1">
      <c r="A99" s="292"/>
      <c r="B99" s="93" t="s">
        <v>2</v>
      </c>
      <c r="C99" s="93" t="s">
        <v>4</v>
      </c>
      <c r="D99" s="185">
        <f>(14.5+0.2*4)/1000</f>
        <v>0.015300000000000001</v>
      </c>
      <c r="E99" s="184">
        <f>D99*E92</f>
        <v>0.48960000000000004</v>
      </c>
      <c r="F99" s="95"/>
      <c r="G99" s="95"/>
      <c r="H99" s="205"/>
      <c r="I99" s="205"/>
      <c r="J99" s="205"/>
      <c r="K99" s="205"/>
      <c r="L99" s="205"/>
      <c r="M99" s="221"/>
    </row>
    <row r="100" spans="1:13" s="219" customFormat="1" ht="65.25" customHeight="1">
      <c r="A100" s="161">
        <v>9</v>
      </c>
      <c r="B100" s="203" t="s">
        <v>327</v>
      </c>
      <c r="C100" s="203" t="s">
        <v>169</v>
      </c>
      <c r="D100" s="203"/>
      <c r="E100" s="204">
        <f>E89</f>
        <v>0.012</v>
      </c>
      <c r="F100" s="160"/>
      <c r="G100" s="160"/>
      <c r="H100" s="220"/>
      <c r="I100" s="220"/>
      <c r="J100" s="220"/>
      <c r="K100" s="220"/>
      <c r="L100" s="220"/>
      <c r="M100" s="221"/>
    </row>
    <row r="101" spans="1:13" s="219" customFormat="1" ht="32.25" customHeight="1">
      <c r="A101" s="291"/>
      <c r="B101" s="93" t="s">
        <v>337</v>
      </c>
      <c r="C101" s="93" t="s">
        <v>188</v>
      </c>
      <c r="D101" s="93">
        <f>0.3</f>
        <v>0.3</v>
      </c>
      <c r="E101" s="184">
        <f>D101*E100</f>
        <v>0.0036</v>
      </c>
      <c r="F101" s="95"/>
      <c r="G101" s="95"/>
      <c r="H101" s="205"/>
      <c r="I101" s="205"/>
      <c r="J101" s="95"/>
      <c r="K101" s="205"/>
      <c r="L101" s="205"/>
      <c r="M101" s="221"/>
    </row>
    <row r="102" spans="1:13" s="219" customFormat="1" ht="28.5" customHeight="1">
      <c r="A102" s="292"/>
      <c r="B102" s="93" t="s">
        <v>329</v>
      </c>
      <c r="C102" s="93" t="s">
        <v>232</v>
      </c>
      <c r="D102" s="93">
        <v>1.03</v>
      </c>
      <c r="E102" s="184">
        <f>D102*E100</f>
        <v>0.012360000000000001</v>
      </c>
      <c r="F102" s="95"/>
      <c r="G102" s="95"/>
      <c r="H102" s="205"/>
      <c r="I102" s="205"/>
      <c r="J102" s="95"/>
      <c r="K102" s="205"/>
      <c r="L102" s="205"/>
      <c r="M102" s="221"/>
    </row>
    <row r="103" spans="1:13" s="219" customFormat="1" ht="77.25" customHeight="1">
      <c r="A103" s="161">
        <v>10</v>
      </c>
      <c r="B103" s="203" t="s">
        <v>338</v>
      </c>
      <c r="C103" s="207" t="s">
        <v>339</v>
      </c>
      <c r="D103" s="207"/>
      <c r="E103" s="173">
        <f>E92</f>
        <v>32</v>
      </c>
      <c r="F103" s="208"/>
      <c r="G103" s="208"/>
      <c r="H103" s="225"/>
      <c r="I103" s="225"/>
      <c r="J103" s="225"/>
      <c r="K103" s="225"/>
      <c r="L103" s="225"/>
      <c r="M103" s="221"/>
    </row>
    <row r="104" spans="1:13" s="219" customFormat="1" ht="18" customHeight="1">
      <c r="A104" s="291"/>
      <c r="B104" s="93" t="s">
        <v>331</v>
      </c>
      <c r="C104" s="198" t="s">
        <v>168</v>
      </c>
      <c r="D104" s="185">
        <f>37.5/1000</f>
        <v>0.0375</v>
      </c>
      <c r="E104" s="184">
        <f>D104*E103</f>
        <v>1.2</v>
      </c>
      <c r="F104" s="95"/>
      <c r="G104" s="95"/>
      <c r="H104" s="95"/>
      <c r="I104" s="205"/>
      <c r="J104" s="205"/>
      <c r="K104" s="205"/>
      <c r="L104" s="205"/>
      <c r="M104" s="221"/>
    </row>
    <row r="105" spans="1:13" s="219" customFormat="1" ht="35.25" customHeight="1">
      <c r="A105" s="294"/>
      <c r="B105" s="93" t="s">
        <v>332</v>
      </c>
      <c r="C105" s="93" t="s">
        <v>188</v>
      </c>
      <c r="D105" s="209">
        <f>3.02/1000</f>
        <v>0.00302</v>
      </c>
      <c r="E105" s="184">
        <f>D105*E103</f>
        <v>0.09664</v>
      </c>
      <c r="F105" s="95"/>
      <c r="G105" s="95"/>
      <c r="H105" s="205"/>
      <c r="I105" s="205"/>
      <c r="J105" s="95"/>
      <c r="K105" s="205"/>
      <c r="L105" s="205"/>
      <c r="M105" s="221"/>
    </row>
    <row r="106" spans="1:13" s="219" customFormat="1" ht="30">
      <c r="A106" s="294"/>
      <c r="B106" s="93" t="s">
        <v>333</v>
      </c>
      <c r="C106" s="93" t="s">
        <v>188</v>
      </c>
      <c r="D106" s="185">
        <f>3.7/1000</f>
        <v>0.0037</v>
      </c>
      <c r="E106" s="184">
        <f>D106*E103</f>
        <v>0.1184</v>
      </c>
      <c r="F106" s="95"/>
      <c r="G106" s="95"/>
      <c r="H106" s="205"/>
      <c r="I106" s="205"/>
      <c r="J106" s="108"/>
      <c r="K106" s="205"/>
      <c r="L106" s="205"/>
      <c r="M106" s="221"/>
    </row>
    <row r="107" spans="1:13" s="219" customFormat="1" ht="30.75" customHeight="1">
      <c r="A107" s="294"/>
      <c r="B107" s="93" t="s">
        <v>334</v>
      </c>
      <c r="C107" s="93" t="s">
        <v>188</v>
      </c>
      <c r="D107" s="185">
        <f>11.1/1000</f>
        <v>0.0111</v>
      </c>
      <c r="E107" s="184">
        <f>D107*E103</f>
        <v>0.3552</v>
      </c>
      <c r="F107" s="95"/>
      <c r="G107" s="95"/>
      <c r="H107" s="205"/>
      <c r="I107" s="205"/>
      <c r="J107" s="108"/>
      <c r="K107" s="205"/>
      <c r="L107" s="205"/>
      <c r="M107" s="221"/>
    </row>
    <row r="108" spans="1:13" s="219" customFormat="1" ht="21" customHeight="1">
      <c r="A108" s="294"/>
      <c r="B108" s="93" t="s">
        <v>335</v>
      </c>
      <c r="C108" s="93" t="s">
        <v>4</v>
      </c>
      <c r="D108" s="185">
        <f>2.3/1000</f>
        <v>0.0023</v>
      </c>
      <c r="E108" s="184">
        <f>D108*E103</f>
        <v>0.0736</v>
      </c>
      <c r="F108" s="95"/>
      <c r="G108" s="95"/>
      <c r="H108" s="205"/>
      <c r="I108" s="205"/>
      <c r="J108" s="205"/>
      <c r="K108" s="205"/>
      <c r="L108" s="205"/>
      <c r="M108" s="221"/>
    </row>
    <row r="109" spans="1:13" s="219" customFormat="1" ht="29.25" customHeight="1">
      <c r="A109" s="294"/>
      <c r="B109" s="93" t="s">
        <v>340</v>
      </c>
      <c r="C109" s="93" t="s">
        <v>232</v>
      </c>
      <c r="D109" s="185">
        <f>93.9/1000</f>
        <v>0.09390000000000001</v>
      </c>
      <c r="E109" s="184">
        <f>D109*E103</f>
        <v>3.0048000000000004</v>
      </c>
      <c r="F109" s="95"/>
      <c r="G109" s="95"/>
      <c r="H109" s="205"/>
      <c r="I109" s="205"/>
      <c r="J109" s="205"/>
      <c r="K109" s="205"/>
      <c r="L109" s="205"/>
      <c r="M109" s="221"/>
    </row>
    <row r="110" spans="1:13" s="219" customFormat="1" ht="22.5" customHeight="1">
      <c r="A110" s="292"/>
      <c r="B110" s="93" t="s">
        <v>2</v>
      </c>
      <c r="C110" s="93" t="s">
        <v>4</v>
      </c>
      <c r="D110" s="185">
        <f>(14.5+0.2*4)/1000</f>
        <v>0.015300000000000001</v>
      </c>
      <c r="E110" s="184">
        <f>D110*E103</f>
        <v>0.48960000000000004</v>
      </c>
      <c r="F110" s="95"/>
      <c r="G110" s="95"/>
      <c r="H110" s="205"/>
      <c r="I110" s="205"/>
      <c r="J110" s="205"/>
      <c r="K110" s="205"/>
      <c r="L110" s="205"/>
      <c r="M110" s="221"/>
    </row>
    <row r="111" spans="1:12" ht="21" customHeight="1">
      <c r="A111" s="306"/>
      <c r="B111" s="306" t="s">
        <v>176</v>
      </c>
      <c r="C111" s="306"/>
      <c r="D111" s="316"/>
      <c r="E111" s="317"/>
      <c r="F111" s="317"/>
      <c r="G111" s="317"/>
      <c r="H111" s="321"/>
      <c r="I111" s="319"/>
      <c r="J111" s="320"/>
      <c r="K111" s="319"/>
      <c r="L111" s="319"/>
    </row>
    <row r="112" spans="1:12" ht="21" customHeight="1">
      <c r="A112" s="306"/>
      <c r="B112" s="306" t="s">
        <v>180</v>
      </c>
      <c r="C112" s="322" t="s">
        <v>357</v>
      </c>
      <c r="D112" s="316"/>
      <c r="E112" s="320"/>
      <c r="F112" s="317"/>
      <c r="G112" s="323"/>
      <c r="H112" s="324"/>
      <c r="I112" s="321"/>
      <c r="J112" s="320"/>
      <c r="K112" s="320"/>
      <c r="L112" s="325"/>
    </row>
    <row r="113" spans="1:12" ht="21" customHeight="1">
      <c r="A113" s="306"/>
      <c r="B113" s="306" t="s">
        <v>142</v>
      </c>
      <c r="C113" s="317"/>
      <c r="D113" s="316"/>
      <c r="E113" s="320"/>
      <c r="F113" s="317"/>
      <c r="G113" s="323"/>
      <c r="H113" s="326"/>
      <c r="I113" s="321"/>
      <c r="J113" s="320"/>
      <c r="K113" s="320"/>
      <c r="L113" s="319"/>
    </row>
    <row r="114" spans="1:13" ht="21" customHeight="1">
      <c r="A114" s="306"/>
      <c r="B114" s="306" t="s">
        <v>221</v>
      </c>
      <c r="C114" s="322" t="s">
        <v>357</v>
      </c>
      <c r="D114" s="327"/>
      <c r="E114" s="325"/>
      <c r="F114" s="317"/>
      <c r="G114" s="328"/>
      <c r="H114" s="319"/>
      <c r="I114" s="321"/>
      <c r="J114" s="320"/>
      <c r="K114" s="320"/>
      <c r="L114" s="325"/>
      <c r="M114" s="226"/>
    </row>
    <row r="115" spans="1:12" ht="21" customHeight="1">
      <c r="A115" s="306"/>
      <c r="B115" s="306" t="s">
        <v>157</v>
      </c>
      <c r="C115" s="329"/>
      <c r="D115" s="316"/>
      <c r="E115" s="320"/>
      <c r="F115" s="317"/>
      <c r="G115" s="323"/>
      <c r="H115" s="330"/>
      <c r="I115" s="321"/>
      <c r="J115" s="320"/>
      <c r="K115" s="320"/>
      <c r="L115" s="319"/>
    </row>
    <row r="116" spans="1:12" ht="21" customHeight="1">
      <c r="A116" s="306"/>
      <c r="B116" s="306" t="s">
        <v>143</v>
      </c>
      <c r="C116" s="322" t="s">
        <v>357</v>
      </c>
      <c r="D116" s="316"/>
      <c r="E116" s="320"/>
      <c r="F116" s="317"/>
      <c r="G116" s="331"/>
      <c r="H116" s="321"/>
      <c r="I116" s="330"/>
      <c r="J116" s="320"/>
      <c r="K116" s="320"/>
      <c r="L116" s="325"/>
    </row>
    <row r="117" spans="1:12" ht="21" customHeight="1">
      <c r="A117" s="314"/>
      <c r="B117" s="306" t="s">
        <v>306</v>
      </c>
      <c r="C117" s="328"/>
      <c r="D117" s="332"/>
      <c r="E117" s="320"/>
      <c r="F117" s="328"/>
      <c r="G117" s="323"/>
      <c r="H117" s="333"/>
      <c r="I117" s="320"/>
      <c r="J117" s="320"/>
      <c r="K117" s="320"/>
      <c r="L117" s="319"/>
    </row>
    <row r="118" spans="1:12" ht="21" customHeight="1">
      <c r="A118" s="314"/>
      <c r="B118" s="307" t="s">
        <v>307</v>
      </c>
      <c r="C118" s="328"/>
      <c r="D118" s="332"/>
      <c r="E118" s="320"/>
      <c r="F118" s="328"/>
      <c r="G118" s="323"/>
      <c r="H118" s="333"/>
      <c r="I118" s="320"/>
      <c r="J118" s="320"/>
      <c r="K118" s="320"/>
      <c r="L118" s="319"/>
    </row>
    <row r="119" ht="18" customHeight="1"/>
    <row r="120" ht="18" customHeight="1"/>
    <row r="121" spans="1:8" ht="30" customHeight="1">
      <c r="A121" s="38"/>
      <c r="B121" s="273"/>
      <c r="C121" s="273"/>
      <c r="D121" s="273"/>
      <c r="E121" s="273"/>
      <c r="F121" s="273"/>
      <c r="G121" s="273"/>
      <c r="H121" s="23"/>
    </row>
    <row r="122" ht="18" customHeight="1"/>
    <row r="123" ht="12" customHeight="1"/>
    <row r="126" spans="1:12" ht="18.75" customHeight="1">
      <c r="A126" s="295"/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</row>
    <row r="129" spans="2:9" ht="15" customHeight="1">
      <c r="B129" s="293"/>
      <c r="C129" s="293"/>
      <c r="D129" s="293"/>
      <c r="E129" s="293"/>
      <c r="F129" s="293"/>
      <c r="G129" s="293"/>
      <c r="H129" s="293"/>
      <c r="I129" s="293"/>
    </row>
  </sheetData>
  <sheetProtection/>
  <mergeCells count="31">
    <mergeCell ref="A101:A102"/>
    <mergeCell ref="H9:I9"/>
    <mergeCell ref="B129:I129"/>
    <mergeCell ref="A104:A110"/>
    <mergeCell ref="A126:L126"/>
    <mergeCell ref="A13:A14"/>
    <mergeCell ref="A16:A18"/>
    <mergeCell ref="B121:G121"/>
    <mergeCell ref="A90:A91"/>
    <mergeCell ref="A93:A99"/>
    <mergeCell ref="A1:L1"/>
    <mergeCell ref="A2:L2"/>
    <mergeCell ref="A3:L3"/>
    <mergeCell ref="A4:C4"/>
    <mergeCell ref="A5:C5"/>
    <mergeCell ref="A20:A22"/>
    <mergeCell ref="A7:L7"/>
    <mergeCell ref="F9:G9"/>
    <mergeCell ref="J9:K9"/>
    <mergeCell ref="A9:A10"/>
    <mergeCell ref="A32:A33"/>
    <mergeCell ref="A35:A36"/>
    <mergeCell ref="A42:A44"/>
    <mergeCell ref="A71:A72"/>
    <mergeCell ref="D9:E9"/>
    <mergeCell ref="A6:C6"/>
    <mergeCell ref="L9:L10"/>
    <mergeCell ref="A26:A27"/>
    <mergeCell ref="A29:A30"/>
    <mergeCell ref="B9:B10"/>
    <mergeCell ref="C9:C10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scale="88" r:id="rId1"/>
  <rowBreaks count="1" manualBreakCount="1"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2022-04-18T10:55:32Z</cp:lastPrinted>
  <dcterms:created xsi:type="dcterms:W3CDTF">2005-10-04T05:52:32Z</dcterms:created>
  <dcterms:modified xsi:type="dcterms:W3CDTF">2022-04-26T10:25:28Z</dcterms:modified>
  <cp:category/>
  <cp:version/>
  <cp:contentType/>
  <cp:contentStatus/>
</cp:coreProperties>
</file>