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32" windowHeight="9300" tabRatio="917" activeTab="0"/>
  </bookViews>
  <sheets>
    <sheet name=" №1-1" sheetId="1" r:id="rId1"/>
  </sheets>
  <definedNames>
    <definedName name="_xlnm.Print_Area" localSheetId="0">' №1-1'!$A$1:$G$72</definedName>
  </definedNames>
  <calcPr fullCalcOnLoad="1"/>
</workbook>
</file>

<file path=xl/sharedStrings.xml><?xml version="1.0" encoding="utf-8"?>
<sst xmlns="http://schemas.openxmlformats.org/spreadsheetml/2006/main" count="152" uniqueCount="93">
  <si>
    <t>kac.sT</t>
  </si>
  <si>
    <t>ganzomilebis erTeuli</t>
  </si>
  <si>
    <t>#</t>
  </si>
  <si>
    <t>samuSaoTa dasaxeleba</t>
  </si>
  <si>
    <t>raodenoba</t>
  </si>
  <si>
    <t>ganz. erTeulze</t>
  </si>
  <si>
    <t>saproeqto monacemze</t>
  </si>
  <si>
    <t>kubm</t>
  </si>
  <si>
    <t>kg</t>
  </si>
  <si>
    <t>lari</t>
  </si>
  <si>
    <t>saxarjTaRricxvo mogeba</t>
  </si>
  <si>
    <t xml:space="preserve"> sxvadasxva masalebi</t>
  </si>
  <si>
    <t>kvm</t>
  </si>
  <si>
    <t>sxvadasxva masalebi</t>
  </si>
  <si>
    <t>j a m i:</t>
  </si>
  <si>
    <t xml:space="preserve"> j a m i:</t>
  </si>
  <si>
    <t>kv.m</t>
  </si>
  <si>
    <t>sul xarjTaRricxviT</t>
  </si>
  <si>
    <t>zednadebi xarjebi</t>
  </si>
  <si>
    <t>4</t>
  </si>
  <si>
    <t xml:space="preserve"> kv.m</t>
  </si>
  <si>
    <t>5</t>
  </si>
  <si>
    <t>grZ.m</t>
  </si>
  <si>
    <t xml:space="preserve"> sxvadasxva  masalebi</t>
  </si>
  <si>
    <t>materialuri da SromiTi resursebi</t>
  </si>
  <si>
    <t xml:space="preserve"> SromiTi danaxarji</t>
  </si>
  <si>
    <t xml:space="preserve"> SromiTi danaxarjebi 1,15*0,851</t>
  </si>
  <si>
    <t xml:space="preserve"> sxvadasxva manqanebi 1,15*0,0483</t>
  </si>
  <si>
    <t>plintusi</t>
  </si>
  <si>
    <t xml:space="preserve"> lursmani </t>
  </si>
  <si>
    <t xml:space="preserve"> manqanebi</t>
  </si>
  <si>
    <t xml:space="preserve"> SromiTi danaxarji 1,15*0,16</t>
  </si>
  <si>
    <t xml:space="preserve"> SromiTi danaxarji 1,15*24</t>
  </si>
  <si>
    <t xml:space="preserve"> manqanebi 1,15*1,3</t>
  </si>
  <si>
    <t xml:space="preserve"> pasta antiseptikuri</t>
  </si>
  <si>
    <t>WanWiki samSeneblo</t>
  </si>
  <si>
    <t>naWedi samSeneblo</t>
  </si>
  <si>
    <t>xis koWi</t>
  </si>
  <si>
    <t>toli</t>
  </si>
  <si>
    <t xml:space="preserve"> SromiTi danaxarji 1,5*0,536</t>
  </si>
  <si>
    <t xml:space="preserve"> manqanebi 1,15*0,0365</t>
  </si>
  <si>
    <t>laminirebuli parketi plinTusiT da Rrubelis safuZveliT</t>
  </si>
  <si>
    <t xml:space="preserve"> SromiTi danaxarji 1,15*1,08</t>
  </si>
  <si>
    <t xml:space="preserve"> manqanebi 1,15*0,042</t>
  </si>
  <si>
    <t xml:space="preserve"> meTlaxis fila </t>
  </si>
  <si>
    <t xml:space="preserve">webo-cementi </t>
  </si>
  <si>
    <t>materialuri resursebi</t>
  </si>
  <si>
    <r>
      <t xml:space="preserve"> ficari iatakis mSrali Sipebiani  </t>
    </r>
    <r>
      <rPr>
        <sz val="10"/>
        <rFont val="Arial Cyr"/>
        <family val="0"/>
      </rPr>
      <t>δ</t>
    </r>
    <r>
      <rPr>
        <sz val="10"/>
        <rFont val="AcadNusx"/>
        <family val="0"/>
      </rPr>
      <t>=37 mm</t>
    </r>
  </si>
  <si>
    <t xml:space="preserve"> SromiTi danaxarji 1,15*(18,8+4*0,34)/100</t>
  </si>
  <si>
    <t xml:space="preserve"> manqanebi 1,15*(0,95+4*0,23)/100</t>
  </si>
  <si>
    <t>msxvilfraqciuli duRabi (2,04+4*0,51)/100</t>
  </si>
  <si>
    <t xml:space="preserve"> SromiTi danaxarji 1,15*[(65,8+85,6)/2/100*70%+(11,5+15,8)/2/100]</t>
  </si>
  <si>
    <t xml:space="preserve"> manqanebi 1,15*[(1+1,2)/2/100*70%+0,2/100</t>
  </si>
  <si>
    <t xml:space="preserve"> fiTxi (79+29+92+32)/2/100</t>
  </si>
  <si>
    <t xml:space="preserve"> sxvadasxva masalebi (1.6+1.8)/2/100*70%+0,42/100</t>
  </si>
  <si>
    <t xml:space="preserve"> SromiTi danaxarji 1,15*(65,8+85,6)/2/100*30%</t>
  </si>
  <si>
    <t xml:space="preserve"> manqanebi 1,15*[(1+1,2)]/2/100*30%</t>
  </si>
  <si>
    <t>wyalemulsiuri saRebavi (63+63)/2/100</t>
  </si>
  <si>
    <t xml:space="preserve"> sxvadasxva masalebi (1.6+1.8)/2/100*30%</t>
  </si>
  <si>
    <t>lokalur-resursuli xarjTaRricxva #1-1</t>
  </si>
  <si>
    <t>iatakze maRali cveTamedegobis laminirebuli parketis dageba 32mm-ze zeviT  (Rrubelis safuZveliT, paralonis qveSagebiT da plinTusebiT)</t>
  </si>
  <si>
    <t>Sida  kedlebidan saRebavis fenis mocileba</t>
  </si>
  <si>
    <t xml:space="preserve"> Sekiduli Weris Camoxsna safuZvliT</t>
  </si>
  <si>
    <t xml:space="preserve"> iatakze xaoiani zedapiris metlaxis filebis dageba</t>
  </si>
  <si>
    <t>6</t>
  </si>
  <si>
    <t>9</t>
  </si>
  <si>
    <t>7</t>
  </si>
  <si>
    <t>8</t>
  </si>
  <si>
    <t>11</t>
  </si>
  <si>
    <t>12</t>
  </si>
  <si>
    <t xml:space="preserve"> metaloplastmasis fanjris Casma</t>
  </si>
  <si>
    <t xml:space="preserve"> iatakis qveS xis koWebis mowyoba kveTiT 8х16 sm _ betonis da liTonis zedapirebis Sexebis adgilebSi toliT dafeniT (დაცვა და არქივის ოთახები)</t>
  </si>
  <si>
    <t xml:space="preserve"> xis iatakis mowyoba Sipebiani ficrebiT, sisqiT 37 mm, plinTusebiT(დაცვა და არქივის ოთახები)</t>
  </si>
  <si>
    <t>iatakze cementis mWimis mowyoba (კანცელარია)</t>
  </si>
  <si>
    <t>Sida zedapirebis ჭერისა და კედლების damuSaveba da momzadeba SesaRebad (აუდიტი და დაცვის ოთახები)</t>
  </si>
  <si>
    <t>13</t>
  </si>
  <si>
    <t xml:space="preserve">ლინოლიუმის მოწყობა </t>
  </si>
  <si>
    <t>კვმ</t>
  </si>
  <si>
    <t>Suaxevis მუნიციპალიტეტის მერიის კაბინეტების რემონტი</t>
  </si>
  <si>
    <t>14</t>
  </si>
  <si>
    <t>`mdf~-is karis Casma</t>
  </si>
  <si>
    <t xml:space="preserve">Sida damuSavebuli zedapirebis SeRebva (აუდიტი სოციალური და დაცვის ოთახები) </t>
  </si>
  <si>
    <t xml:space="preserve"> Sekiduli Weris და კედლების  mowyoba nestgamZle muyao-TabaSiris filebiT პროფილებთან ერთად (აუდიტისა სოციალური და დაცვის ოთახებში</t>
  </si>
  <si>
    <t>15</t>
  </si>
  <si>
    <t>16</t>
  </si>
  <si>
    <t>გრძ/მ</t>
  </si>
  <si>
    <t xml:space="preserve">სპილენძის ელ სადენის მოწყობა 3.25-იანი ორ როზეტთან ერთად </t>
  </si>
  <si>
    <t>სველ წერტილთან არსებული დაზიანებული საჩეხის რემონტი</t>
  </si>
  <si>
    <t>iatakebidan  fenilebis ayra (კანცელარია, დაცვა და არქივის ოთახებში)</t>
  </si>
  <si>
    <t>დღგ</t>
  </si>
  <si>
    <t>ჯამი</t>
  </si>
  <si>
    <t>ერთეულის ფასი</t>
  </si>
  <si>
    <t>სულ ჯამი</t>
  </si>
</sst>
</file>

<file path=xl/styles.xml><?xml version="1.0" encoding="utf-8"?>
<styleSheet xmlns="http://schemas.openxmlformats.org/spreadsheetml/2006/main">
  <numFmts count="19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р_._-;\-* #,##0.00_р_._-;_-* &quot;-&quot;??_р_._-;_-@_-"/>
    <numFmt numFmtId="169" formatCode="0.000"/>
    <numFmt numFmtId="170" formatCode="0.0"/>
    <numFmt numFmtId="171" formatCode="0.0000"/>
    <numFmt numFmtId="172" formatCode="#,##0.0"/>
    <numFmt numFmtId="173" formatCode="0.0%"/>
    <numFmt numFmtId="174" formatCode="#,##0_ ;\-#,##0\ "/>
  </numFmts>
  <fonts count="45">
    <font>
      <sz val="10"/>
      <name val="Arial"/>
      <family val="0"/>
    </font>
    <font>
      <sz val="11"/>
      <name val="AcadNusx"/>
      <family val="0"/>
    </font>
    <font>
      <sz val="10"/>
      <name val="AcadNusx"/>
      <family val="0"/>
    </font>
    <font>
      <sz val="9"/>
      <name val="AcadNusx"/>
      <family val="0"/>
    </font>
    <font>
      <b/>
      <sz val="10"/>
      <name val="AcadNusx"/>
      <family val="0"/>
    </font>
    <font>
      <sz val="11"/>
      <color indexed="10"/>
      <name val="AcadNusx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4"/>
      <name val="AcadNusx"/>
      <family val="0"/>
    </font>
    <font>
      <sz val="11"/>
      <color indexed="14"/>
      <name val="AcadNusx"/>
      <family val="0"/>
    </font>
    <font>
      <b/>
      <sz val="9"/>
      <name val="AcadNusx"/>
      <family val="0"/>
    </font>
    <font>
      <b/>
      <sz val="11"/>
      <name val="AcadNusx"/>
      <family val="0"/>
    </font>
    <font>
      <b/>
      <sz val="9"/>
      <name val="AcadMtavr"/>
      <family val="0"/>
    </font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5" fillId="24" borderId="1" applyNumberFormat="0" applyAlignment="0" applyProtection="0"/>
    <xf numFmtId="0" fontId="36" fillId="25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6" fillId="0" borderId="3" applyNumberFormat="0" applyFill="0" applyAlignment="0" applyProtection="0"/>
    <xf numFmtId="0" fontId="25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27" borderId="1" applyNumberFormat="0" applyAlignment="0" applyProtection="0"/>
    <xf numFmtId="0" fontId="40" fillId="0" borderId="6" applyNumberFormat="0" applyFill="0" applyAlignment="0" applyProtection="0"/>
    <xf numFmtId="0" fontId="41" fillId="28" borderId="0" applyNumberFormat="0" applyBorder="0" applyAlignment="0" applyProtection="0"/>
    <xf numFmtId="0" fontId="18" fillId="0" borderId="0">
      <alignment/>
      <protection/>
    </xf>
    <xf numFmtId="0" fontId="0" fillId="29" borderId="7" applyNumberFormat="0" applyFont="0" applyAlignment="0" applyProtection="0"/>
    <xf numFmtId="0" fontId="42" fillId="24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168" fontId="18" fillId="0" borderId="0" applyFont="0" applyFill="0" applyBorder="0" applyAlignment="0" applyProtection="0"/>
    <xf numFmtId="0" fontId="14" fillId="0" borderId="0">
      <alignment/>
      <protection/>
    </xf>
  </cellStyleXfs>
  <cellXfs count="13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1" fontId="2" fillId="0" borderId="0" xfId="0" applyNumberFormat="1" applyFont="1" applyFill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0" borderId="0" xfId="0" applyFont="1" applyFill="1" applyAlignment="1">
      <alignment horizontal="center" vertical="center" wrapText="1"/>
    </xf>
    <xf numFmtId="0" fontId="1" fillId="3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9" fontId="2" fillId="0" borderId="13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 horizontal="center" vertical="center" wrapText="1"/>
    </xf>
    <xf numFmtId="2" fontId="2" fillId="31" borderId="10" xfId="0" applyNumberFormat="1" applyFont="1" applyFill="1" applyBorder="1" applyAlignment="1">
      <alignment horizontal="center" vertical="center"/>
    </xf>
    <xf numFmtId="0" fontId="4" fillId="31" borderId="12" xfId="0" applyFont="1" applyFill="1" applyBorder="1" applyAlignment="1">
      <alignment horizontal="center" vertical="center" wrapText="1"/>
    </xf>
    <xf numFmtId="0" fontId="4" fillId="31" borderId="12" xfId="0" applyFont="1" applyFill="1" applyBorder="1" applyAlignment="1">
      <alignment horizontal="center" vertical="center"/>
    </xf>
    <xf numFmtId="170" fontId="4" fillId="31" borderId="12" xfId="0" applyNumberFormat="1" applyFont="1" applyFill="1" applyBorder="1" applyAlignment="1">
      <alignment horizontal="center" vertical="center"/>
    </xf>
    <xf numFmtId="2" fontId="4" fillId="31" borderId="12" xfId="0" applyNumberFormat="1" applyFont="1" applyFill="1" applyBorder="1" applyAlignment="1">
      <alignment horizontal="center" vertical="center"/>
    </xf>
    <xf numFmtId="2" fontId="4" fillId="31" borderId="17" xfId="0" applyNumberFormat="1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 horizontal="center" vertical="center"/>
    </xf>
    <xf numFmtId="2" fontId="2" fillId="31" borderId="11" xfId="0" applyNumberFormat="1" applyFont="1" applyFill="1" applyBorder="1" applyAlignment="1">
      <alignment horizontal="center" vertical="center"/>
    </xf>
    <xf numFmtId="0" fontId="2" fillId="31" borderId="18" xfId="0" applyFont="1" applyFill="1" applyBorder="1" applyAlignment="1">
      <alignment horizontal="center" vertical="center" wrapText="1"/>
    </xf>
    <xf numFmtId="0" fontId="2" fillId="31" borderId="18" xfId="0" applyFont="1" applyFill="1" applyBorder="1" applyAlignment="1">
      <alignment horizontal="center" vertical="center"/>
    </xf>
    <xf numFmtId="2" fontId="2" fillId="31" borderId="18" xfId="0" applyNumberFormat="1" applyFont="1" applyFill="1" applyBorder="1" applyAlignment="1">
      <alignment horizontal="center" vertical="center"/>
    </xf>
    <xf numFmtId="2" fontId="2" fillId="31" borderId="19" xfId="0" applyNumberFormat="1" applyFont="1" applyFill="1" applyBorder="1" applyAlignment="1">
      <alignment horizontal="center" vertical="center"/>
    </xf>
    <xf numFmtId="0" fontId="11" fillId="31" borderId="12" xfId="0" applyFont="1" applyFill="1" applyBorder="1" applyAlignment="1">
      <alignment horizontal="center" vertical="center"/>
    </xf>
    <xf numFmtId="49" fontId="2" fillId="31" borderId="20" xfId="0" applyNumberFormat="1" applyFont="1" applyFill="1" applyBorder="1" applyAlignment="1">
      <alignment horizontal="center" vertical="center" wrapText="1"/>
    </xf>
    <xf numFmtId="1" fontId="4" fillId="31" borderId="21" xfId="0" applyNumberFormat="1" applyFont="1" applyFill="1" applyBorder="1" applyAlignment="1">
      <alignment horizontal="center" vertical="center" wrapText="1"/>
    </xf>
    <xf numFmtId="49" fontId="4" fillId="31" borderId="21" xfId="0" applyNumberFormat="1" applyFont="1" applyFill="1" applyBorder="1" applyAlignment="1">
      <alignment horizontal="center" vertical="center" wrapText="1"/>
    </xf>
    <xf numFmtId="49" fontId="3" fillId="31" borderId="14" xfId="0" applyNumberFormat="1" applyFont="1" applyFill="1" applyBorder="1" applyAlignment="1">
      <alignment horizontal="center" vertical="center" wrapText="1"/>
    </xf>
    <xf numFmtId="0" fontId="4" fillId="31" borderId="12" xfId="0" applyFont="1" applyFill="1" applyBorder="1" applyAlignment="1">
      <alignment vertical="center"/>
    </xf>
    <xf numFmtId="49" fontId="2" fillId="31" borderId="14" xfId="0" applyNumberFormat="1" applyFont="1" applyFill="1" applyBorder="1" applyAlignment="1">
      <alignment horizontal="center" vertical="center" wrapText="1"/>
    </xf>
    <xf numFmtId="49" fontId="2" fillId="31" borderId="22" xfId="0" applyNumberFormat="1" applyFont="1" applyFill="1" applyBorder="1" applyAlignment="1">
      <alignment horizontal="center" vertical="center" wrapText="1"/>
    </xf>
    <xf numFmtId="0" fontId="2" fillId="31" borderId="23" xfId="0" applyFont="1" applyFill="1" applyBorder="1" applyAlignment="1">
      <alignment horizontal="center" vertical="center" wrapText="1"/>
    </xf>
    <xf numFmtId="0" fontId="2" fillId="31" borderId="23" xfId="0" applyFont="1" applyFill="1" applyBorder="1" applyAlignment="1">
      <alignment horizontal="center" vertical="center"/>
    </xf>
    <xf numFmtId="2" fontId="2" fillId="31" borderId="23" xfId="0" applyNumberFormat="1" applyFont="1" applyFill="1" applyBorder="1" applyAlignment="1">
      <alignment horizontal="center" vertical="center"/>
    </xf>
    <xf numFmtId="49" fontId="2" fillId="31" borderId="24" xfId="0" applyNumberFormat="1" applyFont="1" applyFill="1" applyBorder="1" applyAlignment="1">
      <alignment horizontal="center" vertical="center" wrapText="1"/>
    </xf>
    <xf numFmtId="170" fontId="2" fillId="31" borderId="10" xfId="0" applyNumberFormat="1" applyFont="1" applyFill="1" applyBorder="1" applyAlignment="1">
      <alignment horizontal="center" vertical="center"/>
    </xf>
    <xf numFmtId="49" fontId="3" fillId="31" borderId="22" xfId="0" applyNumberFormat="1" applyFont="1" applyFill="1" applyBorder="1" applyAlignment="1">
      <alignment horizontal="center" vertical="center" wrapText="1"/>
    </xf>
    <xf numFmtId="49" fontId="3" fillId="31" borderId="25" xfId="0" applyNumberFormat="1" applyFont="1" applyFill="1" applyBorder="1" applyAlignment="1">
      <alignment horizontal="center" vertical="center" wrapText="1"/>
    </xf>
    <xf numFmtId="0" fontId="2" fillId="31" borderId="26" xfId="0" applyFont="1" applyFill="1" applyBorder="1" applyAlignment="1">
      <alignment horizontal="center" vertical="center" wrapText="1"/>
    </xf>
    <xf numFmtId="0" fontId="2" fillId="31" borderId="26" xfId="0" applyFont="1" applyFill="1" applyBorder="1" applyAlignment="1">
      <alignment horizontal="center" vertical="center"/>
    </xf>
    <xf numFmtId="2" fontId="2" fillId="31" borderId="26" xfId="0" applyNumberFormat="1" applyFont="1" applyFill="1" applyBorder="1" applyAlignment="1">
      <alignment horizontal="center" vertical="center"/>
    </xf>
    <xf numFmtId="49" fontId="2" fillId="31" borderId="27" xfId="0" applyNumberFormat="1" applyFont="1" applyFill="1" applyBorder="1" applyAlignment="1">
      <alignment horizontal="center" vertical="center" wrapText="1"/>
    </xf>
    <xf numFmtId="172" fontId="4" fillId="31" borderId="12" xfId="0" applyNumberFormat="1" applyFont="1" applyFill="1" applyBorder="1" applyAlignment="1">
      <alignment horizontal="center" vertical="center"/>
    </xf>
    <xf numFmtId="0" fontId="2" fillId="31" borderId="28" xfId="0" applyFont="1" applyFill="1" applyBorder="1" applyAlignment="1">
      <alignment horizontal="center" vertical="center"/>
    </xf>
    <xf numFmtId="0" fontId="2" fillId="31" borderId="29" xfId="0" applyFont="1" applyFill="1" applyBorder="1" applyAlignment="1">
      <alignment horizontal="center" vertical="center"/>
    </xf>
    <xf numFmtId="49" fontId="2" fillId="31" borderId="20" xfId="0" applyNumberFormat="1" applyFont="1" applyFill="1" applyBorder="1" applyAlignment="1">
      <alignment horizontal="center" vertical="center"/>
    </xf>
    <xf numFmtId="49" fontId="2" fillId="31" borderId="24" xfId="0" applyNumberFormat="1" applyFont="1" applyFill="1" applyBorder="1" applyAlignment="1">
      <alignment horizontal="center" vertical="center"/>
    </xf>
    <xf numFmtId="49" fontId="4" fillId="31" borderId="30" xfId="0" applyNumberFormat="1" applyFont="1" applyFill="1" applyBorder="1" applyAlignment="1">
      <alignment horizontal="center" vertical="center"/>
    </xf>
    <xf numFmtId="0" fontId="4" fillId="31" borderId="26" xfId="0" applyFont="1" applyFill="1" applyBorder="1" applyAlignment="1">
      <alignment horizontal="center" vertical="center"/>
    </xf>
    <xf numFmtId="0" fontId="4" fillId="31" borderId="31" xfId="0" applyFont="1" applyFill="1" applyBorder="1" applyAlignment="1">
      <alignment horizontal="center" vertical="center"/>
    </xf>
    <xf numFmtId="2" fontId="4" fillId="31" borderId="26" xfId="0" applyNumberFormat="1" applyFont="1" applyFill="1" applyBorder="1" applyAlignment="1">
      <alignment horizontal="center" vertical="center"/>
    </xf>
    <xf numFmtId="2" fontId="4" fillId="31" borderId="3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/>
    </xf>
    <xf numFmtId="49" fontId="4" fillId="31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49" fontId="4" fillId="31" borderId="23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 vertical="center"/>
    </xf>
    <xf numFmtId="2" fontId="2" fillId="0" borderId="33" xfId="0" applyNumberFormat="1" applyFont="1" applyFill="1" applyBorder="1" applyAlignment="1">
      <alignment horizontal="center" vertical="center"/>
    </xf>
    <xf numFmtId="49" fontId="4" fillId="31" borderId="34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69" fontId="4" fillId="31" borderId="12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/>
    </xf>
    <xf numFmtId="2" fontId="4" fillId="0" borderId="33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13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_Лист1" xfId="64"/>
    <cellStyle name="მძიმე 2" xfId="65"/>
    <cellStyle name="ჩვეულებრივი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74"/>
  <sheetViews>
    <sheetView tabSelected="1" workbookViewId="0" topLeftCell="A1">
      <selection activeCell="Q61" sqref="Q61"/>
    </sheetView>
  </sheetViews>
  <sheetFormatPr defaultColWidth="9.140625" defaultRowHeight="12.75"/>
  <cols>
    <col min="1" max="1" width="4.57421875" style="12" customWidth="1"/>
    <col min="2" max="2" width="44.57421875" style="1" customWidth="1"/>
    <col min="3" max="4" width="6.7109375" style="1" customWidth="1"/>
    <col min="5" max="5" width="8.00390625" style="17" customWidth="1"/>
    <col min="6" max="6" width="6.8515625" style="1" customWidth="1"/>
    <col min="7" max="7" width="9.28125" style="9" customWidth="1"/>
    <col min="8" max="12" width="9.140625" style="1" hidden="1" customWidth="1"/>
    <col min="13" max="16384" width="9.140625" style="1" customWidth="1"/>
  </cols>
  <sheetData>
    <row r="1" spans="1:7" ht="31.5" customHeight="1">
      <c r="A1" s="122" t="s">
        <v>78</v>
      </c>
      <c r="B1" s="122"/>
      <c r="C1" s="122"/>
      <c r="D1" s="122"/>
      <c r="E1" s="122"/>
      <c r="F1" s="122"/>
      <c r="G1" s="122"/>
    </row>
    <row r="2" spans="1:7" ht="36" customHeight="1" thickBot="1">
      <c r="A2" s="134" t="s">
        <v>59</v>
      </c>
      <c r="B2" s="134"/>
      <c r="C2" s="134"/>
      <c r="D2" s="134"/>
      <c r="E2" s="134"/>
      <c r="F2" s="134"/>
      <c r="G2" s="134"/>
    </row>
    <row r="3" spans="1:7" ht="28.5" customHeight="1">
      <c r="A3" s="126" t="s">
        <v>2</v>
      </c>
      <c r="B3" s="129" t="s">
        <v>3</v>
      </c>
      <c r="C3" s="131" t="s">
        <v>1</v>
      </c>
      <c r="D3" s="123" t="s">
        <v>4</v>
      </c>
      <c r="E3" s="124"/>
      <c r="F3" s="123"/>
      <c r="G3" s="125"/>
    </row>
    <row r="4" spans="1:7" ht="58.5" customHeight="1" thickBot="1">
      <c r="A4" s="127"/>
      <c r="B4" s="130"/>
      <c r="C4" s="132"/>
      <c r="D4" s="10" t="s">
        <v>5</v>
      </c>
      <c r="E4" s="10" t="s">
        <v>6</v>
      </c>
      <c r="F4" s="10" t="s">
        <v>91</v>
      </c>
      <c r="G4" s="14" t="s">
        <v>92</v>
      </c>
    </row>
    <row r="5" spans="1:15" s="4" customFormat="1" ht="60" customHeight="1">
      <c r="A5" s="69">
        <v>1</v>
      </c>
      <c r="B5" s="56" t="s">
        <v>61</v>
      </c>
      <c r="C5" s="57" t="s">
        <v>16</v>
      </c>
      <c r="D5" s="57"/>
      <c r="E5" s="58">
        <v>75</v>
      </c>
      <c r="F5" s="59"/>
      <c r="G5" s="60"/>
      <c r="H5" s="22">
        <f>G5/E5</f>
        <v>0</v>
      </c>
      <c r="I5" s="32">
        <f aca="true" t="shared" si="0" ref="I5:I13">G5</f>
        <v>0</v>
      </c>
      <c r="J5" s="2"/>
      <c r="K5" s="2"/>
      <c r="L5" s="40">
        <f>E5*1.2/1000</f>
        <v>0.09</v>
      </c>
      <c r="M5" s="2"/>
      <c r="N5" s="2"/>
      <c r="O5" s="2"/>
    </row>
    <row r="6" spans="1:15" s="4" customFormat="1" ht="25.5" customHeight="1" thickBot="1">
      <c r="A6" s="71"/>
      <c r="B6" s="54" t="s">
        <v>31</v>
      </c>
      <c r="C6" s="61" t="s">
        <v>0</v>
      </c>
      <c r="D6" s="61">
        <f>1.15*0.16</f>
        <v>0.184</v>
      </c>
      <c r="E6" s="79">
        <f>E5*D6</f>
        <v>13.799999999999999</v>
      </c>
      <c r="F6" s="55"/>
      <c r="G6" s="62"/>
      <c r="H6" s="7"/>
      <c r="I6" s="32">
        <f t="shared" si="0"/>
        <v>0</v>
      </c>
      <c r="J6" s="7">
        <f>G6</f>
        <v>0</v>
      </c>
      <c r="K6" s="3">
        <f>G6/E5*0.8</f>
        <v>0</v>
      </c>
      <c r="L6" s="2"/>
      <c r="M6" s="2"/>
      <c r="N6" s="2"/>
      <c r="O6" s="2"/>
    </row>
    <row r="7" spans="1:12" s="4" customFormat="1" ht="73.5" customHeight="1">
      <c r="A7" s="69">
        <v>2</v>
      </c>
      <c r="B7" s="56" t="s">
        <v>62</v>
      </c>
      <c r="C7" s="57" t="s">
        <v>16</v>
      </c>
      <c r="D7" s="57"/>
      <c r="E7" s="58">
        <v>15</v>
      </c>
      <c r="F7" s="59"/>
      <c r="G7" s="60"/>
      <c r="H7" s="36">
        <f>G7/E7</f>
        <v>0</v>
      </c>
      <c r="I7" s="32">
        <f t="shared" si="0"/>
        <v>0</v>
      </c>
      <c r="L7" s="13">
        <f>E7*0.005</f>
        <v>0.075</v>
      </c>
    </row>
    <row r="8" spans="1:11" s="4" customFormat="1" ht="13.5" customHeight="1">
      <c r="A8" s="71"/>
      <c r="B8" s="54" t="s">
        <v>25</v>
      </c>
      <c r="C8" s="61" t="s">
        <v>0</v>
      </c>
      <c r="D8" s="61">
        <v>0.58</v>
      </c>
      <c r="E8" s="55">
        <f>D8*E7</f>
        <v>8.7</v>
      </c>
      <c r="F8" s="55"/>
      <c r="G8" s="62"/>
      <c r="H8" s="7"/>
      <c r="I8" s="32">
        <f t="shared" si="0"/>
        <v>0</v>
      </c>
      <c r="J8" s="7">
        <f>G8</f>
        <v>0</v>
      </c>
      <c r="K8" s="3">
        <f>G8/E7*0.8</f>
        <v>0</v>
      </c>
    </row>
    <row r="9" spans="1:10" s="5" customFormat="1" ht="13.5" customHeight="1">
      <c r="A9" s="71"/>
      <c r="B9" s="54" t="s">
        <v>30</v>
      </c>
      <c r="C9" s="61" t="s">
        <v>9</v>
      </c>
      <c r="D9" s="61">
        <v>0.0305</v>
      </c>
      <c r="E9" s="55">
        <f>D9*E7</f>
        <v>0.4575</v>
      </c>
      <c r="F9" s="55"/>
      <c r="G9" s="62"/>
      <c r="H9" s="7"/>
      <c r="I9" s="32">
        <f t="shared" si="0"/>
        <v>0</v>
      </c>
      <c r="J9" s="4"/>
    </row>
    <row r="10" spans="1:10" s="5" customFormat="1" ht="17.25" customHeight="1" thickBot="1">
      <c r="A10" s="81"/>
      <c r="B10" s="82" t="s">
        <v>13</v>
      </c>
      <c r="C10" s="83" t="s">
        <v>9</v>
      </c>
      <c r="D10" s="83">
        <v>0.0985</v>
      </c>
      <c r="E10" s="84">
        <f>E7*D10</f>
        <v>1.4775</v>
      </c>
      <c r="F10" s="84"/>
      <c r="G10" s="62"/>
      <c r="H10" s="7"/>
      <c r="I10" s="32">
        <f t="shared" si="0"/>
        <v>0</v>
      </c>
      <c r="J10" s="4"/>
    </row>
    <row r="11" spans="1:17" s="4" customFormat="1" ht="66.75" customHeight="1">
      <c r="A11" s="69">
        <v>3</v>
      </c>
      <c r="B11" s="56" t="s">
        <v>88</v>
      </c>
      <c r="C11" s="72" t="s">
        <v>20</v>
      </c>
      <c r="D11" s="57"/>
      <c r="E11" s="58">
        <v>45.8</v>
      </c>
      <c r="F11" s="59"/>
      <c r="G11" s="60"/>
      <c r="H11" s="36">
        <f>G11/E11</f>
        <v>0</v>
      </c>
      <c r="I11" s="32">
        <f t="shared" si="0"/>
        <v>0</v>
      </c>
      <c r="J11" s="2"/>
      <c r="K11" s="2"/>
      <c r="L11" s="13">
        <f>E11*0.02*0.7</f>
        <v>0.6411999999999999</v>
      </c>
      <c r="M11" s="2"/>
      <c r="N11" s="2"/>
      <c r="O11" s="2"/>
      <c r="P11" s="2"/>
      <c r="Q11" s="2"/>
    </row>
    <row r="12" spans="1:17" s="4" customFormat="1" ht="21.75" customHeight="1">
      <c r="A12" s="71"/>
      <c r="B12" s="54" t="s">
        <v>25</v>
      </c>
      <c r="C12" s="61" t="s">
        <v>0</v>
      </c>
      <c r="D12" s="61">
        <v>0.289</v>
      </c>
      <c r="E12" s="55">
        <f>D12*E11</f>
        <v>13.236199999999998</v>
      </c>
      <c r="F12" s="55"/>
      <c r="G12" s="62"/>
      <c r="H12" s="7"/>
      <c r="I12" s="32">
        <f t="shared" si="0"/>
        <v>0</v>
      </c>
      <c r="J12" s="7">
        <f>G12</f>
        <v>0</v>
      </c>
      <c r="K12" s="3">
        <f>G12/E11*0.8</f>
        <v>0</v>
      </c>
      <c r="L12" s="2"/>
      <c r="M12" s="2"/>
      <c r="N12" s="2"/>
      <c r="O12" s="2"/>
      <c r="P12" s="2"/>
      <c r="Q12" s="2"/>
    </row>
    <row r="13" spans="1:17" s="5" customFormat="1" ht="19.5" customHeight="1" thickBot="1">
      <c r="A13" s="80"/>
      <c r="B13" s="63" t="s">
        <v>30</v>
      </c>
      <c r="C13" s="64" t="s">
        <v>9</v>
      </c>
      <c r="D13" s="64">
        <v>0.0628</v>
      </c>
      <c r="E13" s="65">
        <f>D13*E11</f>
        <v>2.8762399999999997</v>
      </c>
      <c r="F13" s="65"/>
      <c r="G13" s="66"/>
      <c r="H13" s="7"/>
      <c r="I13" s="32">
        <f t="shared" si="0"/>
        <v>0</v>
      </c>
      <c r="J13" s="2"/>
      <c r="K13" s="31"/>
      <c r="L13" s="31"/>
      <c r="M13" s="31"/>
      <c r="N13" s="31"/>
      <c r="O13" s="31"/>
      <c r="P13" s="31"/>
      <c r="Q13" s="31"/>
    </row>
    <row r="14" spans="1:9" ht="37.5" customHeight="1">
      <c r="A14" s="70" t="s">
        <v>19</v>
      </c>
      <c r="B14" s="56" t="s">
        <v>70</v>
      </c>
      <c r="C14" s="67" t="s">
        <v>16</v>
      </c>
      <c r="D14" s="57"/>
      <c r="E14" s="59">
        <v>1.5</v>
      </c>
      <c r="F14" s="59"/>
      <c r="G14" s="60"/>
      <c r="H14" s="22">
        <f>G14/E14</f>
        <v>0</v>
      </c>
      <c r="I14" s="32">
        <f>G14</f>
        <v>0</v>
      </c>
    </row>
    <row r="15" spans="1:9" ht="26.25" customHeight="1" thickBot="1">
      <c r="A15" s="71"/>
      <c r="B15" s="63" t="s">
        <v>24</v>
      </c>
      <c r="C15" s="61" t="str">
        <f>C14</f>
        <v>kv.m</v>
      </c>
      <c r="D15" s="61">
        <v>1</v>
      </c>
      <c r="E15" s="55">
        <f>E14*D15</f>
        <v>1.5</v>
      </c>
      <c r="F15" s="55"/>
      <c r="G15" s="62"/>
      <c r="H15" s="3"/>
      <c r="I15" s="32">
        <f>G15</f>
        <v>0</v>
      </c>
    </row>
    <row r="16" spans="1:9" s="2" customFormat="1" ht="63.75" customHeight="1">
      <c r="A16" s="70" t="s">
        <v>21</v>
      </c>
      <c r="B16" s="56" t="s">
        <v>71</v>
      </c>
      <c r="C16" s="57" t="s">
        <v>7</v>
      </c>
      <c r="D16" s="57"/>
      <c r="E16" s="116">
        <v>0.95</v>
      </c>
      <c r="F16" s="59"/>
      <c r="G16" s="60"/>
      <c r="H16" s="22">
        <f>G16/E16</f>
        <v>0</v>
      </c>
      <c r="I16" s="32">
        <f aca="true" t="shared" si="1" ref="I16:I28">G16</f>
        <v>0</v>
      </c>
    </row>
    <row r="17" spans="1:11" s="2" customFormat="1" ht="18.75" customHeight="1">
      <c r="A17" s="73"/>
      <c r="B17" s="54" t="s">
        <v>32</v>
      </c>
      <c r="C17" s="61" t="s">
        <v>0</v>
      </c>
      <c r="D17" s="61">
        <f>1.15*24</f>
        <v>27.599999999999998</v>
      </c>
      <c r="E17" s="55">
        <f>D17*E16</f>
        <v>26.219999999999995</v>
      </c>
      <c r="F17" s="55"/>
      <c r="G17" s="62"/>
      <c r="I17" s="32">
        <f t="shared" si="1"/>
        <v>0</v>
      </c>
      <c r="J17" s="36">
        <f>G17</f>
        <v>0</v>
      </c>
      <c r="K17" s="3">
        <f>G17/E16*0.8</f>
        <v>0</v>
      </c>
    </row>
    <row r="18" spans="1:9" s="2" customFormat="1" ht="13.5" customHeight="1">
      <c r="A18" s="73"/>
      <c r="B18" s="54" t="s">
        <v>33</v>
      </c>
      <c r="C18" s="61" t="s">
        <v>9</v>
      </c>
      <c r="D18" s="61">
        <f>1.15*1.3</f>
        <v>1.4949999999999999</v>
      </c>
      <c r="E18" s="55">
        <f>D18*E16</f>
        <v>1.4202499999999998</v>
      </c>
      <c r="F18" s="55"/>
      <c r="G18" s="62"/>
      <c r="I18" s="32">
        <f t="shared" si="1"/>
        <v>0</v>
      </c>
    </row>
    <row r="19" spans="1:9" s="2" customFormat="1" ht="13.5" customHeight="1">
      <c r="A19" s="73"/>
      <c r="B19" s="54" t="s">
        <v>37</v>
      </c>
      <c r="C19" s="61" t="s">
        <v>7</v>
      </c>
      <c r="D19" s="61">
        <v>1.05</v>
      </c>
      <c r="E19" s="55">
        <f>D19*E16</f>
        <v>0.9974999999999999</v>
      </c>
      <c r="F19" s="55"/>
      <c r="G19" s="62"/>
      <c r="I19" s="32">
        <f t="shared" si="1"/>
        <v>0</v>
      </c>
    </row>
    <row r="20" spans="1:9" s="2" customFormat="1" ht="13.5" customHeight="1">
      <c r="A20" s="73"/>
      <c r="B20" s="54" t="s">
        <v>34</v>
      </c>
      <c r="C20" s="61" t="s">
        <v>8</v>
      </c>
      <c r="D20" s="61">
        <v>3.01</v>
      </c>
      <c r="E20" s="55">
        <f>D20*E16</f>
        <v>2.8594999999999997</v>
      </c>
      <c r="F20" s="55"/>
      <c r="G20" s="62"/>
      <c r="I20" s="32">
        <f t="shared" si="1"/>
        <v>0</v>
      </c>
    </row>
    <row r="21" spans="1:9" s="2" customFormat="1" ht="13.5" customHeight="1">
      <c r="A21" s="73"/>
      <c r="B21" s="54" t="s">
        <v>35</v>
      </c>
      <c r="C21" s="61" t="s">
        <v>8</v>
      </c>
      <c r="D21" s="61">
        <v>7.5</v>
      </c>
      <c r="E21" s="55">
        <f>D21*E16</f>
        <v>7.125</v>
      </c>
      <c r="F21" s="55"/>
      <c r="G21" s="62"/>
      <c r="I21" s="32">
        <f t="shared" si="1"/>
        <v>0</v>
      </c>
    </row>
    <row r="22" spans="1:9" s="2" customFormat="1" ht="13.5" customHeight="1">
      <c r="A22" s="73"/>
      <c r="B22" s="54" t="s">
        <v>36</v>
      </c>
      <c r="C22" s="61" t="s">
        <v>8</v>
      </c>
      <c r="D22" s="61">
        <v>3.08</v>
      </c>
      <c r="E22" s="55">
        <f>D22*E16</f>
        <v>2.9259999999999997</v>
      </c>
      <c r="F22" s="55"/>
      <c r="G22" s="62"/>
      <c r="I22" s="32">
        <f t="shared" si="1"/>
        <v>0</v>
      </c>
    </row>
    <row r="23" spans="1:9" s="2" customFormat="1" ht="13.5" customHeight="1">
      <c r="A23" s="73"/>
      <c r="B23" s="75" t="s">
        <v>38</v>
      </c>
      <c r="C23" s="76" t="s">
        <v>16</v>
      </c>
      <c r="D23" s="76"/>
      <c r="E23" s="77">
        <v>10</v>
      </c>
      <c r="F23" s="77"/>
      <c r="G23" s="62"/>
      <c r="I23" s="32">
        <f t="shared" si="1"/>
        <v>0</v>
      </c>
    </row>
    <row r="24" spans="1:9" s="2" customFormat="1" ht="20.25" customHeight="1" thickBot="1">
      <c r="A24" s="73"/>
      <c r="B24" s="63" t="s">
        <v>11</v>
      </c>
      <c r="C24" s="64" t="s">
        <v>9</v>
      </c>
      <c r="D24" s="64">
        <v>1.38</v>
      </c>
      <c r="E24" s="65">
        <f>D24*E16</f>
        <v>1.311</v>
      </c>
      <c r="F24" s="65"/>
      <c r="G24" s="66"/>
      <c r="I24" s="32">
        <f t="shared" si="1"/>
        <v>0</v>
      </c>
    </row>
    <row r="25" spans="1:15" s="4" customFormat="1" ht="61.5" customHeight="1">
      <c r="A25" s="70" t="s">
        <v>64</v>
      </c>
      <c r="B25" s="56" t="s">
        <v>72</v>
      </c>
      <c r="C25" s="72" t="s">
        <v>20</v>
      </c>
      <c r="D25" s="57"/>
      <c r="E25" s="58">
        <v>45</v>
      </c>
      <c r="F25" s="59"/>
      <c r="G25" s="60"/>
      <c r="H25" s="22">
        <f>G25/E25</f>
        <v>0</v>
      </c>
      <c r="I25" s="32">
        <f t="shared" si="1"/>
        <v>0</v>
      </c>
      <c r="J25" s="2"/>
      <c r="K25" s="2"/>
      <c r="L25" s="2"/>
      <c r="M25" s="2"/>
      <c r="N25" s="2"/>
      <c r="O25" s="2"/>
    </row>
    <row r="26" spans="1:15" s="4" customFormat="1" ht="15.75" customHeight="1">
      <c r="A26" s="73"/>
      <c r="B26" s="54" t="s">
        <v>26</v>
      </c>
      <c r="C26" s="61" t="s">
        <v>0</v>
      </c>
      <c r="D26" s="61">
        <f>1.15*0.851</f>
        <v>0.9786499999999999</v>
      </c>
      <c r="E26" s="55">
        <f>D26*E25</f>
        <v>44.039249999999996</v>
      </c>
      <c r="F26" s="55"/>
      <c r="G26" s="62"/>
      <c r="H26" s="2"/>
      <c r="I26" s="32">
        <f t="shared" si="1"/>
        <v>0</v>
      </c>
      <c r="J26" s="36">
        <f>G26</f>
        <v>0</v>
      </c>
      <c r="K26" s="3">
        <f>G26/E25*0.8</f>
        <v>0</v>
      </c>
      <c r="L26" s="2"/>
      <c r="M26" s="2"/>
      <c r="N26" s="2"/>
      <c r="O26" s="2"/>
    </row>
    <row r="27" spans="1:15" s="4" customFormat="1" ht="15.75" customHeight="1">
      <c r="A27" s="73"/>
      <c r="B27" s="54" t="s">
        <v>27</v>
      </c>
      <c r="C27" s="61" t="s">
        <v>9</v>
      </c>
      <c r="D27" s="61">
        <f>1.15*0.0483</f>
        <v>0.055545</v>
      </c>
      <c r="E27" s="55">
        <f>D27*E25</f>
        <v>2.4995249999999998</v>
      </c>
      <c r="F27" s="55"/>
      <c r="G27" s="62"/>
      <c r="H27" s="2"/>
      <c r="I27" s="32">
        <f t="shared" si="1"/>
        <v>0</v>
      </c>
      <c r="J27" s="2"/>
      <c r="K27" s="2"/>
      <c r="L27" s="2"/>
      <c r="M27" s="2"/>
      <c r="N27" s="2"/>
      <c r="O27" s="2"/>
    </row>
    <row r="28" spans="1:9" s="2" customFormat="1" ht="15.75" customHeight="1">
      <c r="A28" s="73"/>
      <c r="B28" s="54" t="s">
        <v>47</v>
      </c>
      <c r="C28" s="61" t="s">
        <v>12</v>
      </c>
      <c r="D28" s="61">
        <v>1.03</v>
      </c>
      <c r="E28" s="55">
        <f>D28*E25</f>
        <v>46.35</v>
      </c>
      <c r="F28" s="55"/>
      <c r="G28" s="62"/>
      <c r="I28" s="32">
        <f t="shared" si="1"/>
        <v>0</v>
      </c>
    </row>
    <row r="29" spans="1:15" s="4" customFormat="1" ht="15.75" customHeight="1">
      <c r="A29" s="85"/>
      <c r="B29" s="75" t="s">
        <v>28</v>
      </c>
      <c r="C29" s="76" t="s">
        <v>22</v>
      </c>
      <c r="D29" s="76">
        <v>1.07</v>
      </c>
      <c r="E29" s="77">
        <f>E25*D29</f>
        <v>48.150000000000006</v>
      </c>
      <c r="F29" s="77"/>
      <c r="G29" s="62"/>
      <c r="H29" s="2"/>
      <c r="I29" s="32">
        <f aca="true" t="shared" si="2" ref="I29:I46">G29</f>
        <v>0</v>
      </c>
      <c r="J29" s="2"/>
      <c r="K29" s="2"/>
      <c r="L29" s="2"/>
      <c r="M29" s="2"/>
      <c r="N29" s="2"/>
      <c r="O29" s="2"/>
    </row>
    <row r="30" spans="1:9" s="2" customFormat="1" ht="15.75" customHeight="1" thickBot="1">
      <c r="A30" s="74"/>
      <c r="B30" s="63" t="s">
        <v>29</v>
      </c>
      <c r="C30" s="64" t="s">
        <v>8</v>
      </c>
      <c r="D30" s="64">
        <v>0.233</v>
      </c>
      <c r="E30" s="65">
        <f>D30*E25</f>
        <v>10.485000000000001</v>
      </c>
      <c r="F30" s="65"/>
      <c r="G30" s="66"/>
      <c r="I30" s="32">
        <f t="shared" si="2"/>
        <v>0</v>
      </c>
    </row>
    <row r="31" spans="1:15" s="5" customFormat="1" ht="66" customHeight="1">
      <c r="A31" s="70" t="s">
        <v>66</v>
      </c>
      <c r="B31" s="56" t="s">
        <v>73</v>
      </c>
      <c r="C31" s="72" t="s">
        <v>20</v>
      </c>
      <c r="D31" s="57"/>
      <c r="E31" s="58">
        <v>5</v>
      </c>
      <c r="F31" s="59"/>
      <c r="G31" s="60"/>
      <c r="H31" s="22">
        <f>G31/E31</f>
        <v>0</v>
      </c>
      <c r="I31" s="32">
        <f t="shared" si="2"/>
        <v>0</v>
      </c>
      <c r="J31" s="13"/>
      <c r="K31" s="31"/>
      <c r="L31" s="31"/>
      <c r="M31" s="31"/>
      <c r="N31" s="31"/>
      <c r="O31" s="31"/>
    </row>
    <row r="32" spans="1:15" s="4" customFormat="1" ht="15.75" customHeight="1">
      <c r="A32" s="73"/>
      <c r="B32" s="54" t="s">
        <v>48</v>
      </c>
      <c r="C32" s="61" t="s">
        <v>0</v>
      </c>
      <c r="D32" s="61">
        <f>1.15*(18.8+4*0.34)/100</f>
        <v>0.23183999999999996</v>
      </c>
      <c r="E32" s="55">
        <f>D32*E31</f>
        <v>1.1591999999999998</v>
      </c>
      <c r="F32" s="55"/>
      <c r="G32" s="62"/>
      <c r="H32" s="7"/>
      <c r="I32" s="32">
        <f t="shared" si="2"/>
        <v>0</v>
      </c>
      <c r="J32" s="7">
        <f>G32</f>
        <v>0</v>
      </c>
      <c r="K32" s="3">
        <f>G32/E31*0.8</f>
        <v>0</v>
      </c>
      <c r="L32" s="2"/>
      <c r="M32" s="2"/>
      <c r="N32" s="2"/>
      <c r="O32" s="2"/>
    </row>
    <row r="33" spans="1:15" s="4" customFormat="1" ht="15.75" customHeight="1">
      <c r="A33" s="73"/>
      <c r="B33" s="54" t="s">
        <v>49</v>
      </c>
      <c r="C33" s="61" t="s">
        <v>9</v>
      </c>
      <c r="D33" s="61">
        <f>1.15*(0.95+4*0.23)/100</f>
        <v>0.021505</v>
      </c>
      <c r="E33" s="55">
        <f>D33*E31</f>
        <v>0.107525</v>
      </c>
      <c r="F33" s="55"/>
      <c r="G33" s="62"/>
      <c r="H33" s="7"/>
      <c r="I33" s="32">
        <f t="shared" si="2"/>
        <v>0</v>
      </c>
      <c r="J33" s="7"/>
      <c r="K33" s="2"/>
      <c r="L33" s="2"/>
      <c r="M33" s="2"/>
      <c r="N33" s="2"/>
      <c r="O33" s="2"/>
    </row>
    <row r="34" spans="1:15" s="4" customFormat="1" ht="15.75" customHeight="1">
      <c r="A34" s="73"/>
      <c r="B34" s="54" t="s">
        <v>50</v>
      </c>
      <c r="C34" s="61" t="s">
        <v>7</v>
      </c>
      <c r="D34" s="61">
        <v>0.0808</v>
      </c>
      <c r="E34" s="55">
        <f>D34*E31</f>
        <v>0.40399999999999997</v>
      </c>
      <c r="F34" s="55"/>
      <c r="G34" s="62"/>
      <c r="H34" s="7"/>
      <c r="I34" s="32">
        <f t="shared" si="2"/>
        <v>0</v>
      </c>
      <c r="J34" s="13"/>
      <c r="K34" s="2"/>
      <c r="L34" s="2"/>
      <c r="M34" s="2"/>
      <c r="N34" s="2"/>
      <c r="O34" s="2"/>
    </row>
    <row r="35" spans="1:15" s="4" customFormat="1" ht="22.5" customHeight="1" thickBot="1">
      <c r="A35" s="74"/>
      <c r="B35" s="63" t="s">
        <v>11</v>
      </c>
      <c r="C35" s="64" t="s">
        <v>9</v>
      </c>
      <c r="D35" s="64">
        <v>0.0636</v>
      </c>
      <c r="E35" s="65">
        <f>D35*E31</f>
        <v>0.318</v>
      </c>
      <c r="F35" s="65"/>
      <c r="G35" s="66"/>
      <c r="H35" s="7"/>
      <c r="I35" s="32">
        <f t="shared" si="2"/>
        <v>0</v>
      </c>
      <c r="J35" s="13"/>
      <c r="K35" s="2"/>
      <c r="L35" s="2"/>
      <c r="M35" s="2"/>
      <c r="N35" s="2"/>
      <c r="O35" s="2"/>
    </row>
    <row r="36" spans="1:17" ht="69" customHeight="1">
      <c r="A36" s="70" t="s">
        <v>67</v>
      </c>
      <c r="B36" s="56" t="s">
        <v>60</v>
      </c>
      <c r="C36" s="57" t="s">
        <v>16</v>
      </c>
      <c r="D36" s="57"/>
      <c r="E36" s="58">
        <v>59</v>
      </c>
      <c r="F36" s="59"/>
      <c r="G36" s="60"/>
      <c r="H36" s="22">
        <f>G36/E36</f>
        <v>0</v>
      </c>
      <c r="I36" s="32">
        <f t="shared" si="2"/>
        <v>0</v>
      </c>
      <c r="J36" s="3"/>
      <c r="K36" s="3"/>
      <c r="L36" s="41">
        <f>E36*5/1000</f>
        <v>0.295</v>
      </c>
      <c r="M36" s="3"/>
      <c r="N36" s="3"/>
      <c r="O36" s="3"/>
      <c r="P36" s="3"/>
      <c r="Q36" s="3"/>
    </row>
    <row r="37" spans="1:17" ht="20.25" customHeight="1">
      <c r="A37" s="71"/>
      <c r="B37" s="54" t="s">
        <v>39</v>
      </c>
      <c r="C37" s="61" t="s">
        <v>0</v>
      </c>
      <c r="D37" s="61">
        <f>1.5*0.536</f>
        <v>0.804</v>
      </c>
      <c r="E37" s="55">
        <f>D37*E36</f>
        <v>47.436</v>
      </c>
      <c r="F37" s="55"/>
      <c r="G37" s="62"/>
      <c r="H37" s="3"/>
      <c r="I37" s="32">
        <f t="shared" si="2"/>
        <v>0</v>
      </c>
      <c r="J37" s="7">
        <f>G37</f>
        <v>0</v>
      </c>
      <c r="K37" s="3">
        <f>G37/E36*0.8</f>
        <v>0</v>
      </c>
      <c r="L37" s="3"/>
      <c r="M37" s="3"/>
      <c r="N37" s="3"/>
      <c r="O37" s="3"/>
      <c r="P37" s="3"/>
      <c r="Q37" s="3"/>
    </row>
    <row r="38" spans="1:17" ht="18" customHeight="1">
      <c r="A38" s="71"/>
      <c r="B38" s="54" t="s">
        <v>40</v>
      </c>
      <c r="C38" s="61" t="s">
        <v>9</v>
      </c>
      <c r="D38" s="61">
        <f>1.15*0.0365</f>
        <v>0.04197499999999999</v>
      </c>
      <c r="E38" s="55">
        <f>D38*E36</f>
        <v>2.4765249999999996</v>
      </c>
      <c r="F38" s="55"/>
      <c r="G38" s="62"/>
      <c r="H38" s="3"/>
      <c r="I38" s="32">
        <f t="shared" si="2"/>
        <v>0</v>
      </c>
      <c r="J38" s="3"/>
      <c r="K38" s="3"/>
      <c r="L38" s="3"/>
      <c r="M38" s="3"/>
      <c r="N38" s="3"/>
      <c r="O38" s="3"/>
      <c r="P38" s="3"/>
      <c r="Q38" s="3"/>
    </row>
    <row r="39" spans="1:17" ht="33.75" customHeight="1">
      <c r="A39" s="71"/>
      <c r="B39" s="54" t="s">
        <v>41</v>
      </c>
      <c r="C39" s="61" t="s">
        <v>12</v>
      </c>
      <c r="D39" s="61">
        <v>1.02</v>
      </c>
      <c r="E39" s="55">
        <f>D39*E36</f>
        <v>60.18</v>
      </c>
      <c r="F39" s="55"/>
      <c r="G39" s="62"/>
      <c r="H39" s="3"/>
      <c r="I39" s="32">
        <f t="shared" si="2"/>
        <v>0</v>
      </c>
      <c r="J39" s="3"/>
      <c r="K39" s="3"/>
      <c r="L39" s="3"/>
      <c r="M39" s="3"/>
      <c r="N39" s="3"/>
      <c r="O39" s="3"/>
      <c r="P39" s="3"/>
      <c r="Q39" s="3"/>
    </row>
    <row r="40" spans="1:17" ht="22.5" customHeight="1" thickBot="1">
      <c r="A40" s="80"/>
      <c r="B40" s="63" t="s">
        <v>23</v>
      </c>
      <c r="C40" s="64" t="s">
        <v>9</v>
      </c>
      <c r="D40" s="64">
        <v>0.107</v>
      </c>
      <c r="E40" s="65">
        <f>D40*E36</f>
        <v>6.313</v>
      </c>
      <c r="F40" s="65"/>
      <c r="G40" s="66"/>
      <c r="H40" s="3"/>
      <c r="I40" s="32">
        <f t="shared" si="2"/>
        <v>0</v>
      </c>
      <c r="J40" s="3"/>
      <c r="K40" s="3"/>
      <c r="L40" s="3"/>
      <c r="M40" s="3"/>
      <c r="N40" s="3"/>
      <c r="O40" s="3"/>
      <c r="P40" s="3"/>
      <c r="Q40" s="3"/>
    </row>
    <row r="41" spans="1:15" ht="63" customHeight="1">
      <c r="A41" s="70" t="s">
        <v>65</v>
      </c>
      <c r="B41" s="56" t="s">
        <v>63</v>
      </c>
      <c r="C41" s="57" t="s">
        <v>16</v>
      </c>
      <c r="D41" s="57"/>
      <c r="E41" s="58">
        <v>5</v>
      </c>
      <c r="F41" s="59"/>
      <c r="G41" s="60"/>
      <c r="H41" s="22">
        <f>G41/E41</f>
        <v>0</v>
      </c>
      <c r="I41" s="32">
        <f t="shared" si="2"/>
        <v>0</v>
      </c>
      <c r="J41" s="8"/>
      <c r="K41" s="3"/>
      <c r="L41" s="3"/>
      <c r="M41" s="3"/>
      <c r="N41" s="3"/>
      <c r="O41" s="3"/>
    </row>
    <row r="42" spans="1:15" ht="15.75" customHeight="1">
      <c r="A42" s="73"/>
      <c r="B42" s="54" t="s">
        <v>42</v>
      </c>
      <c r="C42" s="61" t="s">
        <v>0</v>
      </c>
      <c r="D42" s="61">
        <f>1.15*1.08</f>
        <v>1.242</v>
      </c>
      <c r="E42" s="55">
        <f>D42*E41</f>
        <v>6.21</v>
      </c>
      <c r="F42" s="55"/>
      <c r="G42" s="62"/>
      <c r="H42" s="33"/>
      <c r="I42" s="32">
        <f t="shared" si="2"/>
        <v>0</v>
      </c>
      <c r="J42" s="7">
        <f>G42</f>
        <v>0</v>
      </c>
      <c r="K42" s="3">
        <f>G42/E41*0.8</f>
        <v>0</v>
      </c>
      <c r="L42" s="3"/>
      <c r="M42" s="3"/>
      <c r="N42" s="3"/>
      <c r="O42" s="3"/>
    </row>
    <row r="43" spans="1:15" ht="15.75" customHeight="1">
      <c r="A43" s="73"/>
      <c r="B43" s="54" t="s">
        <v>43</v>
      </c>
      <c r="C43" s="61" t="s">
        <v>9</v>
      </c>
      <c r="D43" s="61">
        <f>1.15*0.0452</f>
        <v>0.05197999999999999</v>
      </c>
      <c r="E43" s="55">
        <f>D43*E41</f>
        <v>0.25989999999999996</v>
      </c>
      <c r="F43" s="55"/>
      <c r="G43" s="62"/>
      <c r="H43" s="7"/>
      <c r="I43" s="32">
        <f t="shared" si="2"/>
        <v>0</v>
      </c>
      <c r="J43" s="7"/>
      <c r="K43" s="3"/>
      <c r="L43" s="3"/>
      <c r="M43" s="3"/>
      <c r="N43" s="3"/>
      <c r="O43" s="3"/>
    </row>
    <row r="44" spans="1:15" ht="15.75" customHeight="1">
      <c r="A44" s="73"/>
      <c r="B44" s="54" t="s">
        <v>44</v>
      </c>
      <c r="C44" s="61" t="s">
        <v>12</v>
      </c>
      <c r="D44" s="61">
        <v>1.02</v>
      </c>
      <c r="E44" s="55">
        <f>D44*E41</f>
        <v>5.1</v>
      </c>
      <c r="F44" s="55"/>
      <c r="G44" s="62"/>
      <c r="H44" s="7"/>
      <c r="I44" s="32">
        <f t="shared" si="2"/>
        <v>0</v>
      </c>
      <c r="J44" s="8"/>
      <c r="K44" s="3"/>
      <c r="L44" s="3"/>
      <c r="M44" s="3"/>
      <c r="N44" s="3"/>
      <c r="O44" s="3"/>
    </row>
    <row r="45" spans="1:10" s="3" customFormat="1" ht="15.75" customHeight="1">
      <c r="A45" s="73"/>
      <c r="B45" s="54" t="s">
        <v>45</v>
      </c>
      <c r="C45" s="61" t="s">
        <v>8</v>
      </c>
      <c r="D45" s="61">
        <v>5</v>
      </c>
      <c r="E45" s="55">
        <f>D45*E41</f>
        <v>25</v>
      </c>
      <c r="F45" s="55"/>
      <c r="G45" s="62"/>
      <c r="H45" s="7"/>
      <c r="I45" s="32">
        <f t="shared" si="2"/>
        <v>0</v>
      </c>
      <c r="J45" s="8"/>
    </row>
    <row r="46" spans="1:15" ht="15.75" customHeight="1" thickBot="1">
      <c r="A46" s="74"/>
      <c r="B46" s="63" t="s">
        <v>11</v>
      </c>
      <c r="C46" s="64" t="s">
        <v>9</v>
      </c>
      <c r="D46" s="64">
        <v>0.0466</v>
      </c>
      <c r="E46" s="65">
        <f>D46*E41</f>
        <v>0.233</v>
      </c>
      <c r="F46" s="65"/>
      <c r="G46" s="66"/>
      <c r="H46" s="7"/>
      <c r="I46" s="32">
        <f t="shared" si="2"/>
        <v>0</v>
      </c>
      <c r="J46" s="8"/>
      <c r="K46" s="3"/>
      <c r="L46" s="3"/>
      <c r="M46" s="3"/>
      <c r="N46" s="3"/>
      <c r="O46" s="3"/>
    </row>
    <row r="47" spans="1:9" s="4" customFormat="1" ht="65.25" customHeight="1">
      <c r="A47" s="69">
        <v>10</v>
      </c>
      <c r="B47" s="56" t="s">
        <v>82</v>
      </c>
      <c r="C47" s="57" t="s">
        <v>16</v>
      </c>
      <c r="D47" s="57"/>
      <c r="E47" s="58">
        <v>63</v>
      </c>
      <c r="F47" s="59"/>
      <c r="G47" s="60"/>
      <c r="H47" s="36">
        <f>G47/E47</f>
        <v>0</v>
      </c>
      <c r="I47" s="32">
        <f aca="true" t="shared" si="3" ref="I47:I59">G47</f>
        <v>0</v>
      </c>
    </row>
    <row r="48" spans="1:11" s="4" customFormat="1" ht="21.75" customHeight="1">
      <c r="A48" s="71"/>
      <c r="B48" s="54" t="s">
        <v>25</v>
      </c>
      <c r="C48" s="61" t="str">
        <f>C47</f>
        <v>kv.m</v>
      </c>
      <c r="D48" s="61">
        <v>1</v>
      </c>
      <c r="E48" s="55">
        <f>D48*E47</f>
        <v>63</v>
      </c>
      <c r="F48" s="55"/>
      <c r="G48" s="62"/>
      <c r="H48" s="7"/>
      <c r="I48" s="32">
        <f t="shared" si="3"/>
        <v>0</v>
      </c>
      <c r="J48" s="7">
        <f>G48</f>
        <v>0</v>
      </c>
      <c r="K48" s="3">
        <f>G48/E47*0.8</f>
        <v>0</v>
      </c>
    </row>
    <row r="49" spans="1:10" s="5" customFormat="1" ht="28.5" customHeight="1" thickBot="1">
      <c r="A49" s="80"/>
      <c r="B49" s="63" t="s">
        <v>46</v>
      </c>
      <c r="C49" s="64" t="str">
        <f>C47</f>
        <v>kv.m</v>
      </c>
      <c r="D49" s="64">
        <v>1</v>
      </c>
      <c r="E49" s="65">
        <f>D49*E47</f>
        <v>63</v>
      </c>
      <c r="F49" s="65"/>
      <c r="G49" s="66"/>
      <c r="H49" s="7"/>
      <c r="I49" s="32">
        <f t="shared" si="3"/>
        <v>0</v>
      </c>
      <c r="J49" s="4"/>
    </row>
    <row r="50" spans="1:17" ht="64.5" customHeight="1">
      <c r="A50" s="70" t="s">
        <v>68</v>
      </c>
      <c r="B50" s="56" t="s">
        <v>74</v>
      </c>
      <c r="C50" s="57" t="s">
        <v>16</v>
      </c>
      <c r="D50" s="57"/>
      <c r="E50" s="86">
        <v>120</v>
      </c>
      <c r="F50" s="59"/>
      <c r="G50" s="60"/>
      <c r="H50" s="22">
        <f>G50/E50</f>
        <v>0</v>
      </c>
      <c r="I50" s="32">
        <f t="shared" si="3"/>
        <v>0</v>
      </c>
      <c r="J50" s="13"/>
      <c r="K50" s="3"/>
      <c r="L50" s="3"/>
      <c r="M50" s="3"/>
      <c r="N50" s="3"/>
      <c r="O50" s="3"/>
      <c r="P50" s="3"/>
      <c r="Q50" s="3"/>
    </row>
    <row r="51" spans="1:17" ht="30">
      <c r="A51" s="68"/>
      <c r="B51" s="54" t="s">
        <v>51</v>
      </c>
      <c r="C51" s="87" t="s">
        <v>0</v>
      </c>
      <c r="D51" s="61">
        <f>1.15*(65.8+85.6)/2/100*70%+1.15*(11.5+15.8)/2/100</f>
        <v>0.7663599999999998</v>
      </c>
      <c r="E51" s="55">
        <f>D51*E50</f>
        <v>91.96319999999997</v>
      </c>
      <c r="F51" s="55"/>
      <c r="G51" s="62"/>
      <c r="H51" s="7"/>
      <c r="I51" s="32">
        <f t="shared" si="3"/>
        <v>0</v>
      </c>
      <c r="J51" s="7">
        <f>G51</f>
        <v>0</v>
      </c>
      <c r="K51" s="3">
        <f>G51/E50*0.8</f>
        <v>0</v>
      </c>
      <c r="L51" s="3"/>
      <c r="M51" s="3"/>
      <c r="N51" s="3"/>
      <c r="O51" s="3"/>
      <c r="P51" s="3"/>
      <c r="Q51" s="3"/>
    </row>
    <row r="52" spans="1:17" ht="13.5" customHeight="1">
      <c r="A52" s="68"/>
      <c r="B52" s="54" t="s">
        <v>52</v>
      </c>
      <c r="C52" s="87" t="s">
        <v>9</v>
      </c>
      <c r="D52" s="61">
        <f>1.15*(1+1.2)/2/100*70%+1.15*0.02/100</f>
        <v>0.009085</v>
      </c>
      <c r="E52" s="55">
        <f>D52*E50</f>
        <v>1.0901999999999998</v>
      </c>
      <c r="F52" s="55"/>
      <c r="G52" s="62"/>
      <c r="H52" s="7"/>
      <c r="I52" s="32">
        <f t="shared" si="3"/>
        <v>0</v>
      </c>
      <c r="J52" s="13"/>
      <c r="K52" s="3"/>
      <c r="L52" s="3"/>
      <c r="M52" s="3"/>
      <c r="N52" s="3"/>
      <c r="O52" s="3"/>
      <c r="P52" s="3"/>
      <c r="Q52" s="3"/>
    </row>
    <row r="53" spans="1:17" ht="13.5" customHeight="1">
      <c r="A53" s="68"/>
      <c r="B53" s="54" t="s">
        <v>53</v>
      </c>
      <c r="C53" s="87" t="s">
        <v>8</v>
      </c>
      <c r="D53" s="61">
        <f>(79+29+92+32)/2/100</f>
        <v>1.16</v>
      </c>
      <c r="E53" s="79">
        <f>E50*D53</f>
        <v>139.2</v>
      </c>
      <c r="F53" s="55"/>
      <c r="G53" s="62"/>
      <c r="H53" s="7"/>
      <c r="I53" s="32">
        <f t="shared" si="3"/>
        <v>0</v>
      </c>
      <c r="J53" s="13"/>
      <c r="K53" s="3"/>
      <c r="L53" s="3"/>
      <c r="M53" s="3"/>
      <c r="N53" s="3"/>
      <c r="O53" s="3"/>
      <c r="P53" s="3"/>
      <c r="Q53" s="3"/>
    </row>
    <row r="54" spans="1:17" ht="13.5" customHeight="1" thickBot="1">
      <c r="A54" s="78"/>
      <c r="B54" s="63" t="s">
        <v>54</v>
      </c>
      <c r="C54" s="88" t="s">
        <v>9</v>
      </c>
      <c r="D54" s="64">
        <f>(1.6+1.8)/2/100*70%+0.42/100</f>
        <v>0.0161</v>
      </c>
      <c r="E54" s="65">
        <f>D54*E50</f>
        <v>1.932</v>
      </c>
      <c r="F54" s="65"/>
      <c r="G54" s="66"/>
      <c r="H54" s="7"/>
      <c r="I54" s="32">
        <f t="shared" si="3"/>
        <v>0</v>
      </c>
      <c r="J54" s="7"/>
      <c r="K54" s="3"/>
      <c r="L54" s="3"/>
      <c r="M54" s="3"/>
      <c r="N54" s="3"/>
      <c r="O54" s="3"/>
      <c r="P54" s="3"/>
      <c r="Q54" s="3"/>
    </row>
    <row r="55" spans="1:17" ht="49.5" customHeight="1">
      <c r="A55" s="70" t="s">
        <v>69</v>
      </c>
      <c r="B55" s="56" t="s">
        <v>81</v>
      </c>
      <c r="C55" s="57" t="s">
        <v>16</v>
      </c>
      <c r="D55" s="57"/>
      <c r="E55" s="86">
        <v>120</v>
      </c>
      <c r="F55" s="59"/>
      <c r="G55" s="60"/>
      <c r="H55" s="22">
        <f>G55/E55</f>
        <v>0</v>
      </c>
      <c r="I55" s="32">
        <f t="shared" si="3"/>
        <v>0</v>
      </c>
      <c r="J55" s="13"/>
      <c r="K55" s="3"/>
      <c r="L55" s="42"/>
      <c r="M55" s="3"/>
      <c r="N55" s="3"/>
      <c r="O55" s="3"/>
      <c r="P55" s="3"/>
      <c r="Q55" s="3"/>
    </row>
    <row r="56" spans="1:17" s="39" customFormat="1" ht="13.5" customHeight="1">
      <c r="A56" s="89"/>
      <c r="B56" s="61" t="s">
        <v>55</v>
      </c>
      <c r="C56" s="87" t="s">
        <v>0</v>
      </c>
      <c r="D56" s="61">
        <f>1.15*(65.8+85.6)/2/100*30%</f>
        <v>0.2611649999999999</v>
      </c>
      <c r="E56" s="55">
        <f>D56*E55</f>
        <v>31.33979999999999</v>
      </c>
      <c r="F56" s="55"/>
      <c r="G56" s="62"/>
      <c r="H56" s="38"/>
      <c r="I56" s="32">
        <f t="shared" si="3"/>
        <v>0</v>
      </c>
      <c r="J56" s="38">
        <f>G56</f>
        <v>0</v>
      </c>
      <c r="K56" s="3">
        <f>G56/E55*0.8</f>
        <v>0</v>
      </c>
      <c r="L56" s="44"/>
      <c r="M56" s="43"/>
      <c r="N56" s="43"/>
      <c r="O56" s="43"/>
      <c r="P56" s="43"/>
      <c r="Q56" s="43"/>
    </row>
    <row r="57" spans="1:17" s="39" customFormat="1" ht="13.5" customHeight="1">
      <c r="A57" s="89"/>
      <c r="B57" s="61" t="s">
        <v>56</v>
      </c>
      <c r="C57" s="87" t="s">
        <v>9</v>
      </c>
      <c r="D57" s="61">
        <f>1.15*(1+1.2)/2/100*30%</f>
        <v>0.0037949999999999998</v>
      </c>
      <c r="E57" s="55">
        <f>D57*E55</f>
        <v>0.45539999999999997</v>
      </c>
      <c r="F57" s="55"/>
      <c r="G57" s="62"/>
      <c r="H57" s="38"/>
      <c r="I57" s="32">
        <f t="shared" si="3"/>
        <v>0</v>
      </c>
      <c r="J57" s="45"/>
      <c r="K57" s="43"/>
      <c r="L57" s="43"/>
      <c r="M57" s="43"/>
      <c r="N57" s="43"/>
      <c r="O57" s="43"/>
      <c r="P57" s="43"/>
      <c r="Q57" s="43"/>
    </row>
    <row r="58" spans="1:17" s="39" customFormat="1" ht="13.5" customHeight="1">
      <c r="A58" s="89"/>
      <c r="B58" s="61" t="s">
        <v>57</v>
      </c>
      <c r="C58" s="87" t="s">
        <v>8</v>
      </c>
      <c r="D58" s="61">
        <v>0.63</v>
      </c>
      <c r="E58" s="55">
        <f>D58*E55</f>
        <v>75.6</v>
      </c>
      <c r="F58" s="55"/>
      <c r="G58" s="62"/>
      <c r="H58" s="38"/>
      <c r="I58" s="32">
        <f t="shared" si="3"/>
        <v>0</v>
      </c>
      <c r="J58" s="45"/>
      <c r="K58" s="43"/>
      <c r="L58" s="43"/>
      <c r="M58" s="43"/>
      <c r="N58" s="43"/>
      <c r="O58" s="43"/>
      <c r="P58" s="43"/>
      <c r="Q58" s="43"/>
    </row>
    <row r="59" spans="1:17" s="39" customFormat="1" ht="21.75" customHeight="1" thickBot="1">
      <c r="A59" s="90"/>
      <c r="B59" s="64" t="s">
        <v>58</v>
      </c>
      <c r="C59" s="88" t="s">
        <v>9</v>
      </c>
      <c r="D59" s="64">
        <f>(1.6+1.8)/2/100*30%</f>
        <v>0.0051</v>
      </c>
      <c r="E59" s="65">
        <f>D59*E55</f>
        <v>0.6120000000000001</v>
      </c>
      <c r="F59" s="65"/>
      <c r="G59" s="66"/>
      <c r="H59" s="38"/>
      <c r="I59" s="32">
        <f t="shared" si="3"/>
        <v>0</v>
      </c>
      <c r="J59" s="38"/>
      <c r="K59" s="43"/>
      <c r="L59" s="43"/>
      <c r="M59" s="43"/>
      <c r="N59" s="43"/>
      <c r="O59" s="43"/>
      <c r="P59" s="43"/>
      <c r="Q59" s="43"/>
    </row>
    <row r="60" spans="1:39" s="39" customFormat="1" ht="30.75" customHeight="1" thickBot="1">
      <c r="A60" s="91" t="s">
        <v>75</v>
      </c>
      <c r="B60" s="92" t="s">
        <v>76</v>
      </c>
      <c r="C60" s="93" t="s">
        <v>77</v>
      </c>
      <c r="D60" s="83"/>
      <c r="E60" s="94">
        <v>6.5</v>
      </c>
      <c r="F60" s="84"/>
      <c r="G60" s="95"/>
      <c r="H60" s="38"/>
      <c r="I60" s="32"/>
      <c r="J60" s="38"/>
      <c r="K60" s="43"/>
      <c r="L60" s="43"/>
      <c r="M60" s="104"/>
      <c r="N60" s="104"/>
      <c r="O60" s="104"/>
      <c r="P60" s="104"/>
      <c r="Q60" s="104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</row>
    <row r="61" spans="1:39" s="102" customFormat="1" ht="39" customHeight="1">
      <c r="A61" s="98" t="s">
        <v>79</v>
      </c>
      <c r="B61" s="20" t="s">
        <v>80</v>
      </c>
      <c r="C61" s="67" t="s">
        <v>16</v>
      </c>
      <c r="D61" s="107"/>
      <c r="E61" s="59">
        <v>1.75</v>
      </c>
      <c r="F61" s="108"/>
      <c r="G61" s="60"/>
      <c r="H61" s="99"/>
      <c r="I61" s="100"/>
      <c r="J61" s="99"/>
      <c r="K61" s="101"/>
      <c r="L61" s="103"/>
      <c r="M61" s="104"/>
      <c r="N61" s="104"/>
      <c r="O61" s="104"/>
      <c r="P61" s="104"/>
      <c r="Q61" s="104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</row>
    <row r="62" spans="1:39" s="102" customFormat="1" ht="24.75" customHeight="1">
      <c r="A62" s="109"/>
      <c r="B62" s="110" t="s">
        <v>24</v>
      </c>
      <c r="C62" s="111" t="str">
        <f>C61</f>
        <v>kv.m</v>
      </c>
      <c r="D62" s="111">
        <v>1</v>
      </c>
      <c r="E62" s="112">
        <f>E61*D62</f>
        <v>1.75</v>
      </c>
      <c r="F62" s="112"/>
      <c r="G62" s="113"/>
      <c r="H62" s="99"/>
      <c r="I62" s="100"/>
      <c r="J62" s="99"/>
      <c r="K62" s="101"/>
      <c r="L62" s="103"/>
      <c r="M62" s="104"/>
      <c r="N62" s="104"/>
      <c r="O62" s="104"/>
      <c r="P62" s="104"/>
      <c r="Q62" s="104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</row>
    <row r="63" spans="1:17" s="105" customFormat="1" ht="45" customHeight="1">
      <c r="A63" s="98" t="s">
        <v>83</v>
      </c>
      <c r="B63" s="27" t="s">
        <v>86</v>
      </c>
      <c r="C63" s="30" t="s">
        <v>85</v>
      </c>
      <c r="D63" s="30"/>
      <c r="E63" s="52">
        <v>10</v>
      </c>
      <c r="F63" s="52"/>
      <c r="G63" s="52"/>
      <c r="H63" s="38"/>
      <c r="I63" s="32"/>
      <c r="J63" s="38"/>
      <c r="K63" s="104"/>
      <c r="L63" s="104"/>
      <c r="M63" s="104"/>
      <c r="N63" s="104"/>
      <c r="O63" s="104"/>
      <c r="P63" s="104"/>
      <c r="Q63" s="104"/>
    </row>
    <row r="64" spans="1:17" s="105" customFormat="1" ht="39" customHeight="1">
      <c r="A64" s="114" t="s">
        <v>84</v>
      </c>
      <c r="B64" s="96" t="s">
        <v>87</v>
      </c>
      <c r="C64" s="115" t="s">
        <v>77</v>
      </c>
      <c r="D64" s="30"/>
      <c r="E64" s="52">
        <v>10</v>
      </c>
      <c r="F64" s="52"/>
      <c r="G64" s="52"/>
      <c r="H64" s="38"/>
      <c r="I64" s="32"/>
      <c r="J64" s="38"/>
      <c r="K64" s="104"/>
      <c r="L64" s="104"/>
      <c r="M64" s="104"/>
      <c r="N64" s="104"/>
      <c r="O64" s="104"/>
      <c r="P64" s="104"/>
      <c r="Q64" s="104"/>
    </row>
    <row r="65" spans="1:39" ht="18" customHeight="1">
      <c r="A65" s="47"/>
      <c r="B65" s="96" t="s">
        <v>15</v>
      </c>
      <c r="C65" s="37" t="s">
        <v>9</v>
      </c>
      <c r="D65" s="37"/>
      <c r="E65" s="49"/>
      <c r="F65" s="49"/>
      <c r="G65" s="97"/>
      <c r="I65" s="46">
        <f>SUM(I5:I59)/2</f>
        <v>0</v>
      </c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</row>
    <row r="66" spans="1:39" ht="18" customHeight="1">
      <c r="A66" s="47"/>
      <c r="B66" s="24" t="s">
        <v>18</v>
      </c>
      <c r="C66" s="37" t="s">
        <v>9</v>
      </c>
      <c r="D66" s="37"/>
      <c r="E66" s="48">
        <v>0.08</v>
      </c>
      <c r="F66" s="49"/>
      <c r="G66" s="51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</row>
    <row r="67" spans="1:7" s="28" customFormat="1" ht="18" customHeight="1">
      <c r="A67" s="26"/>
      <c r="B67" s="27" t="s">
        <v>14</v>
      </c>
      <c r="C67" s="30" t="s">
        <v>9</v>
      </c>
      <c r="D67" s="30"/>
      <c r="E67" s="30"/>
      <c r="F67" s="52"/>
      <c r="G67" s="53"/>
    </row>
    <row r="68" spans="1:7" ht="18" customHeight="1">
      <c r="A68" s="25"/>
      <c r="B68" s="21" t="s">
        <v>10</v>
      </c>
      <c r="C68" s="23" t="s">
        <v>9</v>
      </c>
      <c r="D68" s="23"/>
      <c r="E68" s="29">
        <v>0.08</v>
      </c>
      <c r="F68" s="35"/>
      <c r="G68" s="50"/>
    </row>
    <row r="69" spans="1:7" s="4" customFormat="1" ht="18" customHeight="1">
      <c r="A69" s="117"/>
      <c r="B69" s="118" t="s">
        <v>17</v>
      </c>
      <c r="C69" s="119" t="s">
        <v>9</v>
      </c>
      <c r="D69" s="111"/>
      <c r="E69" s="111"/>
      <c r="F69" s="112"/>
      <c r="G69" s="120"/>
    </row>
    <row r="70" spans="1:7" s="4" customFormat="1" ht="18" customHeight="1">
      <c r="A70" s="121"/>
      <c r="B70" s="27" t="s">
        <v>89</v>
      </c>
      <c r="C70" s="119" t="s">
        <v>9</v>
      </c>
      <c r="D70" s="23"/>
      <c r="E70" s="29">
        <v>0.18</v>
      </c>
      <c r="F70" s="35"/>
      <c r="G70" s="52"/>
    </row>
    <row r="71" spans="1:7" s="15" customFormat="1" ht="18.75" customHeight="1">
      <c r="A71" s="121"/>
      <c r="B71" s="27" t="s">
        <v>90</v>
      </c>
      <c r="C71" s="133" t="s">
        <v>9</v>
      </c>
      <c r="D71" s="23"/>
      <c r="E71" s="23"/>
      <c r="F71" s="35"/>
      <c r="G71" s="52"/>
    </row>
    <row r="72" spans="1:7" ht="20.25" customHeight="1">
      <c r="A72" s="34"/>
      <c r="B72" s="18"/>
      <c r="C72" s="128"/>
      <c r="D72" s="128"/>
      <c r="E72" s="128"/>
      <c r="F72" s="128"/>
      <c r="G72" s="19"/>
    </row>
    <row r="73" spans="1:7" ht="15.75">
      <c r="A73" s="11"/>
      <c r="B73" s="2"/>
      <c r="C73" s="2"/>
      <c r="D73" s="2"/>
      <c r="E73" s="16"/>
      <c r="F73" s="2"/>
      <c r="G73" s="6"/>
    </row>
    <row r="74" spans="2:7" ht="15.75">
      <c r="B74" s="2"/>
      <c r="C74" s="2"/>
      <c r="D74" s="2"/>
      <c r="E74" s="16"/>
      <c r="F74" s="2"/>
      <c r="G74" s="6"/>
    </row>
  </sheetData>
  <sheetProtection/>
  <mergeCells count="8">
    <mergeCell ref="A1:G1"/>
    <mergeCell ref="A2:G2"/>
    <mergeCell ref="D3:E3"/>
    <mergeCell ref="F3:G3"/>
    <mergeCell ref="A3:A4"/>
    <mergeCell ref="C72:F72"/>
    <mergeCell ref="B3:B4"/>
    <mergeCell ref="C3:C4"/>
  </mergeCells>
  <printOptions/>
  <pageMargins left="0.5511811023622047" right="0" top="0.2362204724409449" bottom="0.3937007874015748" header="0.2362204724409449" footer="0"/>
  <pageSetup horizontalDpi="600" verticalDpi="600" orientation="portrait" paperSize="9" r:id="rId1"/>
  <headerFooter alignWithMargins="0">
    <oddFooter>&amp;R&amp;8 =&amp;P=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omari</dc:creator>
  <cp:keywords/>
  <dc:description/>
  <cp:lastModifiedBy>Maia</cp:lastModifiedBy>
  <cp:lastPrinted>2021-06-10T09:08:11Z</cp:lastPrinted>
  <dcterms:created xsi:type="dcterms:W3CDTF">1996-10-14T23:33:28Z</dcterms:created>
  <dcterms:modified xsi:type="dcterms:W3CDTF">2022-04-12T19:30:08Z</dcterms:modified>
  <cp:category/>
  <cp:version/>
  <cp:contentType/>
  <cp:contentStatus/>
</cp:coreProperties>
</file>