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4240" windowHeight="12375" tabRatio="528"/>
  </bookViews>
  <sheets>
    <sheet name="2" sheetId="35" r:id="rId1"/>
  </sheets>
  <definedNames>
    <definedName name="_xlnm._FilterDatabase" localSheetId="0" hidden="1">'2'!$A$1:$L$279</definedName>
    <definedName name="_xlnm.Print_Area" localSheetId="0">'2'!$A$2:$L$278</definedName>
  </definedNames>
  <calcPr calcId="145621"/>
</workbook>
</file>

<file path=xl/calcChain.xml><?xml version="1.0" encoding="utf-8"?>
<calcChain xmlns="http://schemas.openxmlformats.org/spreadsheetml/2006/main">
  <c r="E227" i="35" l="1"/>
  <c r="E230" i="35" s="1"/>
  <c r="G230" i="35" s="1"/>
  <c r="L230" i="35" s="1"/>
  <c r="E220" i="35"/>
  <c r="G220" i="35" s="1"/>
  <c r="L220" i="35" s="1"/>
  <c r="E217" i="35"/>
  <c r="G217" i="35" s="1"/>
  <c r="L217" i="35" s="1"/>
  <c r="E216" i="35"/>
  <c r="G216" i="35" s="1"/>
  <c r="L216" i="35" s="1"/>
  <c r="E215" i="35"/>
  <c r="G215" i="35" s="1"/>
  <c r="L215" i="35" s="1"/>
  <c r="E211" i="35"/>
  <c r="E212" i="35" s="1"/>
  <c r="E223" i="35" s="1"/>
  <c r="G223" i="35" s="1"/>
  <c r="L223" i="35" s="1"/>
  <c r="E205" i="35"/>
  <c r="E206" i="35" s="1"/>
  <c r="I206" i="35" s="1"/>
  <c r="L206" i="35" s="1"/>
  <c r="E199" i="35"/>
  <c r="E232" i="35" s="1"/>
  <c r="E233" i="35" s="1"/>
  <c r="E208" i="35" l="1"/>
  <c r="G208" i="35" s="1"/>
  <c r="L208" i="35" s="1"/>
  <c r="E228" i="35"/>
  <c r="E229" i="35" s="1"/>
  <c r="I229" i="35" s="1"/>
  <c r="L229" i="35" s="1"/>
  <c r="E200" i="35"/>
  <c r="E202" i="35" s="1"/>
  <c r="K202" i="35" s="1"/>
  <c r="L202" i="35" s="1"/>
  <c r="E221" i="35"/>
  <c r="G221" i="35" s="1"/>
  <c r="L221" i="35" s="1"/>
  <c r="E213" i="35"/>
  <c r="I213" i="35" s="1"/>
  <c r="L213" i="35" s="1"/>
  <c r="E224" i="35"/>
  <c r="G224" i="35" s="1"/>
  <c r="L224" i="35" s="1"/>
  <c r="E225" i="35"/>
  <c r="G225" i="35" s="1"/>
  <c r="L225" i="35" s="1"/>
  <c r="E234" i="35"/>
  <c r="I234" i="35" s="1"/>
  <c r="L234" i="35" s="1"/>
  <c r="E235" i="35"/>
  <c r="K235" i="35" s="1"/>
  <c r="L235" i="35" s="1"/>
  <c r="E207" i="35"/>
  <c r="K207" i="35" s="1"/>
  <c r="L207" i="35" s="1"/>
  <c r="E209" i="35"/>
  <c r="G209" i="35" s="1"/>
  <c r="L209" i="35" s="1"/>
  <c r="E214" i="35"/>
  <c r="K214" i="35" s="1"/>
  <c r="L214" i="35" s="1"/>
  <c r="E218" i="35"/>
  <c r="G218" i="35" s="1"/>
  <c r="L218" i="35" s="1"/>
  <c r="E222" i="35"/>
  <c r="G222" i="35" s="1"/>
  <c r="L222" i="35" s="1"/>
  <c r="E219" i="35"/>
  <c r="G219" i="35" s="1"/>
  <c r="L219" i="35" s="1"/>
  <c r="E192" i="35"/>
  <c r="G192" i="35" s="1"/>
  <c r="L192" i="35" s="1"/>
  <c r="E191" i="35"/>
  <c r="G191" i="35" s="1"/>
  <c r="L191" i="35" s="1"/>
  <c r="E190" i="35"/>
  <c r="G190" i="35" s="1"/>
  <c r="L190" i="35" s="1"/>
  <c r="E203" i="35" l="1"/>
  <c r="K203" i="35" s="1"/>
  <c r="L203" i="35" s="1"/>
  <c r="E201" i="35"/>
  <c r="I201" i="35" s="1"/>
  <c r="L201" i="35" s="1"/>
  <c r="E186" i="35"/>
  <c r="E187" i="35" s="1"/>
  <c r="E181" i="35"/>
  <c r="E180" i="35"/>
  <c r="E176" i="35"/>
  <c r="E171" i="35"/>
  <c r="E157" i="35"/>
  <c r="E89" i="35"/>
  <c r="E102" i="35" s="1"/>
  <c r="D153" i="35"/>
  <c r="D152" i="35"/>
  <c r="D147" i="35"/>
  <c r="D138" i="35"/>
  <c r="D137" i="35"/>
  <c r="D132" i="35"/>
  <c r="N128" i="35"/>
  <c r="D123" i="35"/>
  <c r="M108" i="35"/>
  <c r="E90" i="35"/>
  <c r="E11" i="35"/>
  <c r="E188" i="35" l="1"/>
  <c r="I188" i="35" s="1"/>
  <c r="L188" i="35" s="1"/>
  <c r="E193" i="35"/>
  <c r="G193" i="35" s="1"/>
  <c r="L193" i="35" s="1"/>
  <c r="E189" i="35"/>
  <c r="K189" i="35" s="1"/>
  <c r="L189" i="35" s="1"/>
  <c r="E194" i="35"/>
  <c r="G194" i="35" s="1"/>
  <c r="L194" i="35" s="1"/>
  <c r="E103" i="35"/>
  <c r="E109" i="35" s="1"/>
  <c r="K109" i="35" s="1"/>
  <c r="L109" i="35" s="1"/>
  <c r="E114" i="35"/>
  <c r="E94" i="35"/>
  <c r="K94" i="35" s="1"/>
  <c r="L94" i="35" s="1"/>
  <c r="E96" i="35"/>
  <c r="E98" i="35" s="1"/>
  <c r="E100" i="35" s="1"/>
  <c r="K100" i="35" s="1"/>
  <c r="L100" i="35" s="1"/>
  <c r="E91" i="35"/>
  <c r="I91" i="35" s="1"/>
  <c r="L91" i="35" s="1"/>
  <c r="E93" i="35"/>
  <c r="K93" i="35" s="1"/>
  <c r="L93" i="35" s="1"/>
  <c r="E92" i="35"/>
  <c r="E95" i="35"/>
  <c r="G95" i="35" s="1"/>
  <c r="L95" i="35" s="1"/>
  <c r="E110" i="35"/>
  <c r="K110" i="35" s="1"/>
  <c r="L110" i="35" s="1"/>
  <c r="E106" i="35" l="1"/>
  <c r="K106" i="35" s="1"/>
  <c r="L106" i="35" s="1"/>
  <c r="E108" i="35"/>
  <c r="K108" i="35" s="1"/>
  <c r="L108" i="35" s="1"/>
  <c r="E105" i="35"/>
  <c r="K105" i="35" s="1"/>
  <c r="L105" i="35" s="1"/>
  <c r="E104" i="35"/>
  <c r="I104" i="35" s="1"/>
  <c r="L104" i="35" s="1"/>
  <c r="E112" i="35"/>
  <c r="G112" i="35" s="1"/>
  <c r="L112" i="35" s="1"/>
  <c r="E111" i="35"/>
  <c r="G111" i="35" s="1"/>
  <c r="L111" i="35" s="1"/>
  <c r="E107" i="35"/>
  <c r="K107" i="35" s="1"/>
  <c r="L107" i="35" s="1"/>
  <c r="E130" i="35"/>
  <c r="E115" i="35"/>
  <c r="E121" i="35" l="1"/>
  <c r="K121" i="35" s="1"/>
  <c r="L121" i="35" s="1"/>
  <c r="E120" i="35"/>
  <c r="K120" i="35" s="1"/>
  <c r="L120" i="35" s="1"/>
  <c r="E123" i="35"/>
  <c r="G123" i="35" s="1"/>
  <c r="L123" i="35" s="1"/>
  <c r="E118" i="35"/>
  <c r="K118" i="35" s="1"/>
  <c r="L118" i="35" s="1"/>
  <c r="E119" i="35"/>
  <c r="K119" i="35" s="1"/>
  <c r="L119" i="35" s="1"/>
  <c r="E122" i="35"/>
  <c r="G122" i="35" s="1"/>
  <c r="L122" i="35" s="1"/>
  <c r="E116" i="35"/>
  <c r="I116" i="35" s="1"/>
  <c r="L116" i="35" s="1"/>
  <c r="E117" i="35"/>
  <c r="K117" i="35" s="1"/>
  <c r="L117" i="35" s="1"/>
  <c r="E131" i="35"/>
  <c r="E145" i="35"/>
  <c r="E146" i="35" s="1"/>
  <c r="G181" i="35"/>
  <c r="L181" i="35" s="1"/>
  <c r="E177" i="35"/>
  <c r="E158" i="35"/>
  <c r="D183" i="35"/>
  <c r="G180" i="35"/>
  <c r="L180" i="35" s="1"/>
  <c r="E172" i="35"/>
  <c r="E150" i="35" l="1"/>
  <c r="K150" i="35" s="1"/>
  <c r="L150" i="35" s="1"/>
  <c r="E149" i="35"/>
  <c r="K149" i="35" s="1"/>
  <c r="L149" i="35" s="1"/>
  <c r="E148" i="35"/>
  <c r="K148" i="35" s="1"/>
  <c r="L148" i="35" s="1"/>
  <c r="E151" i="35"/>
  <c r="K151" i="35" s="1"/>
  <c r="L151" i="35" s="1"/>
  <c r="E153" i="35"/>
  <c r="G153" i="35" s="1"/>
  <c r="L153" i="35" s="1"/>
  <c r="E147" i="35"/>
  <c r="I147" i="35" s="1"/>
  <c r="L147" i="35" s="1"/>
  <c r="E152" i="35"/>
  <c r="G152" i="35" s="1"/>
  <c r="L152" i="35" s="1"/>
  <c r="E140" i="35"/>
  <c r="E141" i="35" s="1"/>
  <c r="E137" i="35"/>
  <c r="G137" i="35" s="1"/>
  <c r="L137" i="35" s="1"/>
  <c r="E134" i="35"/>
  <c r="K134" i="35" s="1"/>
  <c r="L134" i="35" s="1"/>
  <c r="E135" i="35"/>
  <c r="E133" i="35"/>
  <c r="K133" i="35" s="1"/>
  <c r="L133" i="35" s="1"/>
  <c r="E138" i="35"/>
  <c r="G138" i="35" s="1"/>
  <c r="L138" i="35" s="1"/>
  <c r="E136" i="35"/>
  <c r="K136" i="35" s="1"/>
  <c r="L136" i="35" s="1"/>
  <c r="E125" i="35"/>
  <c r="E126" i="35" s="1"/>
  <c r="E132" i="35"/>
  <c r="I132" i="35" s="1"/>
  <c r="L132" i="35" s="1"/>
  <c r="E159" i="35"/>
  <c r="I159" i="35" s="1"/>
  <c r="L159" i="35" s="1"/>
  <c r="E161" i="35"/>
  <c r="K161" i="35" s="1"/>
  <c r="L161" i="35" s="1"/>
  <c r="E160" i="35"/>
  <c r="K160" i="35" s="1"/>
  <c r="L160" i="35" s="1"/>
  <c r="E173" i="35"/>
  <c r="I173" i="35" s="1"/>
  <c r="L173" i="35" s="1"/>
  <c r="E174" i="35"/>
  <c r="G174" i="35" s="1"/>
  <c r="L174" i="35" s="1"/>
  <c r="E182" i="35"/>
  <c r="G182" i="35" s="1"/>
  <c r="L182" i="35" s="1"/>
  <c r="E178" i="35"/>
  <c r="I178" i="35" s="1"/>
  <c r="L178" i="35" s="1"/>
  <c r="E184" i="35"/>
  <c r="G184" i="35" s="1"/>
  <c r="L184" i="35" s="1"/>
  <c r="E179" i="35"/>
  <c r="K179" i="35" s="1"/>
  <c r="L179" i="35" s="1"/>
  <c r="E183" i="35"/>
  <c r="G183" i="35" s="1"/>
  <c r="L183" i="35" s="1"/>
  <c r="E163" i="35"/>
  <c r="E164" i="35" s="1"/>
  <c r="E165" i="35" s="1"/>
  <c r="K165" i="35" s="1"/>
  <c r="L165" i="35" s="1"/>
  <c r="E167" i="35"/>
  <c r="E169" i="35" s="1"/>
  <c r="K169" i="35" s="1"/>
  <c r="L169" i="35" s="1"/>
  <c r="E252" i="35"/>
  <c r="E253" i="35" s="1"/>
  <c r="G243" i="35"/>
  <c r="L243" i="35" s="1"/>
  <c r="E239" i="35"/>
  <c r="E245" i="35" s="1"/>
  <c r="G245" i="35" s="1"/>
  <c r="L245" i="35" s="1"/>
  <c r="E142" i="35" l="1"/>
  <c r="K142" i="35" s="1"/>
  <c r="L142" i="35" s="1"/>
  <c r="E143" i="35"/>
  <c r="G143" i="35" s="1"/>
  <c r="L143" i="35" s="1"/>
  <c r="E127" i="35"/>
  <c r="K127" i="35" s="1"/>
  <c r="L127" i="35" s="1"/>
  <c r="E128" i="35"/>
  <c r="G128" i="35" s="1"/>
  <c r="L128" i="35" s="1"/>
  <c r="K135" i="35"/>
  <c r="L135" i="35" s="1"/>
  <c r="K92" i="35"/>
  <c r="L92" i="35" s="1"/>
  <c r="E240" i="35"/>
  <c r="E247" i="35" s="1"/>
  <c r="G247" i="35" s="1"/>
  <c r="L247" i="35" s="1"/>
  <c r="E258" i="35"/>
  <c r="G258" i="35" s="1"/>
  <c r="L258" i="35" s="1"/>
  <c r="E254" i="35"/>
  <c r="I254" i="35" s="1"/>
  <c r="L254" i="35" s="1"/>
  <c r="E255" i="35"/>
  <c r="K255" i="35" s="1"/>
  <c r="L255" i="35" s="1"/>
  <c r="E256" i="35"/>
  <c r="K256" i="35" s="1"/>
  <c r="L256" i="35" s="1"/>
  <c r="E257" i="35"/>
  <c r="G257" i="35" s="1"/>
  <c r="L257" i="35" s="1"/>
  <c r="E241" i="35"/>
  <c r="I241" i="35" s="1"/>
  <c r="L241" i="35" s="1"/>
  <c r="E244" i="35"/>
  <c r="G244" i="35" s="1"/>
  <c r="L244" i="35" s="1"/>
  <c r="E248" i="35"/>
  <c r="G248" i="35" s="1"/>
  <c r="L248" i="35" s="1"/>
  <c r="E250" i="35"/>
  <c r="G250" i="35" s="1"/>
  <c r="L250" i="35" s="1"/>
  <c r="E246" i="35" l="1"/>
  <c r="G246" i="35" s="1"/>
  <c r="L246" i="35" s="1"/>
  <c r="E249" i="35"/>
  <c r="K249" i="35" s="1"/>
  <c r="E242" i="35"/>
  <c r="K242" i="35" s="1"/>
  <c r="L242" i="35" s="1"/>
  <c r="G249" i="35" l="1"/>
  <c r="L249" i="35" s="1"/>
  <c r="M30" i="35" l="1"/>
  <c r="E12" i="35" l="1"/>
  <c r="E18" i="35" s="1"/>
  <c r="E13" i="35" l="1"/>
  <c r="I13" i="35" s="1"/>
  <c r="E16" i="35"/>
  <c r="K16" i="35" s="1"/>
  <c r="L16" i="35" s="1"/>
  <c r="E20" i="35"/>
  <c r="E22" i="35" s="1"/>
  <c r="K22" i="35" s="1"/>
  <c r="E17" i="35"/>
  <c r="G17" i="35" s="1"/>
  <c r="E14" i="35"/>
  <c r="E15" i="35"/>
  <c r="K15" i="35" s="1"/>
  <c r="L15" i="35" s="1"/>
  <c r="L22" i="35" l="1"/>
  <c r="L13" i="35"/>
  <c r="L17" i="35"/>
  <c r="D69" i="35" l="1"/>
  <c r="D74" i="35"/>
  <c r="D85" i="35"/>
  <c r="E78" i="35"/>
  <c r="E84" i="35" s="1"/>
  <c r="G84" i="35" s="1"/>
  <c r="L84" i="35" s="1"/>
  <c r="E79" i="35" l="1"/>
  <c r="I79" i="35" s="1"/>
  <c r="L79" i="35" s="1"/>
  <c r="E83" i="35"/>
  <c r="K83" i="35" s="1"/>
  <c r="L83" i="35" s="1"/>
  <c r="E85" i="35"/>
  <c r="G85" i="35" s="1"/>
  <c r="L85" i="35" s="1"/>
  <c r="E80" i="35"/>
  <c r="K80" i="35" s="1"/>
  <c r="E81" i="35"/>
  <c r="K81" i="35" s="1"/>
  <c r="L81" i="35" s="1"/>
  <c r="E82" i="35"/>
  <c r="K82" i="35" s="1"/>
  <c r="L82" i="35" s="1"/>
  <c r="L80" i="35" l="1"/>
  <c r="N50" i="35" l="1"/>
  <c r="D75" i="35" l="1"/>
  <c r="D60" i="35"/>
  <c r="D59" i="35"/>
  <c r="D54" i="35"/>
  <c r="D45" i="35"/>
  <c r="E25" i="35"/>
  <c r="E32" i="35" s="1"/>
  <c r="K32" i="35" s="1"/>
  <c r="L32" i="35" s="1"/>
  <c r="E26" i="35" l="1"/>
  <c r="I26" i="35" s="1"/>
  <c r="E30" i="35"/>
  <c r="K30" i="35" s="1"/>
  <c r="L30" i="35" s="1"/>
  <c r="E34" i="35"/>
  <c r="G34" i="35" s="1"/>
  <c r="E27" i="35"/>
  <c r="K27" i="35" s="1"/>
  <c r="E29" i="35"/>
  <c r="K29" i="35" s="1"/>
  <c r="L29" i="35" s="1"/>
  <c r="E33" i="35"/>
  <c r="G33" i="35" s="1"/>
  <c r="E31" i="35"/>
  <c r="K31" i="35" s="1"/>
  <c r="L31" i="35" s="1"/>
  <c r="E28" i="35"/>
  <c r="K28" i="35" s="1"/>
  <c r="L28" i="35" s="1"/>
  <c r="L26" i="35" l="1"/>
  <c r="L34" i="35"/>
  <c r="L33" i="35"/>
  <c r="L27" i="35"/>
  <c r="E37" i="35" l="1"/>
  <c r="E44" i="35" s="1"/>
  <c r="E42" i="35" l="1"/>
  <c r="K42" i="35" s="1"/>
  <c r="L42" i="35" s="1"/>
  <c r="E41" i="35"/>
  <c r="K41" i="35" s="1"/>
  <c r="L41" i="35" s="1"/>
  <c r="E43" i="35"/>
  <c r="K43" i="35" s="1"/>
  <c r="L43" i="35" s="1"/>
  <c r="E39" i="35"/>
  <c r="K39" i="35" s="1"/>
  <c r="E45" i="35"/>
  <c r="G45" i="35" s="1"/>
  <c r="L45" i="35" s="1"/>
  <c r="E40" i="35"/>
  <c r="K40" i="35" s="1"/>
  <c r="L40" i="35" s="1"/>
  <c r="E38" i="35"/>
  <c r="I38" i="35" s="1"/>
  <c r="G44" i="35"/>
  <c r="E53" i="35"/>
  <c r="L38" i="35" l="1"/>
  <c r="L44" i="35"/>
  <c r="L39" i="35"/>
  <c r="E56" i="35"/>
  <c r="K56" i="35" s="1"/>
  <c r="L56" i="35" s="1"/>
  <c r="E55" i="35"/>
  <c r="K55" i="35" s="1"/>
  <c r="L55" i="35" s="1"/>
  <c r="E57" i="35"/>
  <c r="E59" i="35"/>
  <c r="G59" i="35" s="1"/>
  <c r="L59" i="35" s="1"/>
  <c r="E60" i="35"/>
  <c r="G60" i="35" s="1"/>
  <c r="L60" i="35" s="1"/>
  <c r="E54" i="35"/>
  <c r="I54" i="35" s="1"/>
  <c r="L54" i="35" s="1"/>
  <c r="E58" i="35"/>
  <c r="K58" i="35" s="1"/>
  <c r="L58" i="35" s="1"/>
  <c r="E62" i="35"/>
  <c r="E63" i="35" s="1"/>
  <c r="E67" i="35"/>
  <c r="E68" i="35" s="1"/>
  <c r="E47" i="35"/>
  <c r="E48" i="35" s="1"/>
  <c r="K57" i="35" l="1"/>
  <c r="L57" i="35" s="1"/>
  <c r="K14" i="35"/>
  <c r="E64" i="35"/>
  <c r="K64" i="35" s="1"/>
  <c r="L64" i="35" s="1"/>
  <c r="E65" i="35"/>
  <c r="G65" i="35" s="1"/>
  <c r="L65" i="35" s="1"/>
  <c r="E71" i="35"/>
  <c r="K71" i="35" s="1"/>
  <c r="L71" i="35" s="1"/>
  <c r="E70" i="35"/>
  <c r="K70" i="35" s="1"/>
  <c r="L70" i="35" s="1"/>
  <c r="E74" i="35"/>
  <c r="G74" i="35" s="1"/>
  <c r="L74" i="35" s="1"/>
  <c r="E72" i="35"/>
  <c r="K72" i="35" s="1"/>
  <c r="L72" i="35" s="1"/>
  <c r="E69" i="35"/>
  <c r="I69" i="35" s="1"/>
  <c r="I260" i="35" s="1"/>
  <c r="E75" i="35"/>
  <c r="G75" i="35" s="1"/>
  <c r="E73" i="35"/>
  <c r="K73" i="35" s="1"/>
  <c r="L73" i="35" s="1"/>
  <c r="E49" i="35"/>
  <c r="K49" i="35" s="1"/>
  <c r="E50" i="35"/>
  <c r="G50" i="35" s="1"/>
  <c r="K260" i="35" l="1"/>
  <c r="G260" i="35"/>
  <c r="L262" i="35" s="1"/>
  <c r="L75" i="35"/>
  <c r="L14" i="35"/>
  <c r="L69" i="35"/>
  <c r="L270" i="35"/>
  <c r="L50" i="35"/>
  <c r="L49" i="35"/>
  <c r="L260" i="35" l="1"/>
  <c r="L263" i="35" s="1"/>
  <c r="L264" i="35" s="1"/>
  <c r="L265" i="35" s="1"/>
  <c r="L266" i="35" s="1"/>
  <c r="L267" i="35" s="1"/>
  <c r="L268" i="35" s="1"/>
  <c r="L269" i="35" s="1"/>
  <c r="L271" i="35" s="1"/>
  <c r="L272" i="35" s="1"/>
  <c r="L274" i="35" s="1"/>
  <c r="J4" i="35" s="1"/>
</calcChain>
</file>

<file path=xl/sharedStrings.xml><?xml version="1.0" encoding="utf-8"?>
<sst xmlns="http://schemas.openxmlformats.org/spreadsheetml/2006/main" count="441" uniqueCount="129">
  <si>
    <t>ლარი</t>
  </si>
  <si>
    <t>სახარჯთაღრიცხვო ღირებულება</t>
  </si>
  <si>
    <t>N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</si>
  <si>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</si>
  <si>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</si>
  <si>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</si>
  <si>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</si>
  <si>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</si>
  <si>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</si>
  <si>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</si>
  <si>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</si>
  <si>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</si>
  <si>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</si>
  <si>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</si>
  <si>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</si>
  <si>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</si>
  <si>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მ3</t>
  </si>
  <si>
    <t>კაც/სთ</t>
  </si>
  <si>
    <t>ტ</t>
  </si>
  <si>
    <t>1 ტ</t>
  </si>
  <si>
    <t>მანქ/სთ</t>
  </si>
  <si>
    <t xml:space="preserve">შრომითი დანახარჯები </t>
  </si>
  <si>
    <t xml:space="preserve">სხვა მანქანები  </t>
  </si>
  <si>
    <t>მ2</t>
  </si>
  <si>
    <t>1000 მ2</t>
  </si>
  <si>
    <t xml:space="preserve">ტრაქტორი მუხლუხა სვლაზე 79 კვტ (108 ცხ.ძ)  </t>
  </si>
  <si>
    <t>ავტოგრეიდერი საშუალო ტიპის 79 კვტ (108 ცხ.ძ.)</t>
  </si>
  <si>
    <t xml:space="preserve">სატკეპნი საგზაო თვითმავალი გლუვი 5 ტ-ანი </t>
  </si>
  <si>
    <t>სატკეპნი საგზაო თვითმავალი გლუვი 10 ტ-ანი</t>
  </si>
  <si>
    <t>მოსარწყავ-მოსარეცხი მანქანა 6000 ლ-ანი</t>
  </si>
  <si>
    <t>საფუძვლის მოწყობა ფრაქციული ღორღით სისქით 10 სმ.</t>
  </si>
  <si>
    <t>სატკეპნი საგზაო თითმავალი პნევმოსვლაზე 18 ტ-ანი</t>
  </si>
  <si>
    <t>ბიტუმის ემულსია</t>
  </si>
  <si>
    <t xml:space="preserve">ასფალტობეტონის დამგები </t>
  </si>
  <si>
    <t xml:space="preserve">წვრილმარცვლოვანი ასფალტობეტონი  </t>
  </si>
  <si>
    <t xml:space="preserve">სხვა მასალები  </t>
  </si>
  <si>
    <t xml:space="preserve"> მ2</t>
  </si>
  <si>
    <t>ავტოგუდრონატორი 3500 ლ-ანი</t>
  </si>
  <si>
    <t>ბიტუმის ემულსიის მოსხმა (0.6 კგ/მ2)</t>
  </si>
  <si>
    <t xml:space="preserve">მსხვილმარცვლოვანი ასფალტობეტონი  </t>
  </si>
  <si>
    <t xml:space="preserve">გზის დაპროფილება ავტოგრეიდერით  ქვიშა-ხრეშის დამატებით </t>
  </si>
  <si>
    <t>საგზაო საფარის მოწყობა ცხელი  მსხვილმარცვლოვანი ასფალტბეტონით 6 სმ სისქით</t>
  </si>
  <si>
    <t>ბიტუმის ემულსიის მოსხმა (0.3 კგ/მ2)</t>
  </si>
  <si>
    <t>არასაყოფაცხოვრებო წყალი</t>
  </si>
  <si>
    <t>ქვიშა-ხრეშოვანი ნარევი საგზაო სამუშაოებისათვის</t>
  </si>
  <si>
    <t>ღორღი ბუნებრივი ქვის ფრაქცია 20-40 მმ</t>
  </si>
  <si>
    <t xml:space="preserve">მისაყრელი გვერდულების მოწყობა ქვიშა-ხრეშოვანი მასალით </t>
  </si>
  <si>
    <t>გაუთვალისწინებელი სამუშაოები</t>
  </si>
  <si>
    <t>დაგროვებითი საპენსიო გადასახადი ხელფასიდან</t>
  </si>
  <si>
    <t>დღგ</t>
  </si>
  <si>
    <t>საგზაო საფარის მოწყობა ცხელი წვრილმარცვლოვანი ასფალტბეტონით 4 სმ სისქით</t>
  </si>
  <si>
    <r>
      <t xml:space="preserve">არსებული ასფალტობეტონის ფრეზირება გამაფხვიერებლით </t>
    </r>
    <r>
      <rPr>
        <b/>
        <i/>
        <u/>
        <sz val="10"/>
        <rFont val="Arial"/>
        <family val="2"/>
        <charset val="204"/>
      </rPr>
      <t>(ფრეზის სიგანე 500-1300 მმ; ა/ბეტონის ფენის სისქე საშუალოდ 50 მმ)</t>
    </r>
  </si>
  <si>
    <t>100 მ2</t>
  </si>
  <si>
    <t>შრომითი დანახარჯები</t>
  </si>
  <si>
    <t>ცივი ფრეზირების დანადგარი</t>
  </si>
  <si>
    <t>ავტოთვითსაცლელი 15 ტ-მდე</t>
  </si>
  <si>
    <t>წყალი</t>
  </si>
  <si>
    <t>გაფხვიერებული მასა (ნაფრეზი)</t>
  </si>
  <si>
    <t>68-12-10 ГЭСНр</t>
  </si>
  <si>
    <t>ტრანსპორტირება საშუალოდ 5 კმ-ზე</t>
  </si>
  <si>
    <t>100 მ3</t>
  </si>
  <si>
    <t>მ</t>
  </si>
  <si>
    <t>პროექტი</t>
  </si>
  <si>
    <t>კგ</t>
  </si>
  <si>
    <t>მოხსნილი მასის გატანა 3 კმ-ზე</t>
  </si>
  <si>
    <t>ტრანსპორტირება საშუალოდ 3 კმ-ზე</t>
  </si>
  <si>
    <t>ც</t>
  </si>
  <si>
    <t>100 ც</t>
  </si>
  <si>
    <t>ავტომობილი ბორტიანი 5 ტ-მდე</t>
  </si>
  <si>
    <t>ჭანჭიკი ქანჩით</t>
  </si>
  <si>
    <t>მოთუთიებული ფოლადის მილი 76x3.5 მმ L=3.50 მ</t>
  </si>
  <si>
    <t>წიდაპორტლანდცემენტი მ-400</t>
  </si>
  <si>
    <t>არასაყოფოცხოვრებო წყალი</t>
  </si>
  <si>
    <t>ღორღი ბუნებრივი ქვის ფრაქცია 10-20 მმ</t>
  </si>
  <si>
    <t>ქვიშა სამშენებლო</t>
  </si>
  <si>
    <t>ცალუღი ფოლადის</t>
  </si>
  <si>
    <t>სავალი ნაწილის მონიშვნა ერთკომპონენტიანი ნიშანსადები საღებავით, დამზადებული აკრილის ბაზაზე, გაუმჯობესებული ღამის ხილვადობის შუქდამაბრუნებელი მინის ბურთულაკებით, ზომით 100-600 მკმ, ГОСТ 23457-79 ის მიხედვით</t>
  </si>
  <si>
    <t xml:space="preserve">შრომითი დანახარჯები  </t>
  </si>
  <si>
    <t>გზის მარკირების მანქანა</t>
  </si>
  <si>
    <t>საღებავი ა/ბეტონის მარკირების</t>
  </si>
  <si>
    <t>შუქდამაბრუნებელი მინის ბურთულაკები ზომით 100-600 მკმ</t>
  </si>
  <si>
    <t xml:space="preserve">საგზაო ნიშნების და მონიშვნის მოწყობა </t>
  </si>
  <si>
    <t>სტანდარტული საგზაო ნიშნების დაყენება ლითონის დგარებზე</t>
  </si>
  <si>
    <t xml:space="preserve">საგზაო ნიშანი </t>
  </si>
  <si>
    <t xml:space="preserve">მიწის გათხრა ექსკავატორით V=0.15 მ3 </t>
  </si>
  <si>
    <t>1000 მ3</t>
  </si>
  <si>
    <t xml:space="preserve">ექსკავატორი პნევმოთვლიან სვლაზე, V=0.15 მ3  </t>
  </si>
  <si>
    <t>გრუნტის დატვირთვა ა/თვითმცლელზე</t>
  </si>
  <si>
    <t xml:space="preserve"> მ3</t>
  </si>
  <si>
    <t xml:space="preserve">ავტოსატვირთველი </t>
  </si>
  <si>
    <t>გატანა 5 კმ-მდე</t>
  </si>
  <si>
    <t xml:space="preserve">ქვიშა-ხრეშოვანი ბალიშის  მოწყობა  </t>
  </si>
  <si>
    <t>10 მ3</t>
  </si>
  <si>
    <t>ქვიშა-ხრეში</t>
  </si>
  <si>
    <t xml:space="preserve">სხვა მანქანები </t>
  </si>
  <si>
    <t>არმატურა Ø6 მმ АI</t>
  </si>
  <si>
    <t>არმატურა  Ø10 მმ АIII</t>
  </si>
  <si>
    <t>ბეტონი მ-350 (B-25)</t>
  </si>
  <si>
    <t>ხემასალა დახერხილი ნედლი წიწვოვანი</t>
  </si>
  <si>
    <t xml:space="preserve">სხვა მასალები </t>
  </si>
  <si>
    <t>Sonias quCis reabilitacia, xoravas quCidan Rele ficumde</t>
  </si>
  <si>
    <t>გზის მოწყობა ასფალტობეტონით 298,706 მ/ზე</t>
  </si>
  <si>
    <r>
      <t>შესასვვლელების მოწყობა ასფალტობეტონით 170 მ</t>
    </r>
    <r>
      <rPr>
        <b/>
        <vertAlign val="superscript"/>
        <sz val="10"/>
        <color rgb="FFFF0000"/>
        <rFont val="Arial"/>
        <family val="2"/>
        <charset val="204"/>
      </rPr>
      <t>2</t>
    </r>
    <r>
      <rPr>
        <b/>
        <sz val="10"/>
        <color rgb="FFFF0000"/>
        <rFont val="Arial"/>
        <family val="2"/>
        <charset val="204"/>
      </rPr>
      <t>/ზე</t>
    </r>
  </si>
  <si>
    <t xml:space="preserve"> რკ/ბეტონის ღია არხის მოწყობა 260 მ-ზე  0,4X0,4 და დაფარვა ცხაურით 85 მ</t>
  </si>
  <si>
    <t>3 m akldeba</t>
  </si>
  <si>
    <t>კუთხოვანა  100x100x6</t>
  </si>
  <si>
    <t>არმატურა Ø22 მმ АIII</t>
  </si>
  <si>
    <t>შველერი #8</t>
  </si>
  <si>
    <t>ელექტროდი შედუღების Ø4.0x350 მმ</t>
  </si>
  <si>
    <t>ცხაურის ლითონის კონსტრუქციის დამზადება და მონტაჟი 85 მ</t>
  </si>
  <si>
    <t>რკ/ბეტონის ღია არხის მოწყობა 260 მ</t>
  </si>
  <si>
    <t>საყრდენი კედლის მოწყობა 2 მ-იანი 1,5 მ სიმაღლით</t>
  </si>
  <si>
    <t>გრუნტის დამუშავება საყრდენი კედლის მოსაწყობად ექსკავატორით</t>
  </si>
  <si>
    <t xml:space="preserve">ექსკავატორი პნევმოთვლიან სვლაზე V=0.15 მ3  </t>
  </si>
  <si>
    <t>ღორღის ბალიშის  მოწყობა</t>
  </si>
  <si>
    <t>მონოლითური რკ/ბეტონის  საყრდენი კედლის   მოწყობა</t>
  </si>
  <si>
    <t>არმატურა А500C Ø10 მმ</t>
  </si>
  <si>
    <t>არმატურა А240C Ø6 მმ</t>
  </si>
  <si>
    <t>არმატურა А240C Ø8 მმ</t>
  </si>
  <si>
    <t>ელექტროდი შედუღების Ø5.0x350 მმ</t>
  </si>
  <si>
    <t xml:space="preserve">ჭანჭიკი </t>
  </si>
  <si>
    <t>სადრენაჟო მილი Ø50x2.0 მმ</t>
  </si>
  <si>
    <t>ბეტონი  B-25 F200 W6</t>
  </si>
  <si>
    <t>ფიცარი ჩამოგანილი წიწვოვანი III ხარ 40-60 მმ</t>
  </si>
  <si>
    <t>ხის ძელები</t>
  </si>
  <si>
    <t>ფანერა ლამინირებული, საყალიბე 2440x1220x18 მმ</t>
  </si>
  <si>
    <t>შემოტანილი ღორღის ჩაყრა ხელით დრენაჟის მოსაწყობად</t>
  </si>
  <si>
    <t>გრუნტის უკუჩაყრა</t>
  </si>
  <si>
    <t>0-5%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</si>
</sst>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#,##0.0"/>
    <numFmt numFmtId="167" formatCode="#,##0.00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Sylfaen"/>
      <family val="1"/>
      <charset val="204"/>
    </font>
    <font>
      <b/>
      <sz val="10"/>
      <name val="Avaz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Arial"/>
      <family val="2"/>
    </font>
    <font>
      <strike/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vertAlign val="superscript"/>
      <sz val="10"/>
      <color rgb="FFFF0000"/>
      <name val="Arial"/>
      <family val="2"/>
      <charset val="204"/>
    </font>
    <font>
      <sz val="10"/>
      <name val="AcadMtavr"/>
    </font>
    <font>
      <sz val="10"/>
      <color theme="1"/>
      <name val="AcadMtav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4" fillId="2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9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19" fillId="0" borderId="0"/>
    <xf numFmtId="0" fontId="3" fillId="0" borderId="0"/>
  </cellStyleXfs>
  <cellXfs count="199">
    <xf numFmtId="0" fontId="0" fillId="0" borderId="0" xfId="0"/>
    <xf numFmtId="0" fontId="6" fillId="3" borderId="0" xfId="0" applyFont="1" applyFill="1" applyAlignment="1">
      <alignment horizontal="center" vertical="center" wrapText="1"/>
    </xf>
    <xf numFmtId="0" fontId="7" fillId="3" borderId="0" xfId="4" applyFont="1" applyFill="1" applyAlignment="1">
      <alignment vertical="center"/>
    </xf>
    <xf numFmtId="0" fontId="7" fillId="3" borderId="0" xfId="4" applyFont="1" applyFill="1" applyAlignment="1">
      <alignment horizontal="center" vertical="center"/>
    </xf>
    <xf numFmtId="3" fontId="8" fillId="3" borderId="1" xfId="4" applyNumberFormat="1" applyFont="1" applyFill="1" applyBorder="1" applyAlignment="1">
      <alignment horizontal="center" vertical="center"/>
    </xf>
    <xf numFmtId="4" fontId="7" fillId="3" borderId="1" xfId="4" applyNumberFormat="1" applyFont="1" applyFill="1" applyBorder="1" applyAlignment="1">
      <alignment horizontal="center" vertical="center"/>
    </xf>
    <xf numFmtId="4" fontId="6" fillId="3" borderId="1" xfId="4" applyNumberFormat="1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3" borderId="1" xfId="8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3" fontId="7" fillId="3" borderId="1" xfId="4" applyNumberFormat="1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0" fontId="6" fillId="3" borderId="1" xfId="4" applyNumberFormat="1" applyFont="1" applyFill="1" applyBorder="1" applyAlignment="1">
      <alignment horizontal="center" vertical="center" wrapText="1"/>
    </xf>
    <xf numFmtId="0" fontId="6" fillId="3" borderId="0" xfId="4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1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1" xfId="4" applyNumberFormat="1" applyFont="1" applyFill="1" applyBorder="1" applyAlignment="1">
      <alignment horizontal="left" vertical="center" wrapText="1"/>
    </xf>
    <xf numFmtId="4" fontId="6" fillId="3" borderId="1" xfId="11" applyNumberFormat="1" applyFont="1" applyFill="1" applyBorder="1" applyAlignment="1">
      <alignment horizontal="center" vertical="center"/>
    </xf>
    <xf numFmtId="4" fontId="6" fillId="3" borderId="1" xfId="10" applyNumberFormat="1" applyFont="1" applyFill="1" applyBorder="1" applyAlignment="1">
      <alignment horizontal="center" vertical="center"/>
    </xf>
    <xf numFmtId="4" fontId="7" fillId="3" borderId="1" xfId="1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 wrapText="1"/>
    </xf>
    <xf numFmtId="0" fontId="6" fillId="3" borderId="1" xfId="4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6" fillId="3" borderId="1" xfId="8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right" vertical="center"/>
    </xf>
    <xf numFmtId="4" fontId="7" fillId="0" borderId="0" xfId="4" applyNumberFormat="1" applyFont="1" applyFill="1" applyBorder="1" applyAlignment="1">
      <alignment horizontal="center" vertical="center"/>
    </xf>
    <xf numFmtId="4" fontId="7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5" applyFont="1" applyFill="1" applyAlignment="1">
      <alignment horizontal="left" vertical="center"/>
    </xf>
    <xf numFmtId="0" fontId="6" fillId="0" borderId="0" xfId="5" applyFont="1" applyFill="1" applyAlignment="1">
      <alignment horizontal="center" vertical="center"/>
    </xf>
    <xf numFmtId="4" fontId="6" fillId="0" borderId="0" xfId="2" applyNumberFormat="1" applyFont="1" applyFill="1" applyAlignment="1">
      <alignment horizontal="center" vertical="center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6" fillId="0" borderId="0" xfId="2" applyNumberFormat="1" applyFont="1" applyFill="1" applyAlignment="1">
      <alignment horizontal="left" vertical="center"/>
    </xf>
    <xf numFmtId="3" fontId="6" fillId="3" borderId="1" xfId="4" applyNumberFormat="1" applyFont="1" applyFill="1" applyBorder="1" applyAlignment="1">
      <alignment horizontal="center" vertical="center"/>
    </xf>
    <xf numFmtId="3" fontId="6" fillId="3" borderId="1" xfId="4" applyNumberFormat="1" applyFont="1" applyFill="1" applyBorder="1" applyAlignment="1">
      <alignment horizontal="left" vertical="center"/>
    </xf>
    <xf numFmtId="4" fontId="7" fillId="3" borderId="1" xfId="8" applyNumberFormat="1" applyFont="1" applyFill="1" applyBorder="1" applyAlignment="1">
      <alignment horizontal="center" vertical="center"/>
    </xf>
    <xf numFmtId="0" fontId="11" fillId="4" borderId="1" xfId="7" applyNumberFormat="1" applyFont="1" applyFill="1" applyBorder="1" applyAlignment="1">
      <alignment horizontal="center" vertical="center"/>
    </xf>
    <xf numFmtId="9" fontId="11" fillId="4" borderId="1" xfId="7" applyNumberFormat="1" applyFont="1" applyFill="1" applyBorder="1" applyAlignment="1">
      <alignment horizontal="center" vertical="center"/>
    </xf>
    <xf numFmtId="4" fontId="11" fillId="4" borderId="1" xfId="7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1" fillId="4" borderId="1" xfId="7" applyFont="1" applyFill="1" applyBorder="1" applyAlignment="1">
      <alignment horizontal="center" vertical="center" wrapText="1"/>
    </xf>
    <xf numFmtId="0" fontId="6" fillId="3" borderId="0" xfId="7" applyFont="1" applyFill="1" applyAlignment="1">
      <alignment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6" fillId="3" borderId="1" xfId="3" applyFont="1" applyFill="1" applyBorder="1" applyAlignment="1">
      <alignment horizontal="left" vertical="center"/>
    </xf>
    <xf numFmtId="4" fontId="6" fillId="3" borderId="1" xfId="3" applyNumberFormat="1" applyFont="1" applyFill="1" applyBorder="1" applyAlignment="1">
      <alignment horizontal="center" vertical="center"/>
    </xf>
    <xf numFmtId="4" fontId="6" fillId="3" borderId="1" xfId="11" applyNumberFormat="1" applyFont="1" applyFill="1" applyBorder="1" applyAlignment="1">
      <alignment horizontal="left" vertical="center"/>
    </xf>
    <xf numFmtId="0" fontId="6" fillId="3" borderId="1" xfId="4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left" vertical="center"/>
    </xf>
    <xf numFmtId="4" fontId="16" fillId="3" borderId="1" xfId="3" applyNumberFormat="1" applyFont="1" applyFill="1" applyBorder="1" applyAlignment="1">
      <alignment horizontal="center" vertical="center"/>
    </xf>
    <xf numFmtId="4" fontId="15" fillId="3" borderId="1" xfId="3" applyNumberFormat="1" applyFont="1" applyFill="1" applyBorder="1" applyAlignment="1">
      <alignment horizontal="center" vertical="center"/>
    </xf>
    <xf numFmtId="0" fontId="15" fillId="3" borderId="0" xfId="4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4" applyFont="1" applyFill="1" applyBorder="1" applyAlignment="1">
      <alignment horizontal="center" vertical="center" wrapText="1"/>
    </xf>
    <xf numFmtId="0" fontId="7" fillId="3" borderId="1" xfId="10" applyNumberFormat="1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4" fontId="12" fillId="3" borderId="0" xfId="0" applyNumberFormat="1" applyFont="1" applyFill="1" applyAlignment="1">
      <alignment horizontal="center" vertical="center"/>
    </xf>
    <xf numFmtId="0" fontId="6" fillId="3" borderId="1" xfId="8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4" fontId="20" fillId="3" borderId="1" xfId="0" applyNumberFormat="1" applyFont="1" applyFill="1" applyBorder="1" applyAlignment="1" applyProtection="1">
      <alignment horizontal="center" vertical="center"/>
    </xf>
    <xf numFmtId="4" fontId="20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4" fontId="7" fillId="3" borderId="1" xfId="12" applyNumberFormat="1" applyFont="1" applyFill="1" applyBorder="1" applyAlignment="1">
      <alignment horizontal="center" vertical="center"/>
    </xf>
    <xf numFmtId="0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12" applyFont="1" applyFill="1" applyBorder="1" applyAlignment="1">
      <alignment horizontal="left" vertical="center" wrapText="1"/>
    </xf>
    <xf numFmtId="0" fontId="6" fillId="3" borderId="1" xfId="12" applyFont="1" applyFill="1" applyBorder="1" applyAlignment="1">
      <alignment horizontal="center" vertical="center"/>
    </xf>
    <xf numFmtId="4" fontId="6" fillId="3" borderId="1" xfId="12" applyNumberFormat="1" applyFont="1" applyFill="1" applyBorder="1" applyAlignment="1">
      <alignment horizontal="center" vertical="center"/>
    </xf>
    <xf numFmtId="164" fontId="6" fillId="3" borderId="1" xfId="12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vertical="center"/>
    </xf>
    <xf numFmtId="3" fontId="7" fillId="4" borderId="1" xfId="4" applyNumberFormat="1" applyFont="1" applyFill="1" applyBorder="1" applyAlignment="1">
      <alignment horizontal="center" vertical="center"/>
    </xf>
    <xf numFmtId="3" fontId="21" fillId="4" borderId="1" xfId="4" applyNumberFormat="1" applyFont="1" applyFill="1" applyBorder="1" applyAlignment="1">
      <alignment horizontal="center" vertical="center"/>
    </xf>
    <xf numFmtId="4" fontId="7" fillId="4" borderId="1" xfId="4" applyNumberFormat="1" applyFont="1" applyFill="1" applyBorder="1" applyAlignment="1">
      <alignment horizontal="center" vertical="center"/>
    </xf>
    <xf numFmtId="0" fontId="7" fillId="4" borderId="0" xfId="4" applyFont="1" applyFill="1" applyAlignment="1">
      <alignment horizontal="center" vertical="center"/>
    </xf>
    <xf numFmtId="3" fontId="8" fillId="3" borderId="1" xfId="4" applyNumberFormat="1" applyFont="1" applyFill="1" applyBorder="1" applyAlignment="1">
      <alignment vertical="center" wrapText="1"/>
    </xf>
    <xf numFmtId="3" fontId="6" fillId="3" borderId="1" xfId="4" applyNumberFormat="1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vertical="center" wrapText="1"/>
    </xf>
    <xf numFmtId="0" fontId="7" fillId="3" borderId="0" xfId="4" applyFont="1" applyFill="1" applyAlignment="1">
      <alignment horizontal="center"/>
    </xf>
    <xf numFmtId="0" fontId="6" fillId="3" borderId="1" xfId="0" applyNumberFormat="1" applyFont="1" applyFill="1" applyBorder="1" applyAlignment="1">
      <alignment vertical="center" wrapText="1"/>
    </xf>
    <xf numFmtId="164" fontId="6" fillId="3" borderId="1" xfId="14" applyNumberFormat="1" applyFont="1" applyFill="1" applyBorder="1" applyAlignment="1">
      <alignment horizontal="center" vertical="center"/>
    </xf>
    <xf numFmtId="0" fontId="6" fillId="3" borderId="1" xfId="4" applyNumberFormat="1" applyFont="1" applyFill="1" applyBorder="1" applyAlignment="1">
      <alignment vertical="center" wrapText="1"/>
    </xf>
    <xf numFmtId="0" fontId="6" fillId="3" borderId="1" xfId="8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4" fontId="7" fillId="3" borderId="0" xfId="0" applyNumberFormat="1" applyFont="1" applyFill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4" fontId="7" fillId="3" borderId="0" xfId="0" applyNumberFormat="1" applyFont="1" applyFill="1" applyAlignment="1">
      <alignment horizontal="left" vertical="center" indent="1"/>
    </xf>
    <xf numFmtId="0" fontId="6" fillId="3" borderId="1" xfId="14" applyFont="1" applyFill="1" applyBorder="1" applyAlignment="1">
      <alignment horizontal="center" vertical="center"/>
    </xf>
    <xf numFmtId="0" fontId="6" fillId="3" borderId="1" xfId="14" applyNumberFormat="1" applyFont="1" applyFill="1" applyBorder="1" applyAlignment="1">
      <alignment vertical="center" wrapText="1"/>
    </xf>
    <xf numFmtId="4" fontId="6" fillId="3" borderId="1" xfId="14" applyNumberFormat="1" applyFont="1" applyFill="1" applyBorder="1" applyAlignment="1">
      <alignment horizontal="center" vertical="center"/>
    </xf>
    <xf numFmtId="0" fontId="6" fillId="3" borderId="0" xfId="14" applyFont="1" applyFill="1" applyAlignment="1">
      <alignment horizontal="center" vertical="center"/>
    </xf>
    <xf numFmtId="0" fontId="7" fillId="3" borderId="1" xfId="14" applyFont="1" applyFill="1" applyBorder="1" applyAlignment="1">
      <alignment horizontal="center" vertical="center" wrapText="1"/>
    </xf>
    <xf numFmtId="0" fontId="6" fillId="3" borderId="0" xfId="14" applyFont="1" applyFill="1" applyAlignment="1">
      <alignment horizontal="center" vertical="center" wrapText="1"/>
    </xf>
    <xf numFmtId="0" fontId="6" fillId="3" borderId="0" xfId="4" applyFont="1" applyFill="1" applyAlignment="1">
      <alignment horizontal="center"/>
    </xf>
    <xf numFmtId="0" fontId="6" fillId="3" borderId="1" xfId="0" applyNumberFormat="1" applyFont="1" applyFill="1" applyBorder="1" applyAlignment="1">
      <alignment vertical="justify" wrapText="1"/>
    </xf>
    <xf numFmtId="167" fontId="6" fillId="3" borderId="1" xfId="0" applyNumberFormat="1" applyFont="1" applyFill="1" applyBorder="1" applyAlignment="1">
      <alignment horizontal="center" vertical="center"/>
    </xf>
    <xf numFmtId="0" fontId="6" fillId="3" borderId="0" xfId="4" applyFont="1" applyFill="1"/>
    <xf numFmtId="0" fontId="6" fillId="3" borderId="1" xfId="10" applyNumberFormat="1" applyFont="1" applyFill="1" applyBorder="1" applyAlignment="1">
      <alignment vertical="center" wrapText="1"/>
    </xf>
    <xf numFmtId="0" fontId="6" fillId="3" borderId="1" xfId="4" applyNumberFormat="1" applyFont="1" applyFill="1" applyBorder="1" applyAlignment="1">
      <alignment vertical="justify" wrapText="1"/>
    </xf>
    <xf numFmtId="4" fontId="6" fillId="3" borderId="1" xfId="4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left" vertical="center" wrapText="1" indent="1"/>
    </xf>
    <xf numFmtId="165" fontId="7" fillId="3" borderId="1" xfId="0" applyNumberFormat="1" applyFont="1" applyFill="1" applyBorder="1" applyAlignment="1">
      <alignment horizontal="center" vertical="center"/>
    </xf>
    <xf numFmtId="4" fontId="7" fillId="3" borderId="1" xfId="4" applyNumberFormat="1" applyFont="1" applyFill="1" applyBorder="1" applyAlignment="1">
      <alignment horizontal="center"/>
    </xf>
    <xf numFmtId="0" fontId="7" fillId="3" borderId="0" xfId="4" applyFont="1" applyFill="1"/>
    <xf numFmtId="0" fontId="6" fillId="3" borderId="1" xfId="4" applyNumberFormat="1" applyFont="1" applyFill="1" applyBorder="1" applyAlignment="1">
      <alignment horizontal="left" vertical="center" indent="1"/>
    </xf>
    <xf numFmtId="0" fontId="6" fillId="3" borderId="1" xfId="0" applyNumberFormat="1" applyFont="1" applyFill="1" applyBorder="1" applyAlignment="1">
      <alignment horizontal="left" vertical="justify" indent="1"/>
    </xf>
    <xf numFmtId="165" fontId="6" fillId="3" borderId="1" xfId="0" applyNumberFormat="1" applyFont="1" applyFill="1" applyBorder="1" applyAlignment="1">
      <alignment horizontal="center" vertical="center"/>
    </xf>
    <xf numFmtId="0" fontId="6" fillId="3" borderId="1" xfId="8" applyNumberFormat="1" applyFont="1" applyFill="1" applyBorder="1" applyAlignment="1">
      <alignment horizontal="left" vertical="center" indent="1"/>
    </xf>
    <xf numFmtId="0" fontId="7" fillId="3" borderId="0" xfId="4" applyFont="1" applyFill="1" applyAlignment="1">
      <alignment horizontal="left" vertical="center" indent="1"/>
    </xf>
    <xf numFmtId="0" fontId="6" fillId="3" borderId="1" xfId="4" applyNumberFormat="1" applyFont="1" applyFill="1" applyBorder="1" applyAlignment="1">
      <alignment horizontal="left" vertical="justify" indent="1"/>
    </xf>
    <xf numFmtId="0" fontId="7" fillId="3" borderId="1" xfId="7" applyNumberFormat="1" applyFont="1" applyFill="1" applyBorder="1" applyAlignment="1">
      <alignment horizontal="center" vertical="center"/>
    </xf>
    <xf numFmtId="0" fontId="23" fillId="3" borderId="1" xfId="3" applyNumberFormat="1" applyFont="1" applyFill="1" applyBorder="1" applyAlignment="1">
      <alignment horizontal="justify" vertical="justify"/>
    </xf>
    <xf numFmtId="0" fontId="23" fillId="3" borderId="1" xfId="3" applyFont="1" applyFill="1" applyBorder="1" applyAlignment="1">
      <alignment horizontal="center" vertical="center" wrapText="1"/>
    </xf>
    <xf numFmtId="0" fontId="24" fillId="3" borderId="1" xfId="3" applyFont="1" applyFill="1" applyBorder="1" applyAlignment="1">
      <alignment horizontal="center" vertical="center" wrapText="1"/>
    </xf>
    <xf numFmtId="2" fontId="25" fillId="3" borderId="1" xfId="4" applyNumberFormat="1" applyFont="1" applyFill="1" applyBorder="1" applyAlignment="1">
      <alignment horizontal="center"/>
    </xf>
    <xf numFmtId="0" fontId="25" fillId="3" borderId="1" xfId="3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5" fillId="3" borderId="1" xfId="2" applyFont="1" applyFill="1" applyBorder="1" applyAlignment="1">
      <alignment horizontal="center" vertical="center" wrapText="1"/>
    </xf>
    <xf numFmtId="2" fontId="25" fillId="3" borderId="1" xfId="2" applyNumberFormat="1" applyFont="1" applyFill="1" applyBorder="1" applyAlignment="1">
      <alignment horizontal="center" vertical="center" wrapText="1"/>
    </xf>
    <xf numFmtId="164" fontId="6" fillId="3" borderId="1" xfId="7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0" xfId="7" applyFont="1" applyFill="1" applyAlignment="1">
      <alignment horizontal="center" vertical="center"/>
    </xf>
    <xf numFmtId="0" fontId="6" fillId="3" borderId="1" xfId="7" applyFont="1" applyFill="1" applyBorder="1" applyAlignment="1">
      <alignment horizontal="center" vertical="center" wrapText="1"/>
    </xf>
    <xf numFmtId="4" fontId="6" fillId="3" borderId="1" xfId="7" applyNumberFormat="1" applyFont="1" applyFill="1" applyBorder="1" applyAlignment="1">
      <alignment horizontal="center" vertical="center"/>
    </xf>
    <xf numFmtId="0" fontId="6" fillId="3" borderId="0" xfId="7" applyFont="1" applyFill="1" applyAlignment="1">
      <alignment horizontal="center" vertical="center"/>
    </xf>
    <xf numFmtId="0" fontId="6" fillId="3" borderId="1" xfId="8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/>
    </xf>
    <xf numFmtId="4" fontId="6" fillId="3" borderId="1" xfId="2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6" fillId="3" borderId="1" xfId="7" applyFont="1" applyFill="1" applyBorder="1" applyAlignment="1">
      <alignment horizontal="center" vertical="center"/>
    </xf>
    <xf numFmtId="0" fontId="6" fillId="3" borderId="1" xfId="7" applyNumberFormat="1" applyFont="1" applyFill="1" applyBorder="1" applyAlignment="1">
      <alignment horizontal="left" vertical="center"/>
    </xf>
    <xf numFmtId="0" fontId="6" fillId="3" borderId="0" xfId="8" applyFont="1" applyFill="1" applyAlignment="1">
      <alignment horizontal="center" vertical="center" wrapText="1"/>
    </xf>
    <xf numFmtId="164" fontId="6" fillId="3" borderId="1" xfId="8" applyNumberFormat="1" applyFont="1" applyFill="1" applyBorder="1" applyAlignment="1">
      <alignment horizontal="center" vertical="center"/>
    </xf>
    <xf numFmtId="0" fontId="6" fillId="3" borderId="1" xfId="16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0" xfId="8" applyFont="1" applyFill="1" applyAlignment="1">
      <alignment horizontal="center" vertical="center"/>
    </xf>
    <xf numFmtId="0" fontId="7" fillId="3" borderId="1" xfId="10" applyNumberFormat="1" applyFont="1" applyFill="1" applyBorder="1" applyAlignment="1">
      <alignment horizontal="center" vertical="center"/>
    </xf>
    <xf numFmtId="0" fontId="7" fillId="3" borderId="1" xfId="10" applyNumberFormat="1" applyFont="1" applyFill="1" applyBorder="1" applyAlignment="1">
      <alignment horizontal="left" vertical="center"/>
    </xf>
    <xf numFmtId="0" fontId="6" fillId="3" borderId="0" xfId="7" applyFont="1" applyFill="1" applyAlignment="1">
      <alignment horizontal="center" vertical="center" wrapText="1"/>
    </xf>
    <xf numFmtId="0" fontId="6" fillId="3" borderId="1" xfId="1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 wrapText="1"/>
    </xf>
    <xf numFmtId="4" fontId="7" fillId="0" borderId="0" xfId="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8">
    <cellStyle name="Bad" xfId="1"/>
    <cellStyle name="Comma 2" xfId="15"/>
    <cellStyle name="Normal 2" xfId="2"/>
    <cellStyle name="Normal 2 3" xfId="17"/>
    <cellStyle name="Normal 3" xfId="3"/>
    <cellStyle name="Normal_Direct Cost &amp; Revenue as of May 22 2003" xfId="16"/>
    <cellStyle name="silfain" xfId="12"/>
    <cellStyle name="Обычный" xfId="0" builtinId="0"/>
    <cellStyle name="Обычный 2" xfId="4"/>
    <cellStyle name="Обычный 2 2" xfId="5"/>
    <cellStyle name="Обычный 2 2 2" xfId="6"/>
    <cellStyle name="Обычный 3" xfId="7"/>
    <cellStyle name="Обычный 3 2" xfId="14"/>
    <cellStyle name="Обычный 4" xfId="13"/>
    <cellStyle name="Обычный 7" xfId="11"/>
    <cellStyle name="ჩვეულებრივი 2" xfId="8"/>
    <cellStyle name="ჩვეულებრივი 2 2" xfId="9"/>
    <cellStyle name="ჩვეულებრივი 2 2 2" xfId="10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236</xdr:row>
      <xdr:rowOff>0</xdr:rowOff>
    </xdr:from>
    <xdr:to>
      <xdr:col>1</xdr:col>
      <xdr:colOff>2562225</xdr:colOff>
      <xdr:row>236</xdr:row>
      <xdr:rowOff>152400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F6B0000}"/>
            </a:ext>
          </a:extLst>
        </xdr:cNvPr>
        <xdr:cNvSpPr txBox="1">
          <a:spLocks noChangeArrowheads="1"/>
        </xdr:cNvSpPr>
      </xdr:nvSpPr>
      <xdr:spPr bwMode="auto">
        <a:xfrm>
          <a:off x="3419475" y="37719000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1</xdr:col>
      <xdr:colOff>2562225</xdr:colOff>
      <xdr:row>236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106B0000}"/>
            </a:ext>
          </a:extLst>
        </xdr:cNvPr>
        <xdr:cNvSpPr txBox="1">
          <a:spLocks noChangeArrowheads="1"/>
        </xdr:cNvSpPr>
      </xdr:nvSpPr>
      <xdr:spPr bwMode="auto">
        <a:xfrm>
          <a:off x="3419475" y="37719000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1</xdr:col>
      <xdr:colOff>2562225</xdr:colOff>
      <xdr:row>236</xdr:row>
      <xdr:rowOff>152400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000-0000116B0000}"/>
            </a:ext>
          </a:extLst>
        </xdr:cNvPr>
        <xdr:cNvSpPr txBox="1">
          <a:spLocks noChangeArrowheads="1"/>
        </xdr:cNvSpPr>
      </xdr:nvSpPr>
      <xdr:spPr bwMode="auto">
        <a:xfrm>
          <a:off x="3419475" y="37719000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236</xdr:row>
      <xdr:rowOff>0</xdr:rowOff>
    </xdr:from>
    <xdr:ext cx="0" cy="28575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2800350" y="37719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288"/>
  <sheetViews>
    <sheetView tabSelected="1" view="pageBreakPreview" topLeftCell="A64" zoomScaleNormal="85" zoomScaleSheetLayoutView="100" workbookViewId="0">
      <selection activeCell="J11" sqref="J11:J270"/>
    </sheetView>
  </sheetViews>
  <sheetFormatPr defaultColWidth="7" defaultRowHeight="12.75" x14ac:dyDescent="0.25"/>
  <cols>
    <col min="1" max="1" width="6.42578125" style="46" customWidth="1"/>
    <col min="2" max="2" width="63.140625" style="48" customWidth="1"/>
    <col min="3" max="3" width="9.42578125" style="47" customWidth="1"/>
    <col min="4" max="4" width="10.7109375" style="47" customWidth="1"/>
    <col min="5" max="6" width="10" style="47" customWidth="1"/>
    <col min="7" max="7" width="10" style="49" customWidth="1"/>
    <col min="8" max="8" width="10" style="47" customWidth="1"/>
    <col min="9" max="9" width="10" style="49" customWidth="1"/>
    <col min="10" max="10" width="10" style="47" customWidth="1"/>
    <col min="11" max="11" width="10" style="49" customWidth="1"/>
    <col min="12" max="12" width="12" style="49" customWidth="1"/>
    <col min="13" max="13" width="14" style="51" hidden="1" customWidth="1"/>
    <col min="14" max="14" width="16.140625" style="51" hidden="1" customWidth="1"/>
    <col min="15" max="17" width="9.140625" style="51" hidden="1" customWidth="1"/>
    <col min="18" max="227" width="9.140625" style="51" customWidth="1"/>
    <col min="228" max="228" width="2.5703125" style="51" customWidth="1"/>
    <col min="229" max="229" width="9.140625" style="51" customWidth="1"/>
    <col min="230" max="230" width="47.85546875" style="51" customWidth="1"/>
    <col min="231" max="231" width="6.7109375" style="51" customWidth="1"/>
    <col min="232" max="232" width="7.42578125" style="51" customWidth="1"/>
    <col min="233" max="233" width="7" style="51" customWidth="1"/>
    <col min="234" max="234" width="8.5703125" style="51" customWidth="1"/>
    <col min="235" max="235" width="12" style="51" customWidth="1"/>
    <col min="236" max="236" width="4.7109375" style="51" customWidth="1"/>
    <col min="237" max="237" width="9.140625" style="51" customWidth="1"/>
    <col min="238" max="238" width="11.7109375" style="51" customWidth="1"/>
    <col min="239" max="16384" width="7" style="51"/>
  </cols>
  <sheetData>
    <row r="1" spans="1:219" x14ac:dyDescent="0.25">
      <c r="A1" s="41"/>
      <c r="B1" s="60"/>
      <c r="C1" s="43"/>
      <c r="D1" s="43"/>
      <c r="E1" s="43"/>
      <c r="F1" s="43"/>
      <c r="G1" s="42"/>
      <c r="H1" s="43"/>
      <c r="I1" s="42"/>
      <c r="J1" s="43"/>
      <c r="K1" s="42"/>
      <c r="L1" s="42"/>
    </row>
    <row r="2" spans="1:219" s="52" customFormat="1" ht="18.75" customHeight="1" x14ac:dyDescent="0.25">
      <c r="A2" s="193" t="s">
        <v>100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219" s="52" customFormat="1" x14ac:dyDescent="0.25">
      <c r="A3" s="195" t="s">
        <v>12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219" s="54" customFormat="1" ht="17.25" customHeight="1" x14ac:dyDescent="0.25">
      <c r="A4" s="53"/>
      <c r="B4" s="55"/>
      <c r="C4" s="53"/>
      <c r="D4" s="53"/>
      <c r="E4" s="53"/>
      <c r="F4" s="53"/>
      <c r="G4" s="56"/>
      <c r="H4" s="53"/>
      <c r="I4" s="57" t="s">
        <v>1</v>
      </c>
      <c r="J4" s="196" t="e">
        <f>L274</f>
        <v>#VALUE!</v>
      </c>
      <c r="K4" s="196"/>
      <c r="L4" s="53" t="s">
        <v>0</v>
      </c>
    </row>
    <row r="5" spans="1:219" s="58" customFormat="1" ht="25.5" customHeight="1" x14ac:dyDescent="0.25">
      <c r="A5" s="198" t="s">
        <v>2</v>
      </c>
      <c r="B5" s="197" t="s">
        <v>3</v>
      </c>
      <c r="C5" s="197" t="s">
        <v>4</v>
      </c>
      <c r="D5" s="198" t="s">
        <v>5</v>
      </c>
      <c r="E5" s="198"/>
      <c r="F5" s="197" t="s">
        <v>6</v>
      </c>
      <c r="G5" s="197"/>
      <c r="H5" s="197" t="s">
        <v>7</v>
      </c>
      <c r="I5" s="197"/>
      <c r="J5" s="198" t="s">
        <v>8</v>
      </c>
      <c r="K5" s="198"/>
      <c r="L5" s="198" t="s">
        <v>9</v>
      </c>
    </row>
    <row r="6" spans="1:219" s="58" customFormat="1" x14ac:dyDescent="0.25">
      <c r="A6" s="198"/>
      <c r="B6" s="197"/>
      <c r="C6" s="197"/>
      <c r="D6" s="41" t="s">
        <v>10</v>
      </c>
      <c r="E6" s="41" t="s">
        <v>11</v>
      </c>
      <c r="F6" s="41" t="s">
        <v>10</v>
      </c>
      <c r="G6" s="41" t="s">
        <v>11</v>
      </c>
      <c r="H6" s="41" t="s">
        <v>10</v>
      </c>
      <c r="I6" s="41" t="s">
        <v>11</v>
      </c>
      <c r="J6" s="41" t="s">
        <v>10</v>
      </c>
      <c r="K6" s="41" t="s">
        <v>11</v>
      </c>
      <c r="L6" s="198"/>
    </row>
    <row r="7" spans="1:219" s="59" customFormat="1" x14ac:dyDescent="0.25">
      <c r="A7" s="37">
        <v>1</v>
      </c>
      <c r="B7" s="38">
        <v>3</v>
      </c>
      <c r="C7" s="39">
        <v>4</v>
      </c>
      <c r="D7" s="40">
        <v>5</v>
      </c>
      <c r="E7" s="39">
        <v>6</v>
      </c>
      <c r="F7" s="39">
        <v>7</v>
      </c>
      <c r="G7" s="38">
        <v>8</v>
      </c>
      <c r="H7" s="39">
        <v>9</v>
      </c>
      <c r="I7" s="38">
        <v>10</v>
      </c>
      <c r="J7" s="39">
        <v>11</v>
      </c>
      <c r="K7" s="38">
        <v>12</v>
      </c>
      <c r="L7" s="38">
        <v>13</v>
      </c>
    </row>
    <row r="8" spans="1:219" s="59" customFormat="1" x14ac:dyDescent="0.25">
      <c r="A8" s="37"/>
      <c r="B8" s="38"/>
      <c r="C8" s="39"/>
      <c r="D8" s="64"/>
      <c r="E8" s="44"/>
      <c r="F8" s="44"/>
      <c r="G8" s="44"/>
      <c r="H8" s="44"/>
      <c r="I8" s="44"/>
      <c r="J8" s="44"/>
      <c r="K8" s="44"/>
      <c r="L8" s="44"/>
    </row>
    <row r="9" spans="1:219" s="3" customFormat="1" x14ac:dyDescent="0.25">
      <c r="A9" s="20"/>
      <c r="B9" s="4" t="s">
        <v>101</v>
      </c>
      <c r="C9" s="20"/>
      <c r="D9" s="5"/>
      <c r="E9" s="5"/>
      <c r="F9" s="5"/>
      <c r="G9" s="5"/>
      <c r="H9" s="5"/>
      <c r="I9" s="5"/>
      <c r="J9" s="5"/>
      <c r="K9" s="5"/>
      <c r="L9" s="5"/>
    </row>
    <row r="10" spans="1:219" s="7" customFormat="1" x14ac:dyDescent="0.25">
      <c r="A10" s="66"/>
      <c r="B10" s="67"/>
      <c r="C10" s="66"/>
      <c r="D10" s="6"/>
      <c r="E10" s="6"/>
      <c r="F10" s="6"/>
      <c r="G10" s="6"/>
      <c r="H10" s="6"/>
      <c r="I10" s="6"/>
      <c r="J10" s="6"/>
      <c r="K10" s="6"/>
      <c r="L10" s="6"/>
    </row>
    <row r="11" spans="1:219" s="3" customFormat="1" ht="38.25" x14ac:dyDescent="0.25">
      <c r="A11" s="78">
        <v>1</v>
      </c>
      <c r="B11" s="79" t="s">
        <v>51</v>
      </c>
      <c r="C11" s="21" t="s">
        <v>36</v>
      </c>
      <c r="D11" s="10"/>
      <c r="E11" s="33">
        <f>298.706*4</f>
        <v>1194.8240000000001</v>
      </c>
      <c r="F11" s="80"/>
      <c r="G11" s="80"/>
      <c r="H11" s="80"/>
      <c r="I11" s="80"/>
      <c r="J11" s="80"/>
      <c r="K11" s="80"/>
      <c r="L11" s="6"/>
      <c r="M11" s="81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</row>
    <row r="12" spans="1:219" s="7" customFormat="1" x14ac:dyDescent="0.25">
      <c r="A12" s="76"/>
      <c r="B12" s="83"/>
      <c r="C12" s="84" t="s">
        <v>52</v>
      </c>
      <c r="D12" s="84"/>
      <c r="E12" s="84">
        <f>E11/100</f>
        <v>11.94824</v>
      </c>
      <c r="F12" s="84"/>
      <c r="G12" s="84"/>
      <c r="H12" s="84"/>
      <c r="I12" s="84"/>
      <c r="J12" s="84"/>
      <c r="K12" s="84"/>
      <c r="L12" s="84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</row>
    <row r="13" spans="1:219" s="3" customFormat="1" x14ac:dyDescent="0.25">
      <c r="A13" s="78"/>
      <c r="B13" s="83" t="s">
        <v>53</v>
      </c>
      <c r="C13" s="84" t="s">
        <v>17</v>
      </c>
      <c r="D13" s="84">
        <v>0.42</v>
      </c>
      <c r="E13" s="84">
        <f>D13*E12</f>
        <v>5.0182608000000002</v>
      </c>
      <c r="F13" s="84"/>
      <c r="G13" s="84"/>
      <c r="H13" s="84"/>
      <c r="I13" s="84">
        <f>E13*H13</f>
        <v>0</v>
      </c>
      <c r="J13" s="84"/>
      <c r="K13" s="84"/>
      <c r="L13" s="84">
        <f>G13+I13+K13</f>
        <v>0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</row>
    <row r="14" spans="1:219" s="3" customFormat="1" x14ac:dyDescent="0.25">
      <c r="A14" s="78"/>
      <c r="B14" s="85" t="s">
        <v>54</v>
      </c>
      <c r="C14" s="30" t="s">
        <v>20</v>
      </c>
      <c r="D14" s="84">
        <v>0.44</v>
      </c>
      <c r="E14" s="84">
        <f>D14*E12</f>
        <v>5.2572255999999999</v>
      </c>
      <c r="F14" s="84"/>
      <c r="G14" s="84"/>
      <c r="H14" s="84"/>
      <c r="I14" s="84"/>
      <c r="J14" s="84"/>
      <c r="K14" s="84">
        <f>E14*J14</f>
        <v>0</v>
      </c>
      <c r="L14" s="84">
        <f>G14+I14+K14</f>
        <v>0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</row>
    <row r="15" spans="1:219" s="3" customFormat="1" x14ac:dyDescent="0.25">
      <c r="A15" s="78"/>
      <c r="B15" s="83" t="s">
        <v>29</v>
      </c>
      <c r="C15" s="84" t="s">
        <v>20</v>
      </c>
      <c r="D15" s="84">
        <v>0.03</v>
      </c>
      <c r="E15" s="84">
        <f>D15*E12</f>
        <v>0.35844719999999997</v>
      </c>
      <c r="F15" s="84"/>
      <c r="G15" s="84"/>
      <c r="H15" s="84"/>
      <c r="I15" s="84"/>
      <c r="J15" s="6"/>
      <c r="K15" s="84">
        <f>E15*J15</f>
        <v>0</v>
      </c>
      <c r="L15" s="84">
        <f>G15+I15+K15</f>
        <v>0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</row>
    <row r="16" spans="1:219" s="3" customFormat="1" x14ac:dyDescent="0.25">
      <c r="A16" s="78"/>
      <c r="B16" s="83" t="s">
        <v>55</v>
      </c>
      <c r="C16" s="84" t="s">
        <v>20</v>
      </c>
      <c r="D16" s="84">
        <v>0.35</v>
      </c>
      <c r="E16" s="84">
        <f>D16*E12</f>
        <v>4.1818840000000002</v>
      </c>
      <c r="F16" s="84"/>
      <c r="G16" s="84"/>
      <c r="H16" s="84"/>
      <c r="I16" s="84"/>
      <c r="J16" s="84"/>
      <c r="K16" s="84">
        <f>E16*J16</f>
        <v>0</v>
      </c>
      <c r="L16" s="84">
        <f>G16+I16+K16</f>
        <v>0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</row>
    <row r="17" spans="1:239" s="3" customFormat="1" ht="13.5" thickBot="1" x14ac:dyDescent="0.3">
      <c r="A17" s="78"/>
      <c r="B17" s="86" t="s">
        <v>56</v>
      </c>
      <c r="C17" s="12" t="s">
        <v>16</v>
      </c>
      <c r="D17" s="27">
        <v>0.17499999999999999</v>
      </c>
      <c r="E17" s="13">
        <f>D17*E12</f>
        <v>2.0909420000000001</v>
      </c>
      <c r="F17" s="6"/>
      <c r="G17" s="13">
        <f>E17*F17</f>
        <v>0</v>
      </c>
      <c r="H17" s="13"/>
      <c r="I17" s="13"/>
      <c r="J17" s="13"/>
      <c r="K17" s="13"/>
      <c r="L17" s="13">
        <f>G17+I17+K17</f>
        <v>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</row>
    <row r="18" spans="1:239" s="91" customFormat="1" ht="15" customHeight="1" thickBot="1" x14ac:dyDescent="0.3">
      <c r="A18" s="87"/>
      <c r="B18" s="88" t="s">
        <v>57</v>
      </c>
      <c r="C18" s="89" t="s">
        <v>18</v>
      </c>
      <c r="D18" s="89">
        <v>21.78</v>
      </c>
      <c r="E18" s="89">
        <f>D18*E12</f>
        <v>260.23266720000004</v>
      </c>
      <c r="F18" s="90"/>
      <c r="G18" s="90"/>
      <c r="H18" s="90"/>
      <c r="I18" s="90"/>
      <c r="J18" s="90"/>
      <c r="K18" s="90"/>
      <c r="M18" s="191" t="s">
        <v>58</v>
      </c>
      <c r="N18" s="1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</row>
    <row r="19" spans="1:239" s="7" customFormat="1" x14ac:dyDescent="0.25">
      <c r="A19" s="76"/>
      <c r="B19" s="93"/>
      <c r="C19" s="94"/>
      <c r="D19" s="13"/>
      <c r="E19" s="6"/>
      <c r="F19" s="75"/>
      <c r="G19" s="75"/>
      <c r="H19" s="75"/>
      <c r="I19" s="75"/>
      <c r="J19" s="6"/>
      <c r="K19" s="13"/>
      <c r="L19" s="13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</row>
    <row r="20" spans="1:239" s="3" customFormat="1" x14ac:dyDescent="0.25">
      <c r="A20" s="8">
        <v>2</v>
      </c>
      <c r="B20" s="95" t="s">
        <v>64</v>
      </c>
      <c r="C20" s="9" t="s">
        <v>18</v>
      </c>
      <c r="D20" s="10"/>
      <c r="E20" s="10">
        <f>E18</f>
        <v>260.23266720000004</v>
      </c>
      <c r="F20" s="10"/>
      <c r="G20" s="10"/>
      <c r="H20" s="10"/>
      <c r="I20" s="10"/>
      <c r="J20" s="13"/>
      <c r="K20" s="13"/>
      <c r="L20" s="1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</row>
    <row r="21" spans="1:239" s="7" customFormat="1" x14ac:dyDescent="0.25">
      <c r="A21" s="14"/>
      <c r="B21" s="16"/>
      <c r="C21" s="14"/>
      <c r="D21" s="13"/>
      <c r="E21" s="13"/>
      <c r="F21" s="13"/>
      <c r="G21" s="13"/>
      <c r="H21" s="13"/>
      <c r="I21" s="13"/>
      <c r="J21" s="6"/>
      <c r="K21" s="13"/>
      <c r="L21" s="13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</row>
    <row r="22" spans="1:239" s="7" customFormat="1" x14ac:dyDescent="0.25">
      <c r="A22" s="14"/>
      <c r="B22" s="16" t="s">
        <v>65</v>
      </c>
      <c r="C22" s="14" t="s">
        <v>18</v>
      </c>
      <c r="D22" s="13">
        <v>1</v>
      </c>
      <c r="E22" s="13">
        <f>D22*E20</f>
        <v>260.23266720000004</v>
      </c>
      <c r="F22" s="13"/>
      <c r="G22" s="13"/>
      <c r="H22" s="13"/>
      <c r="I22" s="13"/>
      <c r="J22" s="13"/>
      <c r="K22" s="13">
        <f>E22*J22</f>
        <v>0</v>
      </c>
      <c r="L22" s="13">
        <f>G22+I22+K22</f>
        <v>0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</row>
    <row r="23" spans="1:239" s="7" customFormat="1" x14ac:dyDescent="0.25">
      <c r="A23" s="14"/>
      <c r="B23" s="16"/>
      <c r="C23" s="14"/>
      <c r="D23" s="13"/>
      <c r="E23" s="13"/>
      <c r="F23" s="13"/>
      <c r="G23" s="13"/>
      <c r="H23" s="13"/>
      <c r="I23" s="13"/>
      <c r="J23" s="6"/>
      <c r="K23" s="13"/>
      <c r="L23" s="13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</row>
    <row r="24" spans="1:239" s="3" customFormat="1" ht="25.5" x14ac:dyDescent="0.25">
      <c r="A24" s="28">
        <v>3</v>
      </c>
      <c r="B24" s="29" t="s">
        <v>40</v>
      </c>
      <c r="C24" s="21" t="s">
        <v>36</v>
      </c>
      <c r="D24" s="32"/>
      <c r="E24" s="10">
        <v>1493.53</v>
      </c>
      <c r="F24" s="5"/>
      <c r="G24" s="32"/>
      <c r="H24" s="32"/>
      <c r="I24" s="5"/>
      <c r="J24" s="5"/>
      <c r="K24" s="5"/>
      <c r="L24" s="1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</row>
    <row r="25" spans="1:239" s="7" customFormat="1" x14ac:dyDescent="0.25">
      <c r="A25" s="12"/>
      <c r="B25" s="22"/>
      <c r="C25" s="12" t="s">
        <v>24</v>
      </c>
      <c r="D25" s="31"/>
      <c r="E25" s="27">
        <f>E24/1000</f>
        <v>1.49353</v>
      </c>
      <c r="F25" s="6"/>
      <c r="G25" s="31"/>
      <c r="H25" s="31"/>
      <c r="I25" s="6"/>
      <c r="J25" s="6"/>
      <c r="K25" s="6"/>
      <c r="L25" s="6"/>
    </row>
    <row r="26" spans="1:239" s="7" customFormat="1" x14ac:dyDescent="0.25">
      <c r="A26" s="14"/>
      <c r="B26" s="35" t="s">
        <v>21</v>
      </c>
      <c r="C26" s="12" t="s">
        <v>17</v>
      </c>
      <c r="D26" s="13">
        <v>32.1</v>
      </c>
      <c r="E26" s="13">
        <f>E25*D26</f>
        <v>47.942313000000006</v>
      </c>
      <c r="F26" s="6"/>
      <c r="G26" s="32"/>
      <c r="H26" s="6"/>
      <c r="I26" s="13">
        <f>E26*H26</f>
        <v>0</v>
      </c>
      <c r="J26" s="13"/>
      <c r="K26" s="13"/>
      <c r="L26" s="13">
        <f t="shared" ref="L26:L34" si="0">G26+I26+K26</f>
        <v>0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</row>
    <row r="27" spans="1:239" s="7" customFormat="1" x14ac:dyDescent="0.25">
      <c r="A27" s="14"/>
      <c r="B27" s="35" t="s">
        <v>25</v>
      </c>
      <c r="C27" s="12" t="s">
        <v>20</v>
      </c>
      <c r="D27" s="13">
        <v>0.71</v>
      </c>
      <c r="E27" s="13">
        <f>D27*E25</f>
        <v>1.0604062999999999</v>
      </c>
      <c r="F27" s="6"/>
      <c r="G27" s="32"/>
      <c r="H27" s="32"/>
      <c r="I27" s="6"/>
      <c r="J27" s="6"/>
      <c r="K27" s="13">
        <f>E27*J27</f>
        <v>0</v>
      </c>
      <c r="L27" s="13">
        <f t="shared" si="0"/>
        <v>0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</row>
    <row r="28" spans="1:239" s="7" customFormat="1" x14ac:dyDescent="0.25">
      <c r="A28" s="14"/>
      <c r="B28" s="35" t="s">
        <v>26</v>
      </c>
      <c r="C28" s="12" t="s">
        <v>20</v>
      </c>
      <c r="D28" s="13">
        <v>3.88</v>
      </c>
      <c r="E28" s="13">
        <f>E25*D28</f>
        <v>5.7948963999999998</v>
      </c>
      <c r="F28" s="6"/>
      <c r="G28" s="32"/>
      <c r="H28" s="32"/>
      <c r="I28" s="6"/>
      <c r="J28" s="6"/>
      <c r="K28" s="13">
        <f>E28*J28</f>
        <v>0</v>
      </c>
      <c r="L28" s="13">
        <f t="shared" si="0"/>
        <v>0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</row>
    <row r="29" spans="1:239" s="7" customFormat="1" x14ac:dyDescent="0.25">
      <c r="A29" s="14"/>
      <c r="B29" s="35" t="s">
        <v>27</v>
      </c>
      <c r="C29" s="12" t="s">
        <v>20</v>
      </c>
      <c r="D29" s="13">
        <v>6.16</v>
      </c>
      <c r="E29" s="13">
        <f>D29*E25</f>
        <v>9.2001448000000003</v>
      </c>
      <c r="F29" s="6"/>
      <c r="G29" s="32"/>
      <c r="H29" s="32"/>
      <c r="I29" s="6"/>
      <c r="J29" s="6"/>
      <c r="K29" s="13">
        <f t="shared" ref="K29:K31" si="1">E29*J29</f>
        <v>0</v>
      </c>
      <c r="L29" s="13">
        <f t="shared" si="0"/>
        <v>0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</row>
    <row r="30" spans="1:239" s="7" customFormat="1" x14ac:dyDescent="0.25">
      <c r="A30" s="14"/>
      <c r="B30" s="35" t="s">
        <v>28</v>
      </c>
      <c r="C30" s="12" t="s">
        <v>20</v>
      </c>
      <c r="D30" s="13">
        <v>4.53</v>
      </c>
      <c r="E30" s="6">
        <f>D30*E25</f>
        <v>6.7656909000000001</v>
      </c>
      <c r="F30" s="6"/>
      <c r="G30" s="32"/>
      <c r="H30" s="32"/>
      <c r="I30" s="6"/>
      <c r="J30" s="6"/>
      <c r="K30" s="13">
        <f t="shared" si="1"/>
        <v>0</v>
      </c>
      <c r="L30" s="13">
        <f t="shared" si="0"/>
        <v>0</v>
      </c>
      <c r="M30" s="23">
        <f>29+22+25+17</f>
        <v>93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</row>
    <row r="31" spans="1:239" s="7" customFormat="1" x14ac:dyDescent="0.25">
      <c r="A31" s="14"/>
      <c r="B31" s="35" t="s">
        <v>29</v>
      </c>
      <c r="C31" s="12" t="s">
        <v>20</v>
      </c>
      <c r="D31" s="13">
        <v>2.0699999999999998</v>
      </c>
      <c r="E31" s="6">
        <f>D31*E25</f>
        <v>3.0916070999999996</v>
      </c>
      <c r="F31" s="6"/>
      <c r="G31" s="32"/>
      <c r="H31" s="32"/>
      <c r="I31" s="6"/>
      <c r="J31" s="6"/>
      <c r="K31" s="13">
        <f t="shared" si="1"/>
        <v>0</v>
      </c>
      <c r="L31" s="13">
        <f t="shared" si="0"/>
        <v>0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</row>
    <row r="32" spans="1:239" s="7" customFormat="1" x14ac:dyDescent="0.25">
      <c r="A32" s="24"/>
      <c r="B32" s="18" t="s">
        <v>22</v>
      </c>
      <c r="C32" s="14" t="s">
        <v>0</v>
      </c>
      <c r="D32" s="13">
        <v>1.02</v>
      </c>
      <c r="E32" s="6">
        <f>D32*E25</f>
        <v>1.5234006</v>
      </c>
      <c r="F32" s="5"/>
      <c r="G32" s="5"/>
      <c r="H32" s="5"/>
      <c r="I32" s="6"/>
      <c r="J32" s="13"/>
      <c r="K32" s="13">
        <f>E32*J32</f>
        <v>0</v>
      </c>
      <c r="L32" s="13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</row>
    <row r="33" spans="1:239" s="7" customFormat="1" x14ac:dyDescent="0.25">
      <c r="A33" s="14"/>
      <c r="B33" s="35" t="s">
        <v>43</v>
      </c>
      <c r="C33" s="12" t="s">
        <v>16</v>
      </c>
      <c r="D33" s="13">
        <v>15</v>
      </c>
      <c r="E33" s="13">
        <f>D33*E25</f>
        <v>22.402950000000001</v>
      </c>
      <c r="F33" s="6"/>
      <c r="G33" s="13">
        <f>E33*F33</f>
        <v>0</v>
      </c>
      <c r="H33" s="13"/>
      <c r="I33" s="13"/>
      <c r="J33" s="13"/>
      <c r="K33" s="13"/>
      <c r="L33" s="13">
        <f>G33+I33+K33</f>
        <v>0</v>
      </c>
      <c r="M33" s="23"/>
      <c r="N33" s="23">
        <v>6.6000000000000003E-2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</row>
    <row r="34" spans="1:239" s="7" customFormat="1" x14ac:dyDescent="0.25">
      <c r="A34" s="14"/>
      <c r="B34" s="16" t="s">
        <v>44</v>
      </c>
      <c r="C34" s="12" t="s">
        <v>16</v>
      </c>
      <c r="D34" s="13">
        <v>66</v>
      </c>
      <c r="E34" s="13">
        <f>D34*E25</f>
        <v>98.572980000000001</v>
      </c>
      <c r="F34" s="6"/>
      <c r="G34" s="13">
        <f>E34*F34</f>
        <v>0</v>
      </c>
      <c r="H34" s="13"/>
      <c r="I34" s="13"/>
      <c r="J34" s="13"/>
      <c r="K34" s="13"/>
      <c r="L34" s="13">
        <f t="shared" si="0"/>
        <v>0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</row>
    <row r="35" spans="1:239" s="7" customFormat="1" x14ac:dyDescent="0.25">
      <c r="A35" s="14"/>
      <c r="B35" s="16"/>
      <c r="C35" s="12"/>
      <c r="D35" s="13"/>
      <c r="E35" s="13"/>
      <c r="F35" s="6"/>
      <c r="G35" s="13"/>
      <c r="H35" s="13"/>
      <c r="I35" s="13"/>
      <c r="J35" s="13"/>
      <c r="K35" s="13"/>
      <c r="L35" s="1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</row>
    <row r="36" spans="1:239" s="3" customFormat="1" x14ac:dyDescent="0.25">
      <c r="A36" s="8">
        <v>4</v>
      </c>
      <c r="B36" s="36" t="s">
        <v>30</v>
      </c>
      <c r="C36" s="9" t="s">
        <v>23</v>
      </c>
      <c r="D36" s="10"/>
      <c r="E36" s="10">
        <v>1374.0475999999999</v>
      </c>
      <c r="F36" s="10"/>
      <c r="G36" s="32"/>
      <c r="H36" s="10"/>
      <c r="I36" s="10"/>
      <c r="J36" s="32"/>
      <c r="K36" s="10"/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</row>
    <row r="37" spans="1:239" s="7" customFormat="1" x14ac:dyDescent="0.25">
      <c r="A37" s="24"/>
      <c r="B37" s="25"/>
      <c r="C37" s="14" t="s">
        <v>24</v>
      </c>
      <c r="D37" s="13"/>
      <c r="E37" s="27">
        <f>E36/1000</f>
        <v>1.3740475999999999</v>
      </c>
      <c r="F37" s="13"/>
      <c r="G37" s="31"/>
      <c r="H37" s="13"/>
      <c r="I37" s="13"/>
      <c r="J37" s="31"/>
      <c r="K37" s="13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</row>
    <row r="38" spans="1:239" s="7" customFormat="1" x14ac:dyDescent="0.25">
      <c r="A38" s="24"/>
      <c r="B38" s="35" t="s">
        <v>21</v>
      </c>
      <c r="C38" s="12" t="s">
        <v>17</v>
      </c>
      <c r="D38" s="13">
        <v>42.9</v>
      </c>
      <c r="E38" s="13">
        <f>E37*D38</f>
        <v>58.946642039999993</v>
      </c>
      <c r="F38" s="13"/>
      <c r="G38" s="32"/>
      <c r="H38" s="13"/>
      <c r="I38" s="13">
        <f>E38*H38</f>
        <v>0</v>
      </c>
      <c r="J38" s="13"/>
      <c r="K38" s="13"/>
      <c r="L38" s="13">
        <f t="shared" ref="L38:L45" si="2">G38+I38+K38</f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</row>
    <row r="39" spans="1:239" s="7" customFormat="1" x14ac:dyDescent="0.25">
      <c r="A39" s="24"/>
      <c r="B39" s="35" t="s">
        <v>26</v>
      </c>
      <c r="C39" s="12" t="s">
        <v>20</v>
      </c>
      <c r="D39" s="13">
        <v>2.69</v>
      </c>
      <c r="E39" s="13">
        <f>E37*D39</f>
        <v>3.6961880439999999</v>
      </c>
      <c r="F39" s="13"/>
      <c r="G39" s="32"/>
      <c r="H39" s="13"/>
      <c r="I39" s="13"/>
      <c r="J39" s="6"/>
      <c r="K39" s="13">
        <f>E39*J39</f>
        <v>0</v>
      </c>
      <c r="L39" s="13">
        <f t="shared" si="2"/>
        <v>0</v>
      </c>
      <c r="M39" s="17"/>
      <c r="N39" s="1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</row>
    <row r="40" spans="1:239" s="7" customFormat="1" x14ac:dyDescent="0.25">
      <c r="A40" s="24"/>
      <c r="B40" s="35" t="s">
        <v>27</v>
      </c>
      <c r="C40" s="12" t="s">
        <v>20</v>
      </c>
      <c r="D40" s="13">
        <v>7.6</v>
      </c>
      <c r="E40" s="13">
        <f>D40*E37</f>
        <v>10.44276176</v>
      </c>
      <c r="F40" s="13"/>
      <c r="G40" s="32"/>
      <c r="H40" s="13"/>
      <c r="I40" s="13"/>
      <c r="J40" s="6"/>
      <c r="K40" s="13">
        <f>E40*J40</f>
        <v>0</v>
      </c>
      <c r="L40" s="13">
        <f t="shared" si="2"/>
        <v>0</v>
      </c>
      <c r="M40" s="17"/>
      <c r="N40" s="1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</row>
    <row r="41" spans="1:239" s="7" customFormat="1" x14ac:dyDescent="0.25">
      <c r="A41" s="24"/>
      <c r="B41" s="35" t="s">
        <v>28</v>
      </c>
      <c r="C41" s="12" t="s">
        <v>20</v>
      </c>
      <c r="D41" s="13">
        <v>7.4</v>
      </c>
      <c r="E41" s="6">
        <f>D41*E37</f>
        <v>10.16795224</v>
      </c>
      <c r="F41" s="13"/>
      <c r="G41" s="32"/>
      <c r="H41" s="13"/>
      <c r="I41" s="13"/>
      <c r="J41" s="6"/>
      <c r="K41" s="13">
        <f>E41*J41</f>
        <v>0</v>
      </c>
      <c r="L41" s="13">
        <f t="shared" si="2"/>
        <v>0</v>
      </c>
      <c r="M41" s="17"/>
      <c r="N41" s="1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</row>
    <row r="42" spans="1:239" s="7" customFormat="1" x14ac:dyDescent="0.25">
      <c r="A42" s="24"/>
      <c r="B42" s="26" t="s">
        <v>31</v>
      </c>
      <c r="C42" s="12" t="s">
        <v>20</v>
      </c>
      <c r="D42" s="13">
        <v>0.41</v>
      </c>
      <c r="E42" s="13">
        <f>D42*E37</f>
        <v>0.56335951599999989</v>
      </c>
      <c r="F42" s="13"/>
      <c r="G42" s="32"/>
      <c r="H42" s="13"/>
      <c r="I42" s="13"/>
      <c r="J42" s="13"/>
      <c r="K42" s="13">
        <f>E42*J42</f>
        <v>0</v>
      </c>
      <c r="L42" s="13">
        <f t="shared" si="2"/>
        <v>0</v>
      </c>
      <c r="M42" s="17"/>
      <c r="N42" s="1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</row>
    <row r="43" spans="1:239" s="7" customFormat="1" x14ac:dyDescent="0.25">
      <c r="A43" s="24"/>
      <c r="B43" s="35" t="s">
        <v>29</v>
      </c>
      <c r="C43" s="12" t="s">
        <v>20</v>
      </c>
      <c r="D43" s="13">
        <v>1.48</v>
      </c>
      <c r="E43" s="6">
        <f>D43*E37</f>
        <v>2.033590448</v>
      </c>
      <c r="F43" s="13"/>
      <c r="G43" s="32"/>
      <c r="H43" s="13"/>
      <c r="I43" s="13"/>
      <c r="J43" s="6"/>
      <c r="K43" s="13">
        <f>E43*J43</f>
        <v>0</v>
      </c>
      <c r="L43" s="13">
        <f t="shared" si="2"/>
        <v>0</v>
      </c>
      <c r="M43" s="17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</row>
    <row r="44" spans="1:239" s="7" customFormat="1" x14ac:dyDescent="0.25">
      <c r="A44" s="24"/>
      <c r="B44" s="35" t="s">
        <v>43</v>
      </c>
      <c r="C44" s="12" t="s">
        <v>16</v>
      </c>
      <c r="D44" s="13">
        <v>11</v>
      </c>
      <c r="E44" s="13">
        <f>D44*E37</f>
        <v>15.114523599999998</v>
      </c>
      <c r="F44" s="6"/>
      <c r="G44" s="13">
        <f>E44*F44</f>
        <v>0</v>
      </c>
      <c r="H44" s="13"/>
      <c r="I44" s="13"/>
      <c r="J44" s="13"/>
      <c r="K44" s="13"/>
      <c r="L44" s="13">
        <f>G44+I44+K44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</row>
    <row r="45" spans="1:239" s="7" customFormat="1" x14ac:dyDescent="0.25">
      <c r="A45" s="24"/>
      <c r="B45" s="16" t="s">
        <v>45</v>
      </c>
      <c r="C45" s="12" t="s">
        <v>16</v>
      </c>
      <c r="D45" s="13">
        <f>149-2*12.4</f>
        <v>124.2</v>
      </c>
      <c r="E45" s="13">
        <f>D45*E37</f>
        <v>170.65671191999999</v>
      </c>
      <c r="F45" s="6"/>
      <c r="G45" s="13">
        <f>F45*E45</f>
        <v>0</v>
      </c>
      <c r="H45" s="13"/>
      <c r="I45" s="13"/>
      <c r="J45" s="13"/>
      <c r="K45" s="13"/>
      <c r="L45" s="13">
        <f t="shared" si="2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239" s="7" customFormat="1" x14ac:dyDescent="0.25">
      <c r="A46" s="14"/>
      <c r="B46" s="26"/>
      <c r="C46" s="12"/>
      <c r="D46" s="13"/>
      <c r="E46" s="13"/>
      <c r="F46" s="6"/>
      <c r="G46" s="13"/>
      <c r="H46" s="13"/>
      <c r="I46" s="13"/>
      <c r="J46" s="13"/>
      <c r="K46" s="13"/>
      <c r="L46" s="13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</row>
    <row r="47" spans="1:239" s="3" customFormat="1" x14ac:dyDescent="0.25">
      <c r="A47" s="8">
        <v>5</v>
      </c>
      <c r="B47" s="36" t="s">
        <v>38</v>
      </c>
      <c r="C47" s="9" t="s">
        <v>18</v>
      </c>
      <c r="D47" s="10"/>
      <c r="E47" s="33">
        <f>E53*0.6</f>
        <v>0.71689440000000004</v>
      </c>
      <c r="F47" s="10"/>
      <c r="G47" s="10"/>
      <c r="H47" s="10"/>
      <c r="I47" s="10"/>
      <c r="J47" s="10"/>
      <c r="K47" s="68"/>
      <c r="L47" s="10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</row>
    <row r="48" spans="1:239" s="7" customFormat="1" x14ac:dyDescent="0.25">
      <c r="A48" s="14"/>
      <c r="B48" s="16"/>
      <c r="C48" s="14" t="s">
        <v>19</v>
      </c>
      <c r="D48" s="13"/>
      <c r="E48" s="27">
        <f>E47</f>
        <v>0.71689440000000004</v>
      </c>
      <c r="F48" s="13"/>
      <c r="G48" s="13"/>
      <c r="H48" s="13"/>
      <c r="I48" s="13"/>
      <c r="J48" s="13"/>
      <c r="K48" s="45"/>
      <c r="L48" s="45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</row>
    <row r="49" spans="1:239" s="7" customFormat="1" x14ac:dyDescent="0.25">
      <c r="A49" s="24"/>
      <c r="B49" s="18" t="s">
        <v>37</v>
      </c>
      <c r="C49" s="12" t="s">
        <v>20</v>
      </c>
      <c r="D49" s="45">
        <v>0.3</v>
      </c>
      <c r="E49" s="13">
        <f>E48*D49</f>
        <v>0.21506832000000001</v>
      </c>
      <c r="F49" s="13"/>
      <c r="G49" s="13"/>
      <c r="H49" s="13"/>
      <c r="I49" s="13"/>
      <c r="J49" s="6"/>
      <c r="K49" s="13">
        <f>E49*J49</f>
        <v>0</v>
      </c>
      <c r="L49" s="13">
        <f t="shared" ref="L49:L50" si="3">G49+I49+K49</f>
        <v>0</v>
      </c>
      <c r="M49" s="17"/>
      <c r="N49" s="1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</row>
    <row r="50" spans="1:239" s="7" customFormat="1" x14ac:dyDescent="0.25">
      <c r="A50" s="24"/>
      <c r="B50" s="18" t="s">
        <v>32</v>
      </c>
      <c r="C50" s="14" t="s">
        <v>18</v>
      </c>
      <c r="D50" s="45">
        <v>1.03</v>
      </c>
      <c r="E50" s="13">
        <f>D50*E48</f>
        <v>0.73840123200000007</v>
      </c>
      <c r="F50" s="13"/>
      <c r="G50" s="13">
        <f>E50*F50</f>
        <v>0</v>
      </c>
      <c r="H50" s="13"/>
      <c r="I50" s="13"/>
      <c r="J50" s="13"/>
      <c r="K50" s="13"/>
      <c r="L50" s="13">
        <f t="shared" si="3"/>
        <v>0</v>
      </c>
      <c r="M50" s="1"/>
      <c r="N50" s="1">
        <f>670+171</f>
        <v>841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</row>
    <row r="51" spans="1:239" s="7" customFormat="1" x14ac:dyDescent="0.25">
      <c r="A51" s="14"/>
      <c r="B51" s="18"/>
      <c r="C51" s="14"/>
      <c r="D51" s="45"/>
      <c r="E51" s="13"/>
      <c r="F51" s="13"/>
      <c r="G51" s="13"/>
      <c r="H51" s="13"/>
      <c r="I51" s="13"/>
      <c r="J51" s="13"/>
      <c r="K51" s="13"/>
      <c r="L51" s="13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</row>
    <row r="52" spans="1:239" s="3" customFormat="1" ht="25.5" x14ac:dyDescent="0.25">
      <c r="A52" s="8">
        <v>6</v>
      </c>
      <c r="B52" s="34" t="s">
        <v>41</v>
      </c>
      <c r="C52" s="9" t="s">
        <v>23</v>
      </c>
      <c r="D52" s="10"/>
      <c r="E52" s="10">
        <v>1194.8240000000001</v>
      </c>
      <c r="F52" s="10"/>
      <c r="G52" s="10"/>
      <c r="H52" s="10"/>
      <c r="I52" s="10"/>
      <c r="J52" s="10"/>
      <c r="K52" s="10"/>
      <c r="L52" s="10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</row>
    <row r="53" spans="1:239" s="7" customFormat="1" x14ac:dyDescent="0.25">
      <c r="A53" s="14"/>
      <c r="B53" s="16"/>
      <c r="C53" s="14" t="s">
        <v>24</v>
      </c>
      <c r="D53" s="13"/>
      <c r="E53" s="27">
        <f>E52/1000</f>
        <v>1.1948240000000001</v>
      </c>
      <c r="F53" s="13"/>
      <c r="G53" s="13"/>
      <c r="H53" s="13"/>
      <c r="I53" s="13"/>
      <c r="J53" s="13"/>
      <c r="K53" s="13"/>
      <c r="L53" s="13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</row>
    <row r="54" spans="1:239" s="7" customFormat="1" x14ac:dyDescent="0.25">
      <c r="A54" s="24"/>
      <c r="B54" s="35" t="s">
        <v>21</v>
      </c>
      <c r="C54" s="12" t="s">
        <v>17</v>
      </c>
      <c r="D54" s="13">
        <f>37.5+4*0.07</f>
        <v>37.78</v>
      </c>
      <c r="E54" s="13">
        <f>E53*D54</f>
        <v>45.140450720000004</v>
      </c>
      <c r="F54" s="13"/>
      <c r="G54" s="13"/>
      <c r="H54" s="13"/>
      <c r="I54" s="13">
        <f>E54*H54</f>
        <v>0</v>
      </c>
      <c r="J54" s="13"/>
      <c r="K54" s="13"/>
      <c r="L54" s="13">
        <f t="shared" ref="L54:L60" si="4">G54+I54+K54</f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</row>
    <row r="55" spans="1:239" s="7" customFormat="1" x14ac:dyDescent="0.25">
      <c r="A55" s="24"/>
      <c r="B55" s="16" t="s">
        <v>33</v>
      </c>
      <c r="C55" s="12" t="s">
        <v>20</v>
      </c>
      <c r="D55" s="13">
        <v>3.02</v>
      </c>
      <c r="E55" s="13">
        <f>E53*D55</f>
        <v>3.6083684800000002</v>
      </c>
      <c r="F55" s="13"/>
      <c r="G55" s="13"/>
      <c r="H55" s="13"/>
      <c r="I55" s="13"/>
      <c r="J55" s="13"/>
      <c r="K55" s="13">
        <f t="shared" ref="K55:K57" si="5">E55*J55</f>
        <v>0</v>
      </c>
      <c r="L55" s="13">
        <f t="shared" si="4"/>
        <v>0</v>
      </c>
      <c r="M55" s="17"/>
      <c r="N55" s="1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</row>
    <row r="56" spans="1:239" s="7" customFormat="1" x14ac:dyDescent="0.25">
      <c r="A56" s="24"/>
      <c r="B56" s="35" t="s">
        <v>27</v>
      </c>
      <c r="C56" s="12" t="s">
        <v>20</v>
      </c>
      <c r="D56" s="13">
        <v>3.7</v>
      </c>
      <c r="E56" s="13">
        <f>D56*E53</f>
        <v>4.4208488000000008</v>
      </c>
      <c r="F56" s="13"/>
      <c r="G56" s="13"/>
      <c r="H56" s="13"/>
      <c r="I56" s="13"/>
      <c r="J56" s="6"/>
      <c r="K56" s="13">
        <f t="shared" si="5"/>
        <v>0</v>
      </c>
      <c r="L56" s="13">
        <f t="shared" si="4"/>
        <v>0</v>
      </c>
      <c r="M56" s="17"/>
      <c r="N56" s="1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</row>
    <row r="57" spans="1:239" s="7" customFormat="1" x14ac:dyDescent="0.25">
      <c r="A57" s="24"/>
      <c r="B57" s="35" t="s">
        <v>28</v>
      </c>
      <c r="C57" s="12" t="s">
        <v>20</v>
      </c>
      <c r="D57" s="13">
        <v>11.1</v>
      </c>
      <c r="E57" s="6">
        <f>D57*E53</f>
        <v>13.262546400000002</v>
      </c>
      <c r="F57" s="13"/>
      <c r="G57" s="13"/>
      <c r="H57" s="13"/>
      <c r="I57" s="13"/>
      <c r="J57" s="6"/>
      <c r="K57" s="13">
        <f t="shared" si="5"/>
        <v>0</v>
      </c>
      <c r="L57" s="13">
        <f t="shared" si="4"/>
        <v>0</v>
      </c>
      <c r="M57" s="17"/>
      <c r="N57" s="1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</row>
    <row r="58" spans="1:239" s="7" customFormat="1" x14ac:dyDescent="0.25">
      <c r="A58" s="24"/>
      <c r="B58" s="18" t="s">
        <v>22</v>
      </c>
      <c r="C58" s="14" t="s">
        <v>0</v>
      </c>
      <c r="D58" s="13">
        <v>2.2999999999999998</v>
      </c>
      <c r="E58" s="6">
        <f>D58*E53</f>
        <v>2.7480951999999998</v>
      </c>
      <c r="F58" s="5"/>
      <c r="G58" s="5"/>
      <c r="H58" s="5"/>
      <c r="I58" s="6"/>
      <c r="J58" s="13"/>
      <c r="K58" s="13">
        <f>E58*J58</f>
        <v>0</v>
      </c>
      <c r="L58" s="13">
        <f t="shared" si="4"/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</row>
    <row r="59" spans="1:239" s="7" customFormat="1" x14ac:dyDescent="0.25">
      <c r="A59" s="24"/>
      <c r="B59" s="16" t="s">
        <v>39</v>
      </c>
      <c r="C59" s="14" t="s">
        <v>18</v>
      </c>
      <c r="D59" s="13">
        <f>93.1+4*11.6</f>
        <v>139.5</v>
      </c>
      <c r="E59" s="13">
        <f>D59*E53</f>
        <v>166.67794800000001</v>
      </c>
      <c r="F59" s="13"/>
      <c r="G59" s="6">
        <f>E59*F59</f>
        <v>0</v>
      </c>
      <c r="H59" s="6"/>
      <c r="I59" s="6"/>
      <c r="J59" s="13"/>
      <c r="K59" s="13"/>
      <c r="L59" s="13">
        <f t="shared" si="4"/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</row>
    <row r="60" spans="1:239" s="7" customFormat="1" x14ac:dyDescent="0.25">
      <c r="A60" s="24"/>
      <c r="B60" s="18" t="s">
        <v>35</v>
      </c>
      <c r="C60" s="14" t="s">
        <v>0</v>
      </c>
      <c r="D60" s="13">
        <f>14.5+4*0.2</f>
        <v>15.3</v>
      </c>
      <c r="E60" s="13">
        <f>D60*E53</f>
        <v>18.280807200000002</v>
      </c>
      <c r="F60" s="6"/>
      <c r="G60" s="6">
        <f>E60*F60</f>
        <v>0</v>
      </c>
      <c r="H60" s="6"/>
      <c r="I60" s="6"/>
      <c r="J60" s="13"/>
      <c r="K60" s="13"/>
      <c r="L60" s="13">
        <f t="shared" si="4"/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</row>
    <row r="61" spans="1:239" s="7" customFormat="1" x14ac:dyDescent="0.25">
      <c r="A61" s="14"/>
      <c r="B61" s="18"/>
      <c r="C61" s="14"/>
      <c r="D61" s="13"/>
      <c r="E61" s="13"/>
      <c r="F61" s="6"/>
      <c r="G61" s="6"/>
      <c r="H61" s="6"/>
      <c r="I61" s="6"/>
      <c r="J61" s="13"/>
      <c r="K61" s="13"/>
      <c r="L61" s="13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</row>
    <row r="62" spans="1:239" s="3" customFormat="1" x14ac:dyDescent="0.25">
      <c r="A62" s="8">
        <v>7</v>
      </c>
      <c r="B62" s="36" t="s">
        <v>42</v>
      </c>
      <c r="C62" s="9" t="s">
        <v>18</v>
      </c>
      <c r="D62" s="10"/>
      <c r="E62" s="10">
        <f>E53*0.3</f>
        <v>0.35844720000000002</v>
      </c>
      <c r="F62" s="10"/>
      <c r="G62" s="10"/>
      <c r="H62" s="10"/>
      <c r="I62" s="10"/>
      <c r="J62" s="10"/>
      <c r="K62" s="68"/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</row>
    <row r="63" spans="1:239" s="7" customFormat="1" x14ac:dyDescent="0.25">
      <c r="A63" s="14"/>
      <c r="B63" s="16"/>
      <c r="C63" s="14" t="s">
        <v>19</v>
      </c>
      <c r="D63" s="13"/>
      <c r="E63" s="27">
        <f>E62</f>
        <v>0.35844720000000002</v>
      </c>
      <c r="F63" s="13"/>
      <c r="G63" s="13"/>
      <c r="H63" s="13"/>
      <c r="I63" s="13"/>
      <c r="J63" s="13"/>
      <c r="K63" s="45"/>
      <c r="L63" s="45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</row>
    <row r="64" spans="1:239" s="7" customFormat="1" x14ac:dyDescent="0.25">
      <c r="A64" s="24"/>
      <c r="B64" s="18" t="s">
        <v>37</v>
      </c>
      <c r="C64" s="12" t="s">
        <v>20</v>
      </c>
      <c r="D64" s="45">
        <v>0.3</v>
      </c>
      <c r="E64" s="13">
        <f>E63*D64</f>
        <v>0.10753416</v>
      </c>
      <c r="F64" s="13"/>
      <c r="G64" s="13"/>
      <c r="H64" s="13"/>
      <c r="I64" s="13"/>
      <c r="J64" s="6"/>
      <c r="K64" s="13">
        <f>E64*J64</f>
        <v>0</v>
      </c>
      <c r="L64" s="13">
        <f t="shared" ref="L64:L65" si="6">G64+I64+K64</f>
        <v>0</v>
      </c>
      <c r="M64" s="17"/>
      <c r="N64" s="1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</row>
    <row r="65" spans="1:239" s="7" customFormat="1" x14ac:dyDescent="0.25">
      <c r="A65" s="24"/>
      <c r="B65" s="18" t="s">
        <v>32</v>
      </c>
      <c r="C65" s="14" t="s">
        <v>18</v>
      </c>
      <c r="D65" s="45">
        <v>1.03</v>
      </c>
      <c r="E65" s="13">
        <f>D65*E63</f>
        <v>0.36920061600000004</v>
      </c>
      <c r="F65" s="13"/>
      <c r="G65" s="13">
        <f>E65*F65</f>
        <v>0</v>
      </c>
      <c r="H65" s="13"/>
      <c r="I65" s="13"/>
      <c r="J65" s="13"/>
      <c r="K65" s="13"/>
      <c r="L65" s="13">
        <f t="shared" si="6"/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</row>
    <row r="66" spans="1:239" s="7" customFormat="1" x14ac:dyDescent="0.25">
      <c r="A66" s="14"/>
      <c r="B66" s="18"/>
      <c r="C66" s="14"/>
      <c r="D66" s="45"/>
      <c r="E66" s="13"/>
      <c r="F66" s="13"/>
      <c r="G66" s="13"/>
      <c r="H66" s="13"/>
      <c r="I66" s="13"/>
      <c r="J66" s="13"/>
      <c r="K66" s="13"/>
      <c r="L66" s="13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</row>
    <row r="67" spans="1:239" s="3" customFormat="1" ht="25.5" x14ac:dyDescent="0.25">
      <c r="A67" s="8">
        <v>8</v>
      </c>
      <c r="B67" s="34" t="s">
        <v>50</v>
      </c>
      <c r="C67" s="9" t="s">
        <v>23</v>
      </c>
      <c r="D67" s="10"/>
      <c r="E67" s="10">
        <f>E52</f>
        <v>1194.8240000000001</v>
      </c>
      <c r="F67" s="10"/>
      <c r="G67" s="10"/>
      <c r="H67" s="10"/>
      <c r="I67" s="10"/>
      <c r="J67" s="10"/>
      <c r="K67" s="10"/>
      <c r="L67" s="10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</row>
    <row r="68" spans="1:239" s="7" customFormat="1" x14ac:dyDescent="0.25">
      <c r="A68" s="14"/>
      <c r="B68" s="16"/>
      <c r="C68" s="14" t="s">
        <v>24</v>
      </c>
      <c r="D68" s="13"/>
      <c r="E68" s="27">
        <f>E67/1000</f>
        <v>1.1948240000000001</v>
      </c>
      <c r="F68" s="13"/>
      <c r="G68" s="13"/>
      <c r="H68" s="13"/>
      <c r="I68" s="13"/>
      <c r="J68" s="13"/>
      <c r="K68" s="13"/>
      <c r="L68" s="13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</row>
    <row r="69" spans="1:239" s="7" customFormat="1" x14ac:dyDescent="0.25">
      <c r="A69" s="24"/>
      <c r="B69" s="35" t="s">
        <v>21</v>
      </c>
      <c r="C69" s="12" t="s">
        <v>17</v>
      </c>
      <c r="D69" s="13">
        <f>37.5</f>
        <v>37.5</v>
      </c>
      <c r="E69" s="13">
        <f>E68*D69</f>
        <v>44.805900000000001</v>
      </c>
      <c r="F69" s="13"/>
      <c r="G69" s="13"/>
      <c r="H69" s="13"/>
      <c r="I69" s="13">
        <f>E69*H69</f>
        <v>0</v>
      </c>
      <c r="J69" s="13"/>
      <c r="K69" s="13"/>
      <c r="L69" s="13">
        <f t="shared" ref="L69:L75" si="7">G69+I69+K69</f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</row>
    <row r="70" spans="1:239" s="7" customFormat="1" x14ac:dyDescent="0.25">
      <c r="A70" s="24"/>
      <c r="B70" s="16" t="s">
        <v>33</v>
      </c>
      <c r="C70" s="12" t="s">
        <v>20</v>
      </c>
      <c r="D70" s="13">
        <v>3.02</v>
      </c>
      <c r="E70" s="13">
        <f>E68*D70</f>
        <v>3.6083684800000002</v>
      </c>
      <c r="F70" s="13"/>
      <c r="G70" s="13"/>
      <c r="H70" s="13"/>
      <c r="I70" s="13"/>
      <c r="J70" s="13"/>
      <c r="K70" s="13">
        <f t="shared" ref="K70:K72" si="8">E70*J70</f>
        <v>0</v>
      </c>
      <c r="L70" s="13">
        <f t="shared" si="7"/>
        <v>0</v>
      </c>
      <c r="M70" s="17"/>
      <c r="N70" s="1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</row>
    <row r="71" spans="1:239" s="7" customFormat="1" x14ac:dyDescent="0.25">
      <c r="A71" s="24"/>
      <c r="B71" s="35" t="s">
        <v>27</v>
      </c>
      <c r="C71" s="12" t="s">
        <v>20</v>
      </c>
      <c r="D71" s="13">
        <v>3.7</v>
      </c>
      <c r="E71" s="13">
        <f>D71*E68</f>
        <v>4.4208488000000008</v>
      </c>
      <c r="F71" s="13"/>
      <c r="G71" s="13"/>
      <c r="H71" s="13"/>
      <c r="I71" s="13"/>
      <c r="J71" s="6"/>
      <c r="K71" s="13">
        <f t="shared" si="8"/>
        <v>0</v>
      </c>
      <c r="L71" s="13">
        <f t="shared" si="7"/>
        <v>0</v>
      </c>
      <c r="M71" s="17"/>
      <c r="N71" s="1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</row>
    <row r="72" spans="1:239" s="7" customFormat="1" x14ac:dyDescent="0.25">
      <c r="A72" s="24"/>
      <c r="B72" s="35" t="s">
        <v>28</v>
      </c>
      <c r="C72" s="12" t="s">
        <v>20</v>
      </c>
      <c r="D72" s="13">
        <v>11.1</v>
      </c>
      <c r="E72" s="6">
        <f>D72*E68</f>
        <v>13.262546400000002</v>
      </c>
      <c r="F72" s="13"/>
      <c r="G72" s="13"/>
      <c r="H72" s="13"/>
      <c r="I72" s="13"/>
      <c r="J72" s="6"/>
      <c r="K72" s="13">
        <f t="shared" si="8"/>
        <v>0</v>
      </c>
      <c r="L72" s="13">
        <f t="shared" si="7"/>
        <v>0</v>
      </c>
      <c r="M72" s="17"/>
      <c r="N72" s="1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</row>
    <row r="73" spans="1:239" s="7" customFormat="1" x14ac:dyDescent="0.25">
      <c r="A73" s="24"/>
      <c r="B73" s="18" t="s">
        <v>22</v>
      </c>
      <c r="C73" s="14" t="s">
        <v>0</v>
      </c>
      <c r="D73" s="13">
        <v>2.2999999999999998</v>
      </c>
      <c r="E73" s="6">
        <f>D73*E68</f>
        <v>2.7480951999999998</v>
      </c>
      <c r="F73" s="5"/>
      <c r="G73" s="5"/>
      <c r="H73" s="5"/>
      <c r="I73" s="6"/>
      <c r="J73" s="13"/>
      <c r="K73" s="13">
        <f>E73*J73</f>
        <v>0</v>
      </c>
      <c r="L73" s="13">
        <f t="shared" si="7"/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</row>
    <row r="74" spans="1:239" s="7" customFormat="1" x14ac:dyDescent="0.25">
      <c r="A74" s="24"/>
      <c r="B74" s="16" t="s">
        <v>34</v>
      </c>
      <c r="C74" s="14" t="s">
        <v>18</v>
      </c>
      <c r="D74" s="13">
        <f>97.4</f>
        <v>97.4</v>
      </c>
      <c r="E74" s="13">
        <f>D74*E68</f>
        <v>116.37585760000002</v>
      </c>
      <c r="F74" s="13"/>
      <c r="G74" s="6">
        <f>E74*F74</f>
        <v>0</v>
      </c>
      <c r="H74" s="6"/>
      <c r="I74" s="6"/>
      <c r="J74" s="13"/>
      <c r="K74" s="13"/>
      <c r="L74" s="13">
        <f t="shared" si="7"/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</row>
    <row r="75" spans="1:239" s="7" customFormat="1" x14ac:dyDescent="0.25">
      <c r="A75" s="24"/>
      <c r="B75" s="18" t="s">
        <v>35</v>
      </c>
      <c r="C75" s="14" t="s">
        <v>0</v>
      </c>
      <c r="D75" s="13">
        <f>14.5-2*0.2</f>
        <v>14.1</v>
      </c>
      <c r="E75" s="13">
        <f>D75*E68</f>
        <v>16.8470184</v>
      </c>
      <c r="F75" s="6"/>
      <c r="G75" s="6">
        <f>E75*F75</f>
        <v>0</v>
      </c>
      <c r="H75" s="6"/>
      <c r="I75" s="6"/>
      <c r="J75" s="13"/>
      <c r="K75" s="13"/>
      <c r="L75" s="13">
        <f t="shared" si="7"/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</row>
    <row r="76" spans="1:239" s="7" customFormat="1" x14ac:dyDescent="0.25">
      <c r="A76" s="24"/>
      <c r="B76" s="18"/>
      <c r="C76" s="14"/>
      <c r="D76" s="13"/>
      <c r="E76" s="13"/>
      <c r="F76" s="6"/>
      <c r="G76" s="6"/>
      <c r="H76" s="6"/>
      <c r="I76" s="6"/>
      <c r="J76" s="13"/>
      <c r="K76" s="13"/>
      <c r="L76" s="1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</row>
    <row r="77" spans="1:239" s="3" customFormat="1" ht="25.5" x14ac:dyDescent="0.25">
      <c r="A77" s="9">
        <v>9</v>
      </c>
      <c r="B77" s="34" t="s">
        <v>46</v>
      </c>
      <c r="C77" s="9" t="s">
        <v>23</v>
      </c>
      <c r="D77" s="10"/>
      <c r="E77" s="33">
        <v>298.70600000000002</v>
      </c>
      <c r="F77" s="10"/>
      <c r="G77" s="10"/>
      <c r="H77" s="10"/>
      <c r="I77" s="10"/>
      <c r="J77" s="10"/>
      <c r="K77" s="10"/>
      <c r="L77" s="10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</row>
    <row r="78" spans="1:239" s="7" customFormat="1" x14ac:dyDescent="0.25">
      <c r="A78" s="14"/>
      <c r="B78" s="16"/>
      <c r="C78" s="14" t="s">
        <v>24</v>
      </c>
      <c r="D78" s="13"/>
      <c r="E78" s="27">
        <f>E77/1000</f>
        <v>0.29870600000000003</v>
      </c>
      <c r="F78" s="13"/>
      <c r="G78" s="13"/>
      <c r="H78" s="13"/>
      <c r="I78" s="13"/>
      <c r="J78" s="13"/>
      <c r="K78" s="13"/>
      <c r="L78" s="13"/>
      <c r="M78" s="17"/>
      <c r="N78" s="17"/>
      <c r="O78" s="17"/>
      <c r="P78" s="17"/>
      <c r="Q78" s="17"/>
      <c r="R78" s="17"/>
      <c r="S78" s="17"/>
      <c r="T78" s="17"/>
      <c r="U78" s="17"/>
      <c r="V78" s="1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</row>
    <row r="79" spans="1:239" s="3" customFormat="1" x14ac:dyDescent="0.25">
      <c r="A79" s="8"/>
      <c r="B79" s="35" t="s">
        <v>21</v>
      </c>
      <c r="C79" s="12" t="s">
        <v>17</v>
      </c>
      <c r="D79" s="13">
        <v>31.7</v>
      </c>
      <c r="E79" s="13">
        <f>E78*D79</f>
        <v>9.4689802000000007</v>
      </c>
      <c r="F79" s="13"/>
      <c r="G79" s="13"/>
      <c r="H79" s="13"/>
      <c r="I79" s="13">
        <f>E79*H79</f>
        <v>0</v>
      </c>
      <c r="J79" s="13"/>
      <c r="K79" s="13"/>
      <c r="L79" s="13">
        <f t="shared" ref="L79:L85" si="9">G79+I79+K79</f>
        <v>0</v>
      </c>
      <c r="M79" s="1"/>
      <c r="N79" s="1"/>
      <c r="O79" s="1"/>
      <c r="P79" s="1"/>
      <c r="Q79" s="1"/>
      <c r="R79" s="1"/>
      <c r="S79" s="1"/>
      <c r="T79" s="1"/>
      <c r="U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</row>
    <row r="80" spans="1:239" s="3" customFormat="1" x14ac:dyDescent="0.25">
      <c r="A80" s="8"/>
      <c r="B80" s="35" t="s">
        <v>26</v>
      </c>
      <c r="C80" s="12" t="s">
        <v>20</v>
      </c>
      <c r="D80" s="13">
        <v>3.51</v>
      </c>
      <c r="E80" s="13">
        <f>E78*D80</f>
        <v>1.04845806</v>
      </c>
      <c r="F80" s="6"/>
      <c r="G80" s="32"/>
      <c r="H80" s="32"/>
      <c r="I80" s="6"/>
      <c r="J80" s="6"/>
      <c r="K80" s="13">
        <f>E80*J80</f>
        <v>0</v>
      </c>
      <c r="L80" s="13">
        <f t="shared" si="9"/>
        <v>0</v>
      </c>
      <c r="M80" s="17"/>
      <c r="N80" s="1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</row>
    <row r="81" spans="1:239" s="3" customFormat="1" x14ac:dyDescent="0.25">
      <c r="A81" s="8"/>
      <c r="B81" s="35" t="s">
        <v>27</v>
      </c>
      <c r="C81" s="12" t="s">
        <v>20</v>
      </c>
      <c r="D81" s="13">
        <v>11</v>
      </c>
      <c r="E81" s="13">
        <f>D81*E78</f>
        <v>3.2857660000000002</v>
      </c>
      <c r="F81" s="13"/>
      <c r="G81" s="13"/>
      <c r="H81" s="13"/>
      <c r="I81" s="13"/>
      <c r="J81" s="6"/>
      <c r="K81" s="13">
        <f>E81*J81</f>
        <v>0</v>
      </c>
      <c r="L81" s="13">
        <f t="shared" si="9"/>
        <v>0</v>
      </c>
      <c r="M81" s="17"/>
      <c r="N81" s="1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</row>
    <row r="82" spans="1:239" s="3" customFormat="1" x14ac:dyDescent="0.25">
      <c r="A82" s="8"/>
      <c r="B82" s="26" t="s">
        <v>31</v>
      </c>
      <c r="C82" s="12" t="s">
        <v>20</v>
      </c>
      <c r="D82" s="13">
        <v>0.45</v>
      </c>
      <c r="E82" s="13">
        <f>D82*E78</f>
        <v>0.13441770000000003</v>
      </c>
      <c r="F82" s="13"/>
      <c r="G82" s="32"/>
      <c r="H82" s="13"/>
      <c r="I82" s="13"/>
      <c r="J82" s="13"/>
      <c r="K82" s="13">
        <f>E82*J82</f>
        <v>0</v>
      </c>
      <c r="L82" s="13">
        <f t="shared" si="9"/>
        <v>0</v>
      </c>
      <c r="M82" s="17"/>
      <c r="N82" s="1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</row>
    <row r="83" spans="1:239" s="3" customFormat="1" x14ac:dyDescent="0.25">
      <c r="A83" s="8"/>
      <c r="B83" s="35" t="s">
        <v>29</v>
      </c>
      <c r="C83" s="12" t="s">
        <v>20</v>
      </c>
      <c r="D83" s="13">
        <v>0.97</v>
      </c>
      <c r="E83" s="6">
        <f>D83*E78</f>
        <v>0.28974482000000001</v>
      </c>
      <c r="F83" s="6"/>
      <c r="G83" s="32"/>
      <c r="H83" s="32"/>
      <c r="I83" s="6"/>
      <c r="J83" s="6"/>
      <c r="K83" s="13">
        <f>E83*J83</f>
        <v>0</v>
      </c>
      <c r="L83" s="13">
        <f t="shared" si="9"/>
        <v>0</v>
      </c>
      <c r="M83" s="17"/>
      <c r="N83" s="1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</row>
    <row r="84" spans="1:239" s="3" customFormat="1" x14ac:dyDescent="0.25">
      <c r="A84" s="8"/>
      <c r="B84" s="35" t="s">
        <v>43</v>
      </c>
      <c r="C84" s="12" t="s">
        <v>16</v>
      </c>
      <c r="D84" s="13">
        <v>7</v>
      </c>
      <c r="E84" s="13">
        <f>D84*E78</f>
        <v>2.0909420000000001</v>
      </c>
      <c r="F84" s="6"/>
      <c r="G84" s="13">
        <f>E84*F84</f>
        <v>0</v>
      </c>
      <c r="H84" s="13"/>
      <c r="I84" s="6"/>
      <c r="J84" s="13"/>
      <c r="K84" s="13"/>
      <c r="L84" s="13">
        <f>G84+I84+K84</f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</row>
    <row r="85" spans="1:239" s="3" customFormat="1" x14ac:dyDescent="0.25">
      <c r="A85" s="8"/>
      <c r="B85" s="16" t="s">
        <v>44</v>
      </c>
      <c r="C85" s="14" t="s">
        <v>16</v>
      </c>
      <c r="D85" s="13">
        <f>124+14*12.4</f>
        <v>297.60000000000002</v>
      </c>
      <c r="E85" s="13">
        <f>D85*E78</f>
        <v>88.894905600000016</v>
      </c>
      <c r="F85" s="6"/>
      <c r="G85" s="13">
        <f>F85*E85</f>
        <v>0</v>
      </c>
      <c r="H85" s="13"/>
      <c r="I85" s="6"/>
      <c r="J85" s="13"/>
      <c r="K85" s="13"/>
      <c r="L85" s="13">
        <f t="shared" si="9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</row>
    <row r="86" spans="1:239" s="3" customFormat="1" x14ac:dyDescent="0.25">
      <c r="A86" s="8"/>
      <c r="B86" s="16"/>
      <c r="C86" s="14"/>
      <c r="D86" s="13"/>
      <c r="E86" s="13"/>
      <c r="F86" s="6"/>
      <c r="G86" s="13"/>
      <c r="H86" s="13"/>
      <c r="I86" s="6"/>
      <c r="J86" s="13"/>
      <c r="K86" s="13"/>
      <c r="L86" s="1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</row>
    <row r="87" spans="1:239" s="3" customFormat="1" ht="14.25" x14ac:dyDescent="0.25">
      <c r="A87" s="20"/>
      <c r="B87" s="4" t="s">
        <v>102</v>
      </c>
      <c r="C87" s="20"/>
      <c r="D87" s="5"/>
      <c r="E87" s="5"/>
      <c r="F87" s="5"/>
      <c r="G87" s="5"/>
      <c r="H87" s="5"/>
      <c r="I87" s="5"/>
      <c r="J87" s="5"/>
      <c r="K87" s="5"/>
      <c r="L87" s="5"/>
    </row>
    <row r="88" spans="1:239" s="7" customFormat="1" x14ac:dyDescent="0.25">
      <c r="A88" s="66"/>
      <c r="B88" s="67"/>
      <c r="C88" s="66"/>
      <c r="D88" s="6"/>
      <c r="E88" s="6"/>
      <c r="F88" s="6"/>
      <c r="G88" s="6"/>
      <c r="H88" s="6"/>
      <c r="I88" s="6"/>
      <c r="J88" s="6"/>
      <c r="K88" s="6"/>
      <c r="L88" s="6"/>
    </row>
    <row r="89" spans="1:239" s="3" customFormat="1" ht="38.25" x14ac:dyDescent="0.25">
      <c r="A89" s="78">
        <v>10</v>
      </c>
      <c r="B89" s="79" t="s">
        <v>51</v>
      </c>
      <c r="C89" s="21" t="s">
        <v>36</v>
      </c>
      <c r="D89" s="10"/>
      <c r="E89" s="33">
        <f>170</f>
        <v>170</v>
      </c>
      <c r="F89" s="80"/>
      <c r="G89" s="80"/>
      <c r="H89" s="80"/>
      <c r="I89" s="80"/>
      <c r="J89" s="80"/>
      <c r="K89" s="80"/>
      <c r="L89" s="6"/>
      <c r="M89" s="81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2"/>
      <c r="GK89" s="82"/>
      <c r="GL89" s="82"/>
      <c r="GM89" s="82"/>
      <c r="GN89" s="82"/>
      <c r="GO89" s="82"/>
      <c r="GP89" s="82"/>
      <c r="GQ89" s="82"/>
      <c r="GR89" s="82"/>
      <c r="GS89" s="82"/>
      <c r="GT89" s="82"/>
      <c r="GU89" s="82"/>
      <c r="GV89" s="82"/>
      <c r="GW89" s="82"/>
      <c r="GX89" s="82"/>
      <c r="GY89" s="82"/>
      <c r="GZ89" s="82"/>
      <c r="HA89" s="82"/>
      <c r="HB89" s="82"/>
      <c r="HC89" s="82"/>
      <c r="HD89" s="82"/>
      <c r="HE89" s="82"/>
      <c r="HF89" s="82"/>
      <c r="HG89" s="82"/>
      <c r="HH89" s="82"/>
      <c r="HI89" s="82"/>
      <c r="HJ89" s="82"/>
      <c r="HK89" s="82"/>
    </row>
    <row r="90" spans="1:239" s="7" customFormat="1" x14ac:dyDescent="0.25">
      <c r="A90" s="76"/>
      <c r="B90" s="83"/>
      <c r="C90" s="84" t="s">
        <v>52</v>
      </c>
      <c r="D90" s="84"/>
      <c r="E90" s="84">
        <f>E89/100</f>
        <v>1.7</v>
      </c>
      <c r="F90" s="84"/>
      <c r="G90" s="84"/>
      <c r="H90" s="84"/>
      <c r="I90" s="84"/>
      <c r="J90" s="84"/>
      <c r="K90" s="84"/>
      <c r="L90" s="84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</row>
    <row r="91" spans="1:239" s="3" customFormat="1" x14ac:dyDescent="0.25">
      <c r="A91" s="78"/>
      <c r="B91" s="83" t="s">
        <v>53</v>
      </c>
      <c r="C91" s="84" t="s">
        <v>17</v>
      </c>
      <c r="D91" s="84">
        <v>0.42</v>
      </c>
      <c r="E91" s="84">
        <f>D91*E90</f>
        <v>0.71399999999999997</v>
      </c>
      <c r="F91" s="84"/>
      <c r="G91" s="84"/>
      <c r="H91" s="84"/>
      <c r="I91" s="84">
        <f>E91*H91</f>
        <v>0</v>
      </c>
      <c r="J91" s="84"/>
      <c r="K91" s="84"/>
      <c r="L91" s="84">
        <f>G91+I91+K91</f>
        <v>0</v>
      </c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</row>
    <row r="92" spans="1:239" s="3" customFormat="1" x14ac:dyDescent="0.25">
      <c r="A92" s="78"/>
      <c r="B92" s="85" t="s">
        <v>54</v>
      </c>
      <c r="C92" s="30" t="s">
        <v>20</v>
      </c>
      <c r="D92" s="84">
        <v>0.44</v>
      </c>
      <c r="E92" s="84">
        <f>D92*E90</f>
        <v>0.748</v>
      </c>
      <c r="F92" s="84"/>
      <c r="G92" s="84"/>
      <c r="H92" s="84"/>
      <c r="I92" s="84"/>
      <c r="J92" s="84"/>
      <c r="K92" s="84">
        <f>E92*J92</f>
        <v>0</v>
      </c>
      <c r="L92" s="84">
        <f>G92+I92+K92</f>
        <v>0</v>
      </c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</row>
    <row r="93" spans="1:239" s="3" customFormat="1" x14ac:dyDescent="0.25">
      <c r="A93" s="78"/>
      <c r="B93" s="83" t="s">
        <v>29</v>
      </c>
      <c r="C93" s="84" t="s">
        <v>20</v>
      </c>
      <c r="D93" s="84">
        <v>0.03</v>
      </c>
      <c r="E93" s="84">
        <f>D93*E90</f>
        <v>5.0999999999999997E-2</v>
      </c>
      <c r="F93" s="84"/>
      <c r="G93" s="84"/>
      <c r="H93" s="84"/>
      <c r="I93" s="84"/>
      <c r="J93" s="6"/>
      <c r="K93" s="84">
        <f>E93*J93</f>
        <v>0</v>
      </c>
      <c r="L93" s="84">
        <f>G93+I93+K93</f>
        <v>0</v>
      </c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</row>
    <row r="94" spans="1:239" s="3" customFormat="1" x14ac:dyDescent="0.25">
      <c r="A94" s="78"/>
      <c r="B94" s="83" t="s">
        <v>55</v>
      </c>
      <c r="C94" s="84" t="s">
        <v>20</v>
      </c>
      <c r="D94" s="84">
        <v>0.35</v>
      </c>
      <c r="E94" s="84">
        <f>D94*E90</f>
        <v>0.59499999999999997</v>
      </c>
      <c r="F94" s="84"/>
      <c r="G94" s="84"/>
      <c r="H94" s="84"/>
      <c r="I94" s="84"/>
      <c r="J94" s="84"/>
      <c r="K94" s="84">
        <f>E94*J94</f>
        <v>0</v>
      </c>
      <c r="L94" s="84">
        <f>G94+I94+K94</f>
        <v>0</v>
      </c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</row>
    <row r="95" spans="1:239" s="3" customFormat="1" ht="13.5" thickBot="1" x14ac:dyDescent="0.3">
      <c r="A95" s="78"/>
      <c r="B95" s="86" t="s">
        <v>56</v>
      </c>
      <c r="C95" s="12" t="s">
        <v>16</v>
      </c>
      <c r="D95" s="27">
        <v>0.17499999999999999</v>
      </c>
      <c r="E95" s="13">
        <f>D95*E90</f>
        <v>0.29749999999999999</v>
      </c>
      <c r="F95" s="6"/>
      <c r="G95" s="13">
        <f>E95*F95</f>
        <v>0</v>
      </c>
      <c r="H95" s="13"/>
      <c r="I95" s="13"/>
      <c r="J95" s="13"/>
      <c r="K95" s="13"/>
      <c r="L95" s="13">
        <f>G95+I95+K95</f>
        <v>0</v>
      </c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</row>
    <row r="96" spans="1:239" s="91" customFormat="1" ht="15" customHeight="1" thickBot="1" x14ac:dyDescent="0.3">
      <c r="A96" s="87"/>
      <c r="B96" s="88" t="s">
        <v>57</v>
      </c>
      <c r="C96" s="89" t="s">
        <v>18</v>
      </c>
      <c r="D96" s="89">
        <v>21.78</v>
      </c>
      <c r="E96" s="89">
        <f>D96*E90</f>
        <v>37.026000000000003</v>
      </c>
      <c r="F96" s="90"/>
      <c r="G96" s="90"/>
      <c r="H96" s="90"/>
      <c r="I96" s="90"/>
      <c r="J96" s="90"/>
      <c r="K96" s="90"/>
      <c r="M96" s="191" t="s">
        <v>58</v>
      </c>
      <c r="N96" s="1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</row>
    <row r="97" spans="1:239" s="7" customFormat="1" x14ac:dyDescent="0.25">
      <c r="A97" s="76"/>
      <c r="B97" s="93"/>
      <c r="C97" s="94"/>
      <c r="D97" s="13"/>
      <c r="E97" s="6"/>
      <c r="F97" s="75"/>
      <c r="G97" s="75"/>
      <c r="H97" s="75"/>
      <c r="I97" s="75"/>
      <c r="J97" s="6"/>
      <c r="K97" s="13"/>
      <c r="L97" s="13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</row>
    <row r="98" spans="1:239" s="3" customFormat="1" x14ac:dyDescent="0.25">
      <c r="A98" s="8">
        <v>11</v>
      </c>
      <c r="B98" s="95" t="s">
        <v>64</v>
      </c>
      <c r="C98" s="9" t="s">
        <v>18</v>
      </c>
      <c r="D98" s="10"/>
      <c r="E98" s="10">
        <f>E96</f>
        <v>37.026000000000003</v>
      </c>
      <c r="F98" s="10"/>
      <c r="G98" s="10"/>
      <c r="H98" s="10"/>
      <c r="I98" s="10"/>
      <c r="J98" s="13"/>
      <c r="K98" s="13"/>
      <c r="L98" s="13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</row>
    <row r="99" spans="1:239" s="7" customFormat="1" x14ac:dyDescent="0.25">
      <c r="A99" s="14"/>
      <c r="B99" s="16"/>
      <c r="C99" s="14"/>
      <c r="D99" s="13"/>
      <c r="E99" s="13"/>
      <c r="F99" s="13"/>
      <c r="G99" s="13"/>
      <c r="H99" s="13"/>
      <c r="I99" s="13"/>
      <c r="J99" s="6"/>
      <c r="K99" s="13"/>
      <c r="L99" s="13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</row>
    <row r="100" spans="1:239" s="7" customFormat="1" x14ac:dyDescent="0.25">
      <c r="A100" s="14"/>
      <c r="B100" s="16" t="s">
        <v>65</v>
      </c>
      <c r="C100" s="14" t="s">
        <v>18</v>
      </c>
      <c r="D100" s="13">
        <v>1</v>
      </c>
      <c r="E100" s="13">
        <f>D100*E98</f>
        <v>37.026000000000003</v>
      </c>
      <c r="F100" s="13"/>
      <c r="G100" s="13"/>
      <c r="H100" s="13"/>
      <c r="I100" s="13"/>
      <c r="J100" s="13"/>
      <c r="K100" s="13">
        <f>E100*J100</f>
        <v>0</v>
      </c>
      <c r="L100" s="13">
        <f>G100+I100+K100</f>
        <v>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</row>
    <row r="101" spans="1:239" s="7" customFormat="1" x14ac:dyDescent="0.25">
      <c r="A101" s="14"/>
      <c r="B101" s="16"/>
      <c r="C101" s="14"/>
      <c r="D101" s="13"/>
      <c r="E101" s="13"/>
      <c r="F101" s="13"/>
      <c r="G101" s="13"/>
      <c r="H101" s="13"/>
      <c r="I101" s="13"/>
      <c r="J101" s="6"/>
      <c r="K101" s="13"/>
      <c r="L101" s="13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</row>
    <row r="102" spans="1:239" s="3" customFormat="1" ht="25.5" x14ac:dyDescent="0.25">
      <c r="A102" s="28">
        <v>12</v>
      </c>
      <c r="B102" s="29" t="s">
        <v>40</v>
      </c>
      <c r="C102" s="21" t="s">
        <v>36</v>
      </c>
      <c r="D102" s="32"/>
      <c r="E102" s="10">
        <f>E89</f>
        <v>170</v>
      </c>
      <c r="F102" s="5"/>
      <c r="G102" s="32"/>
      <c r="H102" s="32"/>
      <c r="I102" s="5"/>
      <c r="J102" s="5"/>
      <c r="K102" s="5"/>
      <c r="L102" s="10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</row>
    <row r="103" spans="1:239" s="7" customFormat="1" x14ac:dyDescent="0.25">
      <c r="A103" s="12"/>
      <c r="B103" s="22"/>
      <c r="C103" s="12" t="s">
        <v>24</v>
      </c>
      <c r="D103" s="31"/>
      <c r="E103" s="27">
        <f>E102/1000</f>
        <v>0.17</v>
      </c>
      <c r="F103" s="6"/>
      <c r="G103" s="31"/>
      <c r="H103" s="31"/>
      <c r="I103" s="6"/>
      <c r="J103" s="6"/>
      <c r="K103" s="6"/>
      <c r="L103" s="6"/>
    </row>
    <row r="104" spans="1:239" s="7" customFormat="1" x14ac:dyDescent="0.25">
      <c r="A104" s="14"/>
      <c r="B104" s="35" t="s">
        <v>21</v>
      </c>
      <c r="C104" s="12" t="s">
        <v>17</v>
      </c>
      <c r="D104" s="13">
        <v>32.1</v>
      </c>
      <c r="E104" s="13">
        <f>E103*D104</f>
        <v>5.4570000000000007</v>
      </c>
      <c r="F104" s="6"/>
      <c r="G104" s="32"/>
      <c r="H104" s="6"/>
      <c r="I104" s="13">
        <f>E104*H104</f>
        <v>0</v>
      </c>
      <c r="J104" s="13"/>
      <c r="K104" s="13"/>
      <c r="L104" s="13">
        <f t="shared" ref="L104:L110" si="10">G104+I104+K104</f>
        <v>0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</row>
    <row r="105" spans="1:239" s="7" customFormat="1" x14ac:dyDescent="0.25">
      <c r="A105" s="14"/>
      <c r="B105" s="35" t="s">
        <v>25</v>
      </c>
      <c r="C105" s="12" t="s">
        <v>20</v>
      </c>
      <c r="D105" s="13">
        <v>0.71</v>
      </c>
      <c r="E105" s="13">
        <f>D105*E103</f>
        <v>0.1207</v>
      </c>
      <c r="F105" s="6"/>
      <c r="G105" s="32"/>
      <c r="H105" s="32"/>
      <c r="I105" s="6"/>
      <c r="J105" s="6"/>
      <c r="K105" s="13">
        <f>E105*J105</f>
        <v>0</v>
      </c>
      <c r="L105" s="13">
        <f t="shared" si="10"/>
        <v>0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</row>
    <row r="106" spans="1:239" s="7" customFormat="1" x14ac:dyDescent="0.25">
      <c r="A106" s="14"/>
      <c r="B106" s="35" t="s">
        <v>26</v>
      </c>
      <c r="C106" s="12" t="s">
        <v>20</v>
      </c>
      <c r="D106" s="13">
        <v>3.88</v>
      </c>
      <c r="E106" s="13">
        <f>E103*D106</f>
        <v>0.65960000000000008</v>
      </c>
      <c r="F106" s="6"/>
      <c r="G106" s="32"/>
      <c r="H106" s="32"/>
      <c r="I106" s="6"/>
      <c r="J106" s="6"/>
      <c r="K106" s="13">
        <f>E106*J106</f>
        <v>0</v>
      </c>
      <c r="L106" s="13">
        <f t="shared" si="10"/>
        <v>0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</row>
    <row r="107" spans="1:239" s="7" customFormat="1" x14ac:dyDescent="0.25">
      <c r="A107" s="14"/>
      <c r="B107" s="35" t="s">
        <v>27</v>
      </c>
      <c r="C107" s="12" t="s">
        <v>20</v>
      </c>
      <c r="D107" s="13">
        <v>6.16</v>
      </c>
      <c r="E107" s="13">
        <f>D107*E103</f>
        <v>1.0472000000000001</v>
      </c>
      <c r="F107" s="6"/>
      <c r="G107" s="32"/>
      <c r="H107" s="32"/>
      <c r="I107" s="6"/>
      <c r="J107" s="6"/>
      <c r="K107" s="13">
        <f t="shared" ref="K107:K109" si="11">E107*J107</f>
        <v>0</v>
      </c>
      <c r="L107" s="13">
        <f t="shared" si="10"/>
        <v>0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</row>
    <row r="108" spans="1:239" s="7" customFormat="1" x14ac:dyDescent="0.25">
      <c r="A108" s="14"/>
      <c r="B108" s="35" t="s">
        <v>28</v>
      </c>
      <c r="C108" s="12" t="s">
        <v>20</v>
      </c>
      <c r="D108" s="13">
        <v>4.53</v>
      </c>
      <c r="E108" s="6">
        <f>D108*E103</f>
        <v>0.77010000000000012</v>
      </c>
      <c r="F108" s="6"/>
      <c r="G108" s="32"/>
      <c r="H108" s="32"/>
      <c r="I108" s="6"/>
      <c r="J108" s="6"/>
      <c r="K108" s="13">
        <f t="shared" si="11"/>
        <v>0</v>
      </c>
      <c r="L108" s="13">
        <f t="shared" si="10"/>
        <v>0</v>
      </c>
      <c r="M108" s="23">
        <f>29+22+25+17</f>
        <v>93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</row>
    <row r="109" spans="1:239" s="7" customFormat="1" x14ac:dyDescent="0.25">
      <c r="A109" s="14"/>
      <c r="B109" s="35" t="s">
        <v>29</v>
      </c>
      <c r="C109" s="12" t="s">
        <v>20</v>
      </c>
      <c r="D109" s="13">
        <v>2.0699999999999998</v>
      </c>
      <c r="E109" s="6">
        <f>D109*E103</f>
        <v>0.35189999999999999</v>
      </c>
      <c r="F109" s="6"/>
      <c r="G109" s="32"/>
      <c r="H109" s="32"/>
      <c r="I109" s="6"/>
      <c r="J109" s="6"/>
      <c r="K109" s="13">
        <f t="shared" si="11"/>
        <v>0</v>
      </c>
      <c r="L109" s="13">
        <f t="shared" si="10"/>
        <v>0</v>
      </c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</row>
    <row r="110" spans="1:239" s="7" customFormat="1" x14ac:dyDescent="0.25">
      <c r="A110" s="24"/>
      <c r="B110" s="18" t="s">
        <v>22</v>
      </c>
      <c r="C110" s="14" t="s">
        <v>0</v>
      </c>
      <c r="D110" s="13">
        <v>1.02</v>
      </c>
      <c r="E110" s="6">
        <f>D110*E103</f>
        <v>0.17340000000000003</v>
      </c>
      <c r="F110" s="5"/>
      <c r="G110" s="5"/>
      <c r="H110" s="5"/>
      <c r="I110" s="6"/>
      <c r="J110" s="13"/>
      <c r="K110" s="13">
        <f>E110*J110</f>
        <v>0</v>
      </c>
      <c r="L110" s="13">
        <f t="shared" si="10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</row>
    <row r="111" spans="1:239" s="7" customFormat="1" x14ac:dyDescent="0.25">
      <c r="A111" s="14"/>
      <c r="B111" s="35" t="s">
        <v>43</v>
      </c>
      <c r="C111" s="12" t="s">
        <v>16</v>
      </c>
      <c r="D111" s="13">
        <v>15</v>
      </c>
      <c r="E111" s="13">
        <f>D111*E103</f>
        <v>2.5500000000000003</v>
      </c>
      <c r="F111" s="6"/>
      <c r="G111" s="13">
        <f>E111*F111</f>
        <v>0</v>
      </c>
      <c r="H111" s="13"/>
      <c r="I111" s="13"/>
      <c r="J111" s="13"/>
      <c r="K111" s="13"/>
      <c r="L111" s="13">
        <f>G111+I111+K111</f>
        <v>0</v>
      </c>
      <c r="M111" s="23"/>
      <c r="N111" s="23">
        <v>6.6000000000000003E-2</v>
      </c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</row>
    <row r="112" spans="1:239" s="7" customFormat="1" x14ac:dyDescent="0.25">
      <c r="A112" s="14"/>
      <c r="B112" s="16" t="s">
        <v>44</v>
      </c>
      <c r="C112" s="12" t="s">
        <v>16</v>
      </c>
      <c r="D112" s="13">
        <v>66</v>
      </c>
      <c r="E112" s="13">
        <f>D112*E103</f>
        <v>11.22</v>
      </c>
      <c r="F112" s="6"/>
      <c r="G112" s="13">
        <f>E112*F112</f>
        <v>0</v>
      </c>
      <c r="H112" s="13"/>
      <c r="I112" s="13"/>
      <c r="J112" s="13"/>
      <c r="K112" s="13"/>
      <c r="L112" s="13">
        <f t="shared" ref="L112" si="12">G112+I112+K112</f>
        <v>0</v>
      </c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</row>
    <row r="113" spans="1:239" s="7" customFormat="1" x14ac:dyDescent="0.25">
      <c r="A113" s="14"/>
      <c r="B113" s="16"/>
      <c r="C113" s="12"/>
      <c r="D113" s="13"/>
      <c r="E113" s="13"/>
      <c r="F113" s="6"/>
      <c r="G113" s="13"/>
      <c r="H113" s="13"/>
      <c r="I113" s="13"/>
      <c r="J113" s="13"/>
      <c r="K113" s="13"/>
      <c r="L113" s="1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</row>
    <row r="114" spans="1:239" s="3" customFormat="1" x14ac:dyDescent="0.25">
      <c r="A114" s="8">
        <v>13</v>
      </c>
      <c r="B114" s="36" t="s">
        <v>30</v>
      </c>
      <c r="C114" s="9" t="s">
        <v>23</v>
      </c>
      <c r="D114" s="10"/>
      <c r="E114" s="10">
        <f>E102</f>
        <v>170</v>
      </c>
      <c r="F114" s="10"/>
      <c r="G114" s="32"/>
      <c r="H114" s="10"/>
      <c r="I114" s="10"/>
      <c r="J114" s="32"/>
      <c r="K114" s="10"/>
      <c r="L114" s="10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</row>
    <row r="115" spans="1:239" s="7" customFormat="1" x14ac:dyDescent="0.25">
      <c r="A115" s="24"/>
      <c r="B115" s="25"/>
      <c r="C115" s="14" t="s">
        <v>24</v>
      </c>
      <c r="D115" s="13"/>
      <c r="E115" s="27">
        <f>E114/1000</f>
        <v>0.17</v>
      </c>
      <c r="F115" s="13"/>
      <c r="G115" s="31"/>
      <c r="H115" s="13"/>
      <c r="I115" s="13"/>
      <c r="J115" s="31"/>
      <c r="K115" s="13"/>
      <c r="L115" s="1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</row>
    <row r="116" spans="1:239" s="7" customFormat="1" x14ac:dyDescent="0.25">
      <c r="A116" s="24"/>
      <c r="B116" s="35" t="s">
        <v>21</v>
      </c>
      <c r="C116" s="12" t="s">
        <v>17</v>
      </c>
      <c r="D116" s="13">
        <v>42.9</v>
      </c>
      <c r="E116" s="13">
        <f>E115*D116</f>
        <v>7.2930000000000001</v>
      </c>
      <c r="F116" s="13"/>
      <c r="G116" s="32"/>
      <c r="H116" s="13"/>
      <c r="I116" s="13">
        <f>E116*H116</f>
        <v>0</v>
      </c>
      <c r="J116" s="13"/>
      <c r="K116" s="13"/>
      <c r="L116" s="13">
        <f t="shared" ref="L116:L121" si="13">G116+I116+K116</f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</row>
    <row r="117" spans="1:239" s="7" customFormat="1" x14ac:dyDescent="0.25">
      <c r="A117" s="24"/>
      <c r="B117" s="35" t="s">
        <v>26</v>
      </c>
      <c r="C117" s="12" t="s">
        <v>20</v>
      </c>
      <c r="D117" s="13">
        <v>2.69</v>
      </c>
      <c r="E117" s="13">
        <f>E115*D117</f>
        <v>0.45730000000000004</v>
      </c>
      <c r="F117" s="13"/>
      <c r="G117" s="32"/>
      <c r="H117" s="13"/>
      <c r="I117" s="13"/>
      <c r="J117" s="6"/>
      <c r="K117" s="13">
        <f>E117*J117</f>
        <v>0</v>
      </c>
      <c r="L117" s="13">
        <f t="shared" si="13"/>
        <v>0</v>
      </c>
      <c r="M117" s="17"/>
      <c r="N117" s="1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</row>
    <row r="118" spans="1:239" s="7" customFormat="1" x14ac:dyDescent="0.25">
      <c r="A118" s="24"/>
      <c r="B118" s="35" t="s">
        <v>27</v>
      </c>
      <c r="C118" s="12" t="s">
        <v>20</v>
      </c>
      <c r="D118" s="13">
        <v>7.6</v>
      </c>
      <c r="E118" s="13">
        <f>D118*E115</f>
        <v>1.292</v>
      </c>
      <c r="F118" s="13"/>
      <c r="G118" s="32"/>
      <c r="H118" s="13"/>
      <c r="I118" s="13"/>
      <c r="J118" s="6"/>
      <c r="K118" s="13">
        <f>E118*J118</f>
        <v>0</v>
      </c>
      <c r="L118" s="13">
        <f t="shared" si="13"/>
        <v>0</v>
      </c>
      <c r="M118" s="17"/>
      <c r="N118" s="1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</row>
    <row r="119" spans="1:239" s="7" customFormat="1" x14ac:dyDescent="0.25">
      <c r="A119" s="24"/>
      <c r="B119" s="35" t="s">
        <v>28</v>
      </c>
      <c r="C119" s="12" t="s">
        <v>20</v>
      </c>
      <c r="D119" s="13">
        <v>7.4</v>
      </c>
      <c r="E119" s="6">
        <f>D119*E115</f>
        <v>1.2580000000000002</v>
      </c>
      <c r="F119" s="13"/>
      <c r="G119" s="32"/>
      <c r="H119" s="13"/>
      <c r="I119" s="13"/>
      <c r="J119" s="6"/>
      <c r="K119" s="13">
        <f>E119*J119</f>
        <v>0</v>
      </c>
      <c r="L119" s="13">
        <f t="shared" si="13"/>
        <v>0</v>
      </c>
      <c r="M119" s="17"/>
      <c r="N119" s="1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</row>
    <row r="120" spans="1:239" s="7" customFormat="1" x14ac:dyDescent="0.25">
      <c r="A120" s="24"/>
      <c r="B120" s="26" t="s">
        <v>31</v>
      </c>
      <c r="C120" s="12" t="s">
        <v>20</v>
      </c>
      <c r="D120" s="13">
        <v>0.41</v>
      </c>
      <c r="E120" s="13">
        <f>D120*E115</f>
        <v>6.9699999999999998E-2</v>
      </c>
      <c r="F120" s="13"/>
      <c r="G120" s="32"/>
      <c r="H120" s="13"/>
      <c r="I120" s="13"/>
      <c r="J120" s="13"/>
      <c r="K120" s="13">
        <f>E120*J120</f>
        <v>0</v>
      </c>
      <c r="L120" s="13">
        <f t="shared" si="13"/>
        <v>0</v>
      </c>
      <c r="M120" s="17"/>
      <c r="N120" s="1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</row>
    <row r="121" spans="1:239" s="7" customFormat="1" x14ac:dyDescent="0.25">
      <c r="A121" s="24"/>
      <c r="B121" s="35" t="s">
        <v>29</v>
      </c>
      <c r="C121" s="12" t="s">
        <v>20</v>
      </c>
      <c r="D121" s="13">
        <v>1.48</v>
      </c>
      <c r="E121" s="6">
        <f>D121*E115</f>
        <v>0.25159999999999999</v>
      </c>
      <c r="F121" s="13"/>
      <c r="G121" s="32"/>
      <c r="H121" s="13"/>
      <c r="I121" s="13"/>
      <c r="J121" s="6"/>
      <c r="K121" s="13">
        <f>E121*J121</f>
        <v>0</v>
      </c>
      <c r="L121" s="13">
        <f t="shared" si="13"/>
        <v>0</v>
      </c>
      <c r="M121" s="17"/>
      <c r="N121" s="1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</row>
    <row r="122" spans="1:239" s="7" customFormat="1" x14ac:dyDescent="0.25">
      <c r="A122" s="24"/>
      <c r="B122" s="35" t="s">
        <v>43</v>
      </c>
      <c r="C122" s="12" t="s">
        <v>16</v>
      </c>
      <c r="D122" s="13">
        <v>11</v>
      </c>
      <c r="E122" s="13">
        <f>D122*E115</f>
        <v>1.87</v>
      </c>
      <c r="F122" s="6"/>
      <c r="G122" s="13">
        <f>E122*F122</f>
        <v>0</v>
      </c>
      <c r="H122" s="13"/>
      <c r="I122" s="13"/>
      <c r="J122" s="13"/>
      <c r="K122" s="13"/>
      <c r="L122" s="13">
        <f>G122+I122+K122</f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</row>
    <row r="123" spans="1:239" s="7" customFormat="1" x14ac:dyDescent="0.25">
      <c r="A123" s="24"/>
      <c r="B123" s="16" t="s">
        <v>45</v>
      </c>
      <c r="C123" s="12" t="s">
        <v>16</v>
      </c>
      <c r="D123" s="13">
        <f>149-2*12.4</f>
        <v>124.2</v>
      </c>
      <c r="E123" s="13">
        <f>D123*E115</f>
        <v>21.114000000000001</v>
      </c>
      <c r="F123" s="6"/>
      <c r="G123" s="13">
        <f>F123*E123</f>
        <v>0</v>
      </c>
      <c r="H123" s="13"/>
      <c r="I123" s="13"/>
      <c r="J123" s="13"/>
      <c r="K123" s="13"/>
      <c r="L123" s="13">
        <f t="shared" ref="L123" si="14">G123+I123+K123</f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</row>
    <row r="124" spans="1:239" s="7" customFormat="1" x14ac:dyDescent="0.25">
      <c r="A124" s="14"/>
      <c r="B124" s="26"/>
      <c r="C124" s="12"/>
      <c r="D124" s="13"/>
      <c r="E124" s="13"/>
      <c r="F124" s="6"/>
      <c r="G124" s="13"/>
      <c r="H124" s="13"/>
      <c r="I124" s="13"/>
      <c r="J124" s="13"/>
      <c r="K124" s="13"/>
      <c r="L124" s="13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</row>
    <row r="125" spans="1:239" s="3" customFormat="1" x14ac:dyDescent="0.25">
      <c r="A125" s="8">
        <v>14</v>
      </c>
      <c r="B125" s="36" t="s">
        <v>38</v>
      </c>
      <c r="C125" s="9" t="s">
        <v>18</v>
      </c>
      <c r="D125" s="10"/>
      <c r="E125" s="33">
        <f>E131*0.6</f>
        <v>0.10200000000000001</v>
      </c>
      <c r="F125" s="10"/>
      <c r="G125" s="10"/>
      <c r="H125" s="10"/>
      <c r="I125" s="10"/>
      <c r="J125" s="10"/>
      <c r="K125" s="68"/>
      <c r="L125" s="10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</row>
    <row r="126" spans="1:239" s="7" customFormat="1" x14ac:dyDescent="0.25">
      <c r="A126" s="14"/>
      <c r="B126" s="16"/>
      <c r="C126" s="14" t="s">
        <v>19</v>
      </c>
      <c r="D126" s="13"/>
      <c r="E126" s="27">
        <f>E125</f>
        <v>0.10200000000000001</v>
      </c>
      <c r="F126" s="13"/>
      <c r="G126" s="13"/>
      <c r="H126" s="13"/>
      <c r="I126" s="13"/>
      <c r="J126" s="13"/>
      <c r="K126" s="45"/>
      <c r="L126" s="45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</row>
    <row r="127" spans="1:239" s="7" customFormat="1" x14ac:dyDescent="0.25">
      <c r="A127" s="24"/>
      <c r="B127" s="18" t="s">
        <v>37</v>
      </c>
      <c r="C127" s="12" t="s">
        <v>20</v>
      </c>
      <c r="D127" s="45">
        <v>0.3</v>
      </c>
      <c r="E127" s="13">
        <f>E126*D127</f>
        <v>3.0600000000000002E-2</v>
      </c>
      <c r="F127" s="13"/>
      <c r="G127" s="13"/>
      <c r="H127" s="13"/>
      <c r="I127" s="13"/>
      <c r="J127" s="6"/>
      <c r="K127" s="13">
        <f>E127*J127</f>
        <v>0</v>
      </c>
      <c r="L127" s="13">
        <f t="shared" ref="L127:L128" si="15">G127+I127+K127</f>
        <v>0</v>
      </c>
      <c r="M127" s="17"/>
      <c r="N127" s="1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</row>
    <row r="128" spans="1:239" s="7" customFormat="1" x14ac:dyDescent="0.25">
      <c r="A128" s="24"/>
      <c r="B128" s="18" t="s">
        <v>32</v>
      </c>
      <c r="C128" s="14" t="s">
        <v>18</v>
      </c>
      <c r="D128" s="45">
        <v>1.03</v>
      </c>
      <c r="E128" s="13">
        <f>D128*E126</f>
        <v>0.10506000000000001</v>
      </c>
      <c r="F128" s="13"/>
      <c r="G128" s="13">
        <f>E128*F128</f>
        <v>0</v>
      </c>
      <c r="H128" s="13"/>
      <c r="I128" s="13"/>
      <c r="J128" s="13"/>
      <c r="K128" s="13"/>
      <c r="L128" s="13">
        <f t="shared" si="15"/>
        <v>0</v>
      </c>
      <c r="M128" s="1"/>
      <c r="N128" s="1">
        <f>670+171</f>
        <v>841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</row>
    <row r="129" spans="1:239" s="7" customFormat="1" x14ac:dyDescent="0.25">
      <c r="A129" s="14"/>
      <c r="B129" s="18"/>
      <c r="C129" s="14"/>
      <c r="D129" s="45"/>
      <c r="E129" s="13"/>
      <c r="F129" s="13"/>
      <c r="G129" s="13"/>
      <c r="H129" s="13"/>
      <c r="I129" s="13"/>
      <c r="J129" s="13"/>
      <c r="K129" s="13"/>
      <c r="L129" s="13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</row>
    <row r="130" spans="1:239" s="3" customFormat="1" ht="25.5" x14ac:dyDescent="0.25">
      <c r="A130" s="8">
        <v>15</v>
      </c>
      <c r="B130" s="34" t="s">
        <v>41</v>
      </c>
      <c r="C130" s="9" t="s">
        <v>23</v>
      </c>
      <c r="D130" s="10"/>
      <c r="E130" s="10">
        <f>E114</f>
        <v>170</v>
      </c>
      <c r="F130" s="10"/>
      <c r="G130" s="10"/>
      <c r="H130" s="10"/>
      <c r="I130" s="10"/>
      <c r="J130" s="10"/>
      <c r="K130" s="10"/>
      <c r="L130" s="10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</row>
    <row r="131" spans="1:239" s="7" customFormat="1" x14ac:dyDescent="0.25">
      <c r="A131" s="14"/>
      <c r="B131" s="16"/>
      <c r="C131" s="14" t="s">
        <v>24</v>
      </c>
      <c r="D131" s="13"/>
      <c r="E131" s="27">
        <f>E130/1000</f>
        <v>0.17</v>
      </c>
      <c r="F131" s="13"/>
      <c r="G131" s="13"/>
      <c r="H131" s="13"/>
      <c r="I131" s="13"/>
      <c r="J131" s="13"/>
      <c r="K131" s="13"/>
      <c r="L131" s="13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</row>
    <row r="132" spans="1:239" s="7" customFormat="1" x14ac:dyDescent="0.25">
      <c r="A132" s="24"/>
      <c r="B132" s="35" t="s">
        <v>21</v>
      </c>
      <c r="C132" s="12" t="s">
        <v>17</v>
      </c>
      <c r="D132" s="13">
        <f>37.5+4*0.07</f>
        <v>37.78</v>
      </c>
      <c r="E132" s="13">
        <f>E131*D132</f>
        <v>6.422600000000001</v>
      </c>
      <c r="F132" s="13"/>
      <c r="G132" s="13"/>
      <c r="H132" s="13"/>
      <c r="I132" s="13">
        <f>E132*H132</f>
        <v>0</v>
      </c>
      <c r="J132" s="13"/>
      <c r="K132" s="13"/>
      <c r="L132" s="13">
        <f t="shared" ref="L132:L138" si="16">G132+I132+K132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</row>
    <row r="133" spans="1:239" s="7" customFormat="1" x14ac:dyDescent="0.25">
      <c r="A133" s="24"/>
      <c r="B133" s="16" t="s">
        <v>33</v>
      </c>
      <c r="C133" s="12" t="s">
        <v>20</v>
      </c>
      <c r="D133" s="13">
        <v>3.02</v>
      </c>
      <c r="E133" s="13">
        <f>E131*D133</f>
        <v>0.51340000000000008</v>
      </c>
      <c r="F133" s="13"/>
      <c r="G133" s="13"/>
      <c r="H133" s="13"/>
      <c r="I133" s="13"/>
      <c r="J133" s="13"/>
      <c r="K133" s="13">
        <f t="shared" ref="K133:K135" si="17">E133*J133</f>
        <v>0</v>
      </c>
      <c r="L133" s="13">
        <f t="shared" si="16"/>
        <v>0</v>
      </c>
      <c r="M133" s="17"/>
      <c r="N133" s="1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</row>
    <row r="134" spans="1:239" s="7" customFormat="1" x14ac:dyDescent="0.25">
      <c r="A134" s="24"/>
      <c r="B134" s="35" t="s">
        <v>27</v>
      </c>
      <c r="C134" s="12" t="s">
        <v>20</v>
      </c>
      <c r="D134" s="13">
        <v>3.7</v>
      </c>
      <c r="E134" s="13">
        <f>D134*E131</f>
        <v>0.62900000000000011</v>
      </c>
      <c r="F134" s="13"/>
      <c r="G134" s="13"/>
      <c r="H134" s="13"/>
      <c r="I134" s="13"/>
      <c r="J134" s="6"/>
      <c r="K134" s="13">
        <f t="shared" si="17"/>
        <v>0</v>
      </c>
      <c r="L134" s="13">
        <f t="shared" si="16"/>
        <v>0</v>
      </c>
      <c r="M134" s="17"/>
      <c r="N134" s="1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</row>
    <row r="135" spans="1:239" s="7" customFormat="1" x14ac:dyDescent="0.25">
      <c r="A135" s="24"/>
      <c r="B135" s="35" t="s">
        <v>28</v>
      </c>
      <c r="C135" s="12" t="s">
        <v>20</v>
      </c>
      <c r="D135" s="13">
        <v>11.1</v>
      </c>
      <c r="E135" s="6">
        <f>D135*E131</f>
        <v>1.887</v>
      </c>
      <c r="F135" s="13"/>
      <c r="G135" s="13"/>
      <c r="H135" s="13"/>
      <c r="I135" s="13"/>
      <c r="J135" s="6"/>
      <c r="K135" s="13">
        <f t="shared" si="17"/>
        <v>0</v>
      </c>
      <c r="L135" s="13">
        <f t="shared" si="16"/>
        <v>0</v>
      </c>
      <c r="M135" s="17"/>
      <c r="N135" s="1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</row>
    <row r="136" spans="1:239" s="7" customFormat="1" x14ac:dyDescent="0.25">
      <c r="A136" s="24"/>
      <c r="B136" s="18" t="s">
        <v>22</v>
      </c>
      <c r="C136" s="14" t="s">
        <v>0</v>
      </c>
      <c r="D136" s="13">
        <v>2.2999999999999998</v>
      </c>
      <c r="E136" s="6">
        <f>D136*E131</f>
        <v>0.39100000000000001</v>
      </c>
      <c r="F136" s="5"/>
      <c r="G136" s="5"/>
      <c r="H136" s="5"/>
      <c r="I136" s="6"/>
      <c r="J136" s="13"/>
      <c r="K136" s="13">
        <f>E136*J136</f>
        <v>0</v>
      </c>
      <c r="L136" s="13">
        <f t="shared" si="16"/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</row>
    <row r="137" spans="1:239" s="7" customFormat="1" x14ac:dyDescent="0.25">
      <c r="A137" s="24"/>
      <c r="B137" s="16" t="s">
        <v>39</v>
      </c>
      <c r="C137" s="14" t="s">
        <v>18</v>
      </c>
      <c r="D137" s="13">
        <f>93.1+4*11.6</f>
        <v>139.5</v>
      </c>
      <c r="E137" s="13">
        <f>D137*E131</f>
        <v>23.715000000000003</v>
      </c>
      <c r="F137" s="13"/>
      <c r="G137" s="6">
        <f>E137*F137</f>
        <v>0</v>
      </c>
      <c r="H137" s="6"/>
      <c r="I137" s="6"/>
      <c r="J137" s="13"/>
      <c r="K137" s="13"/>
      <c r="L137" s="13">
        <f t="shared" si="16"/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</row>
    <row r="138" spans="1:239" s="7" customFormat="1" x14ac:dyDescent="0.25">
      <c r="A138" s="24"/>
      <c r="B138" s="18" t="s">
        <v>35</v>
      </c>
      <c r="C138" s="14" t="s">
        <v>0</v>
      </c>
      <c r="D138" s="13">
        <f>14.5+4*0.2</f>
        <v>15.3</v>
      </c>
      <c r="E138" s="13">
        <f>D138*E131</f>
        <v>2.6010000000000004</v>
      </c>
      <c r="F138" s="6"/>
      <c r="G138" s="6">
        <f>E138*F138</f>
        <v>0</v>
      </c>
      <c r="H138" s="6"/>
      <c r="I138" s="6"/>
      <c r="J138" s="13"/>
      <c r="K138" s="13"/>
      <c r="L138" s="13">
        <f t="shared" si="16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</row>
    <row r="139" spans="1:239" s="7" customFormat="1" x14ac:dyDescent="0.25">
      <c r="A139" s="14"/>
      <c r="B139" s="18"/>
      <c r="C139" s="14"/>
      <c r="D139" s="13"/>
      <c r="E139" s="13"/>
      <c r="F139" s="6"/>
      <c r="G139" s="6"/>
      <c r="H139" s="6"/>
      <c r="I139" s="6"/>
      <c r="J139" s="13"/>
      <c r="K139" s="13"/>
      <c r="L139" s="13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</row>
    <row r="140" spans="1:239" s="3" customFormat="1" x14ac:dyDescent="0.25">
      <c r="A140" s="8">
        <v>16</v>
      </c>
      <c r="B140" s="36" t="s">
        <v>42</v>
      </c>
      <c r="C140" s="9" t="s">
        <v>18</v>
      </c>
      <c r="D140" s="10"/>
      <c r="E140" s="10">
        <f>E131*0.3</f>
        <v>5.1000000000000004E-2</v>
      </c>
      <c r="F140" s="10"/>
      <c r="G140" s="10"/>
      <c r="H140" s="10"/>
      <c r="I140" s="10"/>
      <c r="J140" s="10"/>
      <c r="K140" s="68"/>
      <c r="L140" s="10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</row>
    <row r="141" spans="1:239" s="7" customFormat="1" x14ac:dyDescent="0.25">
      <c r="A141" s="14"/>
      <c r="B141" s="16"/>
      <c r="C141" s="14" t="s">
        <v>19</v>
      </c>
      <c r="D141" s="13"/>
      <c r="E141" s="27">
        <f>E140</f>
        <v>5.1000000000000004E-2</v>
      </c>
      <c r="F141" s="13"/>
      <c r="G141" s="13"/>
      <c r="H141" s="13"/>
      <c r="I141" s="13"/>
      <c r="J141" s="13"/>
      <c r="K141" s="45"/>
      <c r="L141" s="45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</row>
    <row r="142" spans="1:239" s="7" customFormat="1" x14ac:dyDescent="0.25">
      <c r="A142" s="24"/>
      <c r="B142" s="18" t="s">
        <v>37</v>
      </c>
      <c r="C142" s="12" t="s">
        <v>20</v>
      </c>
      <c r="D142" s="45">
        <v>0.3</v>
      </c>
      <c r="E142" s="13">
        <f>E141*D142</f>
        <v>1.5300000000000001E-2</v>
      </c>
      <c r="F142" s="13"/>
      <c r="G142" s="13"/>
      <c r="H142" s="13"/>
      <c r="I142" s="13"/>
      <c r="J142" s="6"/>
      <c r="K142" s="13">
        <f>E142*J142</f>
        <v>0</v>
      </c>
      <c r="L142" s="13">
        <f t="shared" ref="L142:L143" si="18">G142+I142+K142</f>
        <v>0</v>
      </c>
      <c r="M142" s="17"/>
      <c r="N142" s="1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</row>
    <row r="143" spans="1:239" s="7" customFormat="1" x14ac:dyDescent="0.25">
      <c r="A143" s="24"/>
      <c r="B143" s="18" t="s">
        <v>32</v>
      </c>
      <c r="C143" s="14" t="s">
        <v>18</v>
      </c>
      <c r="D143" s="45">
        <v>1.03</v>
      </c>
      <c r="E143" s="13">
        <f>D143*E141</f>
        <v>5.2530000000000007E-2</v>
      </c>
      <c r="F143" s="13"/>
      <c r="G143" s="13">
        <f>E143*F143</f>
        <v>0</v>
      </c>
      <c r="H143" s="13"/>
      <c r="I143" s="13"/>
      <c r="J143" s="13"/>
      <c r="K143" s="13"/>
      <c r="L143" s="13">
        <f t="shared" si="18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</row>
    <row r="144" spans="1:239" s="7" customFormat="1" x14ac:dyDescent="0.25">
      <c r="A144" s="14"/>
      <c r="B144" s="18"/>
      <c r="C144" s="14"/>
      <c r="D144" s="45"/>
      <c r="E144" s="13"/>
      <c r="F144" s="13"/>
      <c r="G144" s="13"/>
      <c r="H144" s="13"/>
      <c r="I144" s="13"/>
      <c r="J144" s="13"/>
      <c r="K144" s="13"/>
      <c r="L144" s="13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</row>
    <row r="145" spans="1:239" s="3" customFormat="1" ht="25.5" x14ac:dyDescent="0.25">
      <c r="A145" s="8">
        <v>17</v>
      </c>
      <c r="B145" s="34" t="s">
        <v>50</v>
      </c>
      <c r="C145" s="9" t="s">
        <v>23</v>
      </c>
      <c r="D145" s="10"/>
      <c r="E145" s="10">
        <f>E130</f>
        <v>170</v>
      </c>
      <c r="F145" s="10"/>
      <c r="G145" s="10"/>
      <c r="H145" s="10"/>
      <c r="I145" s="10"/>
      <c r="J145" s="10"/>
      <c r="K145" s="10"/>
      <c r="L145" s="10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</row>
    <row r="146" spans="1:239" s="7" customFormat="1" x14ac:dyDescent="0.25">
      <c r="A146" s="14"/>
      <c r="B146" s="16"/>
      <c r="C146" s="14" t="s">
        <v>24</v>
      </c>
      <c r="D146" s="13"/>
      <c r="E146" s="27">
        <f>E145/1000</f>
        <v>0.17</v>
      </c>
      <c r="F146" s="13"/>
      <c r="G146" s="13"/>
      <c r="H146" s="13"/>
      <c r="I146" s="13"/>
      <c r="J146" s="13"/>
      <c r="K146" s="13"/>
      <c r="L146" s="13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</row>
    <row r="147" spans="1:239" s="7" customFormat="1" x14ac:dyDescent="0.25">
      <c r="A147" s="24"/>
      <c r="B147" s="35" t="s">
        <v>21</v>
      </c>
      <c r="C147" s="12" t="s">
        <v>17</v>
      </c>
      <c r="D147" s="13">
        <f>37.5</f>
        <v>37.5</v>
      </c>
      <c r="E147" s="13">
        <f>E146*D147</f>
        <v>6.3750000000000009</v>
      </c>
      <c r="F147" s="13"/>
      <c r="G147" s="13"/>
      <c r="H147" s="13"/>
      <c r="I147" s="13">
        <f>E147*H147</f>
        <v>0</v>
      </c>
      <c r="J147" s="13"/>
      <c r="K147" s="13"/>
      <c r="L147" s="13">
        <f t="shared" ref="L147:L153" si="19">G147+I147+K147</f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</row>
    <row r="148" spans="1:239" s="7" customFormat="1" x14ac:dyDescent="0.25">
      <c r="A148" s="24"/>
      <c r="B148" s="16" t="s">
        <v>33</v>
      </c>
      <c r="C148" s="12" t="s">
        <v>20</v>
      </c>
      <c r="D148" s="13">
        <v>3.02</v>
      </c>
      <c r="E148" s="13">
        <f>E146*D148</f>
        <v>0.51340000000000008</v>
      </c>
      <c r="F148" s="13"/>
      <c r="G148" s="13"/>
      <c r="H148" s="13"/>
      <c r="I148" s="13"/>
      <c r="J148" s="13"/>
      <c r="K148" s="13">
        <f t="shared" ref="K148:K150" si="20">E148*J148</f>
        <v>0</v>
      </c>
      <c r="L148" s="13">
        <f t="shared" si="19"/>
        <v>0</v>
      </c>
      <c r="M148" s="17"/>
      <c r="N148" s="1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</row>
    <row r="149" spans="1:239" s="7" customFormat="1" x14ac:dyDescent="0.25">
      <c r="A149" s="24"/>
      <c r="B149" s="35" t="s">
        <v>27</v>
      </c>
      <c r="C149" s="12" t="s">
        <v>20</v>
      </c>
      <c r="D149" s="13">
        <v>3.7</v>
      </c>
      <c r="E149" s="13">
        <f>D149*E146</f>
        <v>0.62900000000000011</v>
      </c>
      <c r="F149" s="13"/>
      <c r="G149" s="13"/>
      <c r="H149" s="13"/>
      <c r="I149" s="13"/>
      <c r="J149" s="6"/>
      <c r="K149" s="13">
        <f t="shared" si="20"/>
        <v>0</v>
      </c>
      <c r="L149" s="13">
        <f t="shared" si="19"/>
        <v>0</v>
      </c>
      <c r="M149" s="17"/>
      <c r="N149" s="1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</row>
    <row r="150" spans="1:239" s="7" customFormat="1" x14ac:dyDescent="0.25">
      <c r="A150" s="24"/>
      <c r="B150" s="35" t="s">
        <v>28</v>
      </c>
      <c r="C150" s="12" t="s">
        <v>20</v>
      </c>
      <c r="D150" s="13">
        <v>11.1</v>
      </c>
      <c r="E150" s="6">
        <f>D150*E146</f>
        <v>1.887</v>
      </c>
      <c r="F150" s="13"/>
      <c r="G150" s="13"/>
      <c r="H150" s="13"/>
      <c r="I150" s="13"/>
      <c r="J150" s="6"/>
      <c r="K150" s="13">
        <f t="shared" si="20"/>
        <v>0</v>
      </c>
      <c r="L150" s="13">
        <f t="shared" si="19"/>
        <v>0</v>
      </c>
      <c r="M150" s="17"/>
      <c r="N150" s="1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</row>
    <row r="151" spans="1:239" s="7" customFormat="1" x14ac:dyDescent="0.25">
      <c r="A151" s="24"/>
      <c r="B151" s="18" t="s">
        <v>22</v>
      </c>
      <c r="C151" s="14" t="s">
        <v>0</v>
      </c>
      <c r="D151" s="13">
        <v>2.2999999999999998</v>
      </c>
      <c r="E151" s="6">
        <f>D151*E146</f>
        <v>0.39100000000000001</v>
      </c>
      <c r="F151" s="5"/>
      <c r="G151" s="5"/>
      <c r="H151" s="5"/>
      <c r="I151" s="6"/>
      <c r="J151" s="13"/>
      <c r="K151" s="13">
        <f>E151*J151</f>
        <v>0</v>
      </c>
      <c r="L151" s="13">
        <f t="shared" si="19"/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</row>
    <row r="152" spans="1:239" s="7" customFormat="1" x14ac:dyDescent="0.25">
      <c r="A152" s="24"/>
      <c r="B152" s="16" t="s">
        <v>34</v>
      </c>
      <c r="C152" s="14" t="s">
        <v>18</v>
      </c>
      <c r="D152" s="13">
        <f>97.4</f>
        <v>97.4</v>
      </c>
      <c r="E152" s="13">
        <f>D152*E146</f>
        <v>16.558000000000003</v>
      </c>
      <c r="F152" s="13"/>
      <c r="G152" s="6">
        <f>E152*F152</f>
        <v>0</v>
      </c>
      <c r="H152" s="6"/>
      <c r="I152" s="6"/>
      <c r="J152" s="13"/>
      <c r="K152" s="13"/>
      <c r="L152" s="13">
        <f t="shared" si="19"/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</row>
    <row r="153" spans="1:239" s="7" customFormat="1" x14ac:dyDescent="0.25">
      <c r="A153" s="24"/>
      <c r="B153" s="18" t="s">
        <v>35</v>
      </c>
      <c r="C153" s="14" t="s">
        <v>0</v>
      </c>
      <c r="D153" s="13">
        <f>14.5-2*0.2</f>
        <v>14.1</v>
      </c>
      <c r="E153" s="13">
        <f>D153*E146</f>
        <v>2.3970000000000002</v>
      </c>
      <c r="F153" s="6"/>
      <c r="G153" s="6">
        <f>E153*F153</f>
        <v>0</v>
      </c>
      <c r="H153" s="6"/>
      <c r="I153" s="6"/>
      <c r="J153" s="13"/>
      <c r="K153" s="13"/>
      <c r="L153" s="13">
        <f t="shared" si="19"/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</row>
    <row r="154" spans="1:239" s="7" customFormat="1" x14ac:dyDescent="0.25">
      <c r="A154" s="24"/>
      <c r="B154" s="18"/>
      <c r="C154" s="14"/>
      <c r="D154" s="13"/>
      <c r="E154" s="13"/>
      <c r="F154" s="6"/>
      <c r="G154" s="6"/>
      <c r="H154" s="6"/>
      <c r="I154" s="6"/>
      <c r="J154" s="13"/>
      <c r="K154" s="13"/>
      <c r="L154" s="1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</row>
    <row r="155" spans="1:239" s="3" customFormat="1" ht="25.5" x14ac:dyDescent="0.25">
      <c r="A155" s="20"/>
      <c r="B155" s="124" t="s">
        <v>103</v>
      </c>
      <c r="C155" s="20"/>
      <c r="D155" s="5"/>
      <c r="E155" s="5"/>
      <c r="F155" s="5"/>
      <c r="G155" s="5"/>
      <c r="H155" s="5"/>
      <c r="I155" s="5"/>
      <c r="J155" s="5"/>
      <c r="K155" s="5"/>
      <c r="L155" s="5"/>
    </row>
    <row r="156" spans="1:239" s="7" customFormat="1" x14ac:dyDescent="0.25">
      <c r="A156" s="66"/>
      <c r="B156" s="125"/>
      <c r="C156" s="66"/>
      <c r="D156" s="6"/>
      <c r="E156" s="6"/>
      <c r="F156" s="6"/>
      <c r="G156" s="6"/>
      <c r="H156" s="6"/>
      <c r="I156" s="6"/>
      <c r="J156" s="6"/>
      <c r="K156" s="6"/>
      <c r="L156" s="6"/>
    </row>
    <row r="157" spans="1:239" s="127" customFormat="1" x14ac:dyDescent="0.2">
      <c r="A157" s="28">
        <v>18</v>
      </c>
      <c r="B157" s="126" t="s">
        <v>84</v>
      </c>
      <c r="C157" s="9" t="s">
        <v>16</v>
      </c>
      <c r="D157" s="10"/>
      <c r="E157" s="10">
        <f>2.05/4.5*260</f>
        <v>118.44444444444443</v>
      </c>
      <c r="F157" s="13"/>
      <c r="G157" s="13"/>
      <c r="H157" s="13"/>
      <c r="I157" s="13"/>
      <c r="J157" s="13"/>
      <c r="K157" s="75"/>
      <c r="L157" s="75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</row>
    <row r="158" spans="1:239" s="7" customFormat="1" x14ac:dyDescent="0.25">
      <c r="A158" s="9"/>
      <c r="B158" s="128"/>
      <c r="C158" s="14" t="s">
        <v>85</v>
      </c>
      <c r="D158" s="13"/>
      <c r="E158" s="129">
        <f>E157/1000</f>
        <v>0.11844444444444444</v>
      </c>
      <c r="F158" s="13"/>
      <c r="G158" s="13"/>
      <c r="H158" s="13"/>
      <c r="I158" s="13"/>
      <c r="J158" s="13"/>
      <c r="K158" s="75"/>
      <c r="L158" s="75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</row>
    <row r="159" spans="1:239" s="3" customFormat="1" x14ac:dyDescent="0.25">
      <c r="A159" s="8"/>
      <c r="B159" s="130" t="s">
        <v>21</v>
      </c>
      <c r="C159" s="12" t="s">
        <v>17</v>
      </c>
      <c r="D159" s="13">
        <v>60.8</v>
      </c>
      <c r="E159" s="13">
        <f>D159*E158</f>
        <v>7.2014222222222211</v>
      </c>
      <c r="F159" s="13"/>
      <c r="G159" s="13"/>
      <c r="H159" s="13"/>
      <c r="I159" s="13">
        <f>E159*H159</f>
        <v>0</v>
      </c>
      <c r="J159" s="13"/>
      <c r="K159" s="13"/>
      <c r="L159" s="13">
        <f>G159+I159+K159</f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</row>
    <row r="160" spans="1:239" s="3" customFormat="1" x14ac:dyDescent="0.25">
      <c r="A160" s="8"/>
      <c r="B160" s="131" t="s">
        <v>86</v>
      </c>
      <c r="C160" s="12" t="s">
        <v>20</v>
      </c>
      <c r="D160" s="13">
        <v>143</v>
      </c>
      <c r="E160" s="13">
        <f>D160*E158</f>
        <v>16.937555555555555</v>
      </c>
      <c r="F160" s="13"/>
      <c r="G160" s="13"/>
      <c r="H160" s="13"/>
      <c r="I160" s="13"/>
      <c r="J160" s="13"/>
      <c r="K160" s="13">
        <f>E160*J160</f>
        <v>0</v>
      </c>
      <c r="L160" s="13">
        <f>G160+I160+K160</f>
        <v>0</v>
      </c>
      <c r="M160" s="17"/>
      <c r="N160" s="1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</row>
    <row r="161" spans="1:239" s="3" customFormat="1" x14ac:dyDescent="0.25">
      <c r="A161" s="8"/>
      <c r="B161" s="131" t="s">
        <v>22</v>
      </c>
      <c r="C161" s="14" t="s">
        <v>0</v>
      </c>
      <c r="D161" s="13">
        <v>6.89</v>
      </c>
      <c r="E161" s="13">
        <f>D161*E158</f>
        <v>0.81608222222222215</v>
      </c>
      <c r="F161" s="13"/>
      <c r="G161" s="13"/>
      <c r="H161" s="13"/>
      <c r="I161" s="13"/>
      <c r="J161" s="13"/>
      <c r="K161" s="13">
        <f>E161*J161</f>
        <v>0</v>
      </c>
      <c r="L161" s="13">
        <f>G161+I161+K161</f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</row>
    <row r="162" spans="1:239" s="7" customFormat="1" x14ac:dyDescent="0.25">
      <c r="A162" s="9"/>
      <c r="B162" s="131"/>
      <c r="C162" s="14"/>
      <c r="D162" s="13"/>
      <c r="E162" s="13"/>
      <c r="F162" s="13"/>
      <c r="G162" s="13"/>
      <c r="H162" s="13"/>
      <c r="I162" s="13"/>
      <c r="J162" s="13"/>
      <c r="K162" s="13"/>
      <c r="L162" s="13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</row>
    <row r="163" spans="1:239" s="3" customFormat="1" x14ac:dyDescent="0.25">
      <c r="A163" s="9">
        <v>19</v>
      </c>
      <c r="B163" s="132" t="s">
        <v>87</v>
      </c>
      <c r="C163" s="9" t="s">
        <v>88</v>
      </c>
      <c r="D163" s="10"/>
      <c r="E163" s="10">
        <f>E157</f>
        <v>118.44444444444443</v>
      </c>
      <c r="F163" s="10"/>
      <c r="G163" s="10"/>
      <c r="H163" s="10"/>
      <c r="I163" s="10"/>
      <c r="J163" s="10"/>
      <c r="K163" s="10"/>
      <c r="L163" s="10"/>
      <c r="M163" s="133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</row>
    <row r="164" spans="1:239" s="7" customFormat="1" x14ac:dyDescent="0.25">
      <c r="A164" s="14"/>
      <c r="B164" s="134"/>
      <c r="C164" s="14" t="s">
        <v>60</v>
      </c>
      <c r="D164" s="13"/>
      <c r="E164" s="27">
        <f>E163/100</f>
        <v>1.1844444444444442</v>
      </c>
      <c r="F164" s="13"/>
      <c r="G164" s="13"/>
      <c r="H164" s="13"/>
      <c r="I164" s="13"/>
      <c r="J164" s="13"/>
      <c r="K164" s="13"/>
      <c r="L164" s="13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</row>
    <row r="165" spans="1:239" s="7" customFormat="1" x14ac:dyDescent="0.25">
      <c r="A165" s="14"/>
      <c r="B165" s="93" t="s">
        <v>89</v>
      </c>
      <c r="C165" s="14" t="s">
        <v>20</v>
      </c>
      <c r="D165" s="13">
        <v>2.7</v>
      </c>
      <c r="E165" s="13">
        <f>D165*E164</f>
        <v>3.1979999999999995</v>
      </c>
      <c r="F165" s="13"/>
      <c r="G165" s="13"/>
      <c r="H165" s="13"/>
      <c r="I165" s="13"/>
      <c r="J165" s="13"/>
      <c r="K165" s="13">
        <f>E165*J165</f>
        <v>0</v>
      </c>
      <c r="L165" s="13">
        <f t="shared" ref="L165" si="21">G165+I165+K165</f>
        <v>0</v>
      </c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</row>
    <row r="166" spans="1:239" s="7" customFormat="1" x14ac:dyDescent="0.25">
      <c r="A166" s="14"/>
      <c r="B166" s="134"/>
      <c r="C166" s="14"/>
      <c r="D166" s="13"/>
      <c r="E166" s="13"/>
      <c r="F166" s="13"/>
      <c r="G166" s="13"/>
      <c r="H166" s="13"/>
      <c r="I166" s="13"/>
      <c r="J166" s="13"/>
      <c r="K166" s="13"/>
      <c r="L166" s="13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</row>
    <row r="167" spans="1:239" s="127" customFormat="1" x14ac:dyDescent="0.2">
      <c r="A167" s="28">
        <v>20</v>
      </c>
      <c r="B167" s="126" t="s">
        <v>90</v>
      </c>
      <c r="C167" s="9" t="s">
        <v>18</v>
      </c>
      <c r="D167" s="13">
        <v>1.85</v>
      </c>
      <c r="E167" s="10">
        <f>E157*D167</f>
        <v>219.12222222222221</v>
      </c>
      <c r="F167" s="10"/>
      <c r="G167" s="10"/>
      <c r="H167" s="10"/>
      <c r="I167" s="10"/>
      <c r="J167" s="5"/>
      <c r="K167" s="10"/>
      <c r="L167" s="10"/>
      <c r="M167" s="135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</row>
    <row r="168" spans="1:239" s="7" customFormat="1" x14ac:dyDescent="0.25">
      <c r="A168" s="9"/>
      <c r="B168" s="128"/>
      <c r="C168" s="14"/>
      <c r="D168" s="13"/>
      <c r="E168" s="13"/>
      <c r="F168" s="13"/>
      <c r="G168" s="13"/>
      <c r="H168" s="13"/>
      <c r="I168" s="13"/>
      <c r="J168" s="6"/>
      <c r="K168" s="13"/>
      <c r="L168" s="13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</row>
    <row r="169" spans="1:239" s="7" customFormat="1" x14ac:dyDescent="0.25">
      <c r="A169" s="9"/>
      <c r="B169" s="128" t="s">
        <v>59</v>
      </c>
      <c r="C169" s="14" t="s">
        <v>18</v>
      </c>
      <c r="D169" s="13">
        <v>1</v>
      </c>
      <c r="E169" s="13">
        <f>D169*E167</f>
        <v>219.12222222222221</v>
      </c>
      <c r="F169" s="13"/>
      <c r="G169" s="13"/>
      <c r="H169" s="13"/>
      <c r="I169" s="13"/>
      <c r="J169" s="13"/>
      <c r="K169" s="13">
        <f>E169*J169</f>
        <v>0</v>
      </c>
      <c r="L169" s="13">
        <f>G169+I169+K169</f>
        <v>0</v>
      </c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</row>
    <row r="170" spans="1:239" s="7" customFormat="1" x14ac:dyDescent="0.25">
      <c r="A170" s="9"/>
      <c r="B170" s="128"/>
      <c r="C170" s="14"/>
      <c r="D170" s="13"/>
      <c r="E170" s="13"/>
      <c r="F170" s="13"/>
      <c r="G170" s="13"/>
      <c r="H170" s="13"/>
      <c r="I170" s="13"/>
      <c r="J170" s="6"/>
      <c r="K170" s="13"/>
      <c r="L170" s="13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</row>
    <row r="171" spans="1:239" s="3" customFormat="1" x14ac:dyDescent="0.25">
      <c r="A171" s="28">
        <v>21</v>
      </c>
      <c r="B171" s="126" t="s">
        <v>91</v>
      </c>
      <c r="C171" s="9" t="s">
        <v>16</v>
      </c>
      <c r="D171" s="10"/>
      <c r="E171" s="33">
        <f>0.315/4.5*260</f>
        <v>18.200000000000003</v>
      </c>
      <c r="F171" s="10"/>
      <c r="G171" s="10"/>
      <c r="H171" s="10"/>
      <c r="I171" s="10"/>
      <c r="J171" s="10"/>
      <c r="K171" s="10"/>
      <c r="L171" s="10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</row>
    <row r="172" spans="1:239" s="7" customFormat="1" x14ac:dyDescent="0.25">
      <c r="A172" s="136"/>
      <c r="B172" s="137"/>
      <c r="C172" s="136" t="s">
        <v>92</v>
      </c>
      <c r="D172" s="138"/>
      <c r="E172" s="129">
        <f>E171/10</f>
        <v>1.8200000000000003</v>
      </c>
      <c r="F172" s="138"/>
      <c r="G172" s="138"/>
      <c r="H172" s="138"/>
      <c r="I172" s="138"/>
      <c r="J172" s="138"/>
      <c r="K172" s="138"/>
      <c r="L172" s="138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39"/>
      <c r="CS172" s="139"/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  <c r="DF172" s="139"/>
      <c r="DG172" s="139"/>
      <c r="DH172" s="139"/>
      <c r="DI172" s="139"/>
      <c r="DJ172" s="139"/>
      <c r="DK172" s="139"/>
      <c r="DL172" s="139"/>
      <c r="DM172" s="139"/>
      <c r="DN172" s="139"/>
      <c r="DO172" s="139"/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/>
      <c r="EC172" s="139"/>
      <c r="ED172" s="139"/>
      <c r="EE172" s="139"/>
      <c r="EF172" s="139"/>
      <c r="EG172" s="139"/>
      <c r="EH172" s="139"/>
      <c r="EI172" s="139"/>
      <c r="EJ172" s="139"/>
      <c r="EK172" s="139"/>
      <c r="EL172" s="139"/>
      <c r="EM172" s="139"/>
      <c r="EN172" s="139"/>
      <c r="EO172" s="139"/>
      <c r="EP172" s="139"/>
      <c r="EQ172" s="139"/>
      <c r="ER172" s="139"/>
      <c r="ES172" s="139"/>
      <c r="ET172" s="139"/>
      <c r="EU172" s="139"/>
      <c r="EV172" s="139"/>
      <c r="EW172" s="139"/>
      <c r="EX172" s="139"/>
      <c r="EY172" s="139"/>
      <c r="EZ172" s="139"/>
      <c r="FA172" s="139"/>
      <c r="FB172" s="139"/>
      <c r="FC172" s="139"/>
      <c r="FD172" s="139"/>
      <c r="FE172" s="139"/>
      <c r="FF172" s="139"/>
      <c r="FG172" s="139"/>
      <c r="FH172" s="139"/>
      <c r="FI172" s="139"/>
      <c r="FJ172" s="139"/>
      <c r="FK172" s="139"/>
      <c r="FL172" s="139"/>
      <c r="FM172" s="139"/>
      <c r="FN172" s="139"/>
      <c r="FO172" s="139"/>
      <c r="FP172" s="139"/>
      <c r="FQ172" s="139"/>
      <c r="FR172" s="139"/>
      <c r="FS172" s="139"/>
      <c r="FT172" s="139"/>
      <c r="FU172" s="139"/>
      <c r="FV172" s="139"/>
      <c r="FW172" s="139"/>
      <c r="FX172" s="139"/>
      <c r="FY172" s="139"/>
      <c r="FZ172" s="139"/>
      <c r="GA172" s="139"/>
      <c r="GB172" s="139"/>
      <c r="GC172" s="139"/>
      <c r="GD172" s="139"/>
      <c r="GE172" s="139"/>
      <c r="GF172" s="139"/>
      <c r="GG172" s="139"/>
      <c r="GH172" s="139"/>
      <c r="GI172" s="139"/>
      <c r="GJ172" s="139"/>
      <c r="GK172" s="139"/>
      <c r="GL172" s="139"/>
      <c r="GM172" s="139"/>
      <c r="GN172" s="139"/>
      <c r="GO172" s="139"/>
      <c r="GP172" s="139"/>
      <c r="GQ172" s="139"/>
      <c r="GR172" s="139"/>
      <c r="GS172" s="139"/>
      <c r="GT172" s="139"/>
      <c r="GU172" s="139"/>
      <c r="GV172" s="139"/>
      <c r="GW172" s="139"/>
      <c r="GX172" s="139"/>
      <c r="GY172" s="139"/>
      <c r="GZ172" s="139"/>
      <c r="HA172" s="139"/>
      <c r="HB172" s="139"/>
      <c r="HC172" s="139"/>
      <c r="HD172" s="139"/>
      <c r="HE172" s="139"/>
      <c r="HF172" s="139"/>
      <c r="HG172" s="139"/>
      <c r="HH172" s="139"/>
      <c r="HI172" s="139"/>
      <c r="HJ172" s="139"/>
      <c r="HK172" s="139"/>
      <c r="HL172" s="139"/>
      <c r="HM172" s="139"/>
      <c r="HN172" s="139"/>
      <c r="HO172" s="139"/>
      <c r="HP172" s="139"/>
      <c r="HQ172" s="139"/>
      <c r="HR172" s="139"/>
      <c r="HS172" s="139"/>
      <c r="HT172" s="139"/>
      <c r="HU172" s="139"/>
      <c r="HV172" s="139"/>
      <c r="HW172" s="139"/>
      <c r="HX172" s="139"/>
      <c r="HY172" s="139"/>
      <c r="HZ172" s="139"/>
      <c r="IA172" s="139"/>
      <c r="IB172" s="139"/>
      <c r="IC172" s="139"/>
      <c r="ID172" s="139"/>
      <c r="IE172" s="139"/>
    </row>
    <row r="173" spans="1:239" s="3" customFormat="1" x14ac:dyDescent="0.25">
      <c r="A173" s="140"/>
      <c r="B173" s="130" t="s">
        <v>77</v>
      </c>
      <c r="C173" s="12" t="s">
        <v>17</v>
      </c>
      <c r="D173" s="13">
        <v>17.8</v>
      </c>
      <c r="E173" s="138">
        <f>D173*E172</f>
        <v>32.396000000000008</v>
      </c>
      <c r="F173" s="138"/>
      <c r="G173" s="138"/>
      <c r="H173" s="13"/>
      <c r="I173" s="13">
        <f>E173*H173</f>
        <v>0</v>
      </c>
      <c r="J173" s="13"/>
      <c r="K173" s="13"/>
      <c r="L173" s="13">
        <f>G173+I173+K173</f>
        <v>0</v>
      </c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1"/>
      <c r="BD173" s="141"/>
      <c r="BE173" s="141"/>
      <c r="BF173" s="141"/>
      <c r="BG173" s="141"/>
      <c r="BH173" s="141"/>
      <c r="BI173" s="141"/>
      <c r="BJ173" s="141"/>
      <c r="BK173" s="141"/>
      <c r="BL173" s="141"/>
      <c r="BM173" s="141"/>
      <c r="BN173" s="141"/>
      <c r="BO173" s="141"/>
      <c r="BP173" s="141"/>
      <c r="BQ173" s="141"/>
      <c r="BR173" s="141"/>
      <c r="BS173" s="141"/>
      <c r="BT173" s="141"/>
      <c r="BU173" s="141"/>
      <c r="BV173" s="141"/>
      <c r="BW173" s="141"/>
      <c r="BX173" s="141"/>
      <c r="BY173" s="141"/>
      <c r="BZ173" s="141"/>
      <c r="CA173" s="141"/>
      <c r="CB173" s="141"/>
      <c r="CC173" s="141"/>
      <c r="CD173" s="141"/>
      <c r="CE173" s="141"/>
      <c r="CF173" s="141"/>
      <c r="CG173" s="141"/>
      <c r="CH173" s="141"/>
      <c r="CI173" s="141"/>
      <c r="CJ173" s="141"/>
      <c r="CK173" s="141"/>
      <c r="CL173" s="141"/>
      <c r="CM173" s="141"/>
      <c r="CN173" s="141"/>
      <c r="CO173" s="141"/>
      <c r="CP173" s="141"/>
      <c r="CQ173" s="141"/>
      <c r="CR173" s="141"/>
      <c r="CS173" s="141"/>
      <c r="CT173" s="141"/>
      <c r="CU173" s="141"/>
      <c r="CV173" s="141"/>
      <c r="CW173" s="141"/>
      <c r="CX173" s="141"/>
      <c r="CY173" s="141"/>
      <c r="CZ173" s="141"/>
      <c r="DA173" s="141"/>
      <c r="DB173" s="141"/>
      <c r="DC173" s="141"/>
      <c r="DD173" s="141"/>
      <c r="DE173" s="141"/>
      <c r="DF173" s="141"/>
      <c r="DG173" s="141"/>
      <c r="DH173" s="141"/>
      <c r="DI173" s="141"/>
      <c r="DJ173" s="141"/>
      <c r="DK173" s="141"/>
      <c r="DL173" s="141"/>
      <c r="DM173" s="141"/>
      <c r="DN173" s="141"/>
      <c r="DO173" s="141"/>
      <c r="DP173" s="141"/>
      <c r="DQ173" s="141"/>
      <c r="DR173" s="141"/>
      <c r="DS173" s="141"/>
      <c r="DT173" s="141"/>
      <c r="DU173" s="141"/>
      <c r="DV173" s="141"/>
      <c r="DW173" s="141"/>
      <c r="DX173" s="141"/>
      <c r="DY173" s="141"/>
      <c r="DZ173" s="141"/>
      <c r="EA173" s="141"/>
      <c r="EB173" s="141"/>
      <c r="EC173" s="141"/>
      <c r="ED173" s="141"/>
      <c r="EE173" s="141"/>
      <c r="EF173" s="141"/>
      <c r="EG173" s="141"/>
      <c r="EH173" s="141"/>
      <c r="EI173" s="141"/>
      <c r="EJ173" s="141"/>
      <c r="EK173" s="141"/>
      <c r="EL173" s="141"/>
      <c r="EM173" s="141"/>
      <c r="EN173" s="141"/>
      <c r="EO173" s="141"/>
      <c r="EP173" s="141"/>
      <c r="EQ173" s="141"/>
      <c r="ER173" s="141"/>
      <c r="ES173" s="141"/>
      <c r="ET173" s="141"/>
      <c r="EU173" s="141"/>
      <c r="EV173" s="141"/>
      <c r="EW173" s="141"/>
      <c r="EX173" s="141"/>
      <c r="EY173" s="141"/>
      <c r="EZ173" s="141"/>
      <c r="FA173" s="141"/>
      <c r="FB173" s="141"/>
      <c r="FC173" s="141"/>
      <c r="FD173" s="141"/>
      <c r="FE173" s="141"/>
      <c r="FF173" s="141"/>
      <c r="FG173" s="141"/>
      <c r="FH173" s="141"/>
      <c r="FI173" s="141"/>
      <c r="FJ173" s="141"/>
      <c r="FK173" s="141"/>
      <c r="FL173" s="141"/>
      <c r="FM173" s="141"/>
      <c r="FN173" s="141"/>
      <c r="FO173" s="141"/>
      <c r="FP173" s="141"/>
      <c r="FQ173" s="141"/>
      <c r="FR173" s="141"/>
      <c r="FS173" s="141"/>
      <c r="FT173" s="141"/>
      <c r="FU173" s="141"/>
      <c r="FV173" s="141"/>
      <c r="FW173" s="141"/>
      <c r="FX173" s="141"/>
      <c r="FY173" s="141"/>
      <c r="FZ173" s="141"/>
      <c r="GA173" s="141"/>
      <c r="GB173" s="141"/>
      <c r="GC173" s="141"/>
      <c r="GD173" s="141"/>
      <c r="GE173" s="141"/>
      <c r="GF173" s="141"/>
      <c r="GG173" s="141"/>
      <c r="GH173" s="141"/>
      <c r="GI173" s="141"/>
      <c r="GJ173" s="141"/>
      <c r="GK173" s="141"/>
      <c r="GL173" s="141"/>
      <c r="GM173" s="141"/>
      <c r="GN173" s="141"/>
      <c r="GO173" s="141"/>
      <c r="GP173" s="141"/>
      <c r="GQ173" s="141"/>
      <c r="GR173" s="141"/>
      <c r="GS173" s="141"/>
      <c r="GT173" s="141"/>
      <c r="GU173" s="141"/>
      <c r="GV173" s="141"/>
      <c r="GW173" s="141"/>
      <c r="GX173" s="141"/>
      <c r="GY173" s="141"/>
      <c r="GZ173" s="141"/>
      <c r="HA173" s="141"/>
      <c r="HB173" s="141"/>
      <c r="HC173" s="141"/>
      <c r="HD173" s="141"/>
      <c r="HE173" s="141"/>
      <c r="HF173" s="141"/>
      <c r="HG173" s="141"/>
      <c r="HH173" s="141"/>
      <c r="HI173" s="141"/>
      <c r="HJ173" s="141"/>
      <c r="HK173" s="141"/>
      <c r="HL173" s="141"/>
      <c r="HM173" s="141"/>
      <c r="HN173" s="141"/>
      <c r="HO173" s="141"/>
      <c r="HP173" s="141"/>
      <c r="HQ173" s="141"/>
      <c r="HR173" s="141"/>
      <c r="HS173" s="141"/>
      <c r="HT173" s="141"/>
      <c r="HU173" s="141"/>
      <c r="HV173" s="141"/>
      <c r="HW173" s="141"/>
      <c r="HX173" s="141"/>
      <c r="HY173" s="141"/>
      <c r="HZ173" s="141"/>
      <c r="IA173" s="141"/>
      <c r="IB173" s="141"/>
      <c r="IC173" s="141"/>
      <c r="ID173" s="141"/>
      <c r="IE173" s="141"/>
    </row>
    <row r="174" spans="1:239" s="3" customFormat="1" x14ac:dyDescent="0.25">
      <c r="A174" s="140"/>
      <c r="B174" s="137" t="s">
        <v>93</v>
      </c>
      <c r="C174" s="136" t="s">
        <v>16</v>
      </c>
      <c r="D174" s="13">
        <v>11</v>
      </c>
      <c r="E174" s="84">
        <f>D174*E172</f>
        <v>20.020000000000003</v>
      </c>
      <c r="F174" s="6"/>
      <c r="G174" s="138">
        <f>E174*F174</f>
        <v>0</v>
      </c>
      <c r="H174" s="138"/>
      <c r="I174" s="138"/>
      <c r="J174" s="138"/>
      <c r="K174" s="138"/>
      <c r="L174" s="138">
        <f>G174+I174+K174</f>
        <v>0</v>
      </c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1"/>
      <c r="BD174" s="141"/>
      <c r="BE174" s="141"/>
      <c r="BF174" s="141"/>
      <c r="BG174" s="141"/>
      <c r="BH174" s="141"/>
      <c r="BI174" s="141"/>
      <c r="BJ174" s="141"/>
      <c r="BK174" s="141"/>
      <c r="BL174" s="141"/>
      <c r="BM174" s="141"/>
      <c r="BN174" s="141"/>
      <c r="BO174" s="141"/>
      <c r="BP174" s="141"/>
      <c r="BQ174" s="141"/>
      <c r="BR174" s="141"/>
      <c r="BS174" s="141"/>
      <c r="BT174" s="141"/>
      <c r="BU174" s="141"/>
      <c r="BV174" s="141"/>
      <c r="BW174" s="141"/>
      <c r="BX174" s="141"/>
      <c r="BY174" s="141"/>
      <c r="BZ174" s="141"/>
      <c r="CA174" s="141"/>
      <c r="CB174" s="141"/>
      <c r="CC174" s="141"/>
      <c r="CD174" s="141"/>
      <c r="CE174" s="141"/>
      <c r="CF174" s="141"/>
      <c r="CG174" s="141"/>
      <c r="CH174" s="141"/>
      <c r="CI174" s="141"/>
      <c r="CJ174" s="141"/>
      <c r="CK174" s="141"/>
      <c r="CL174" s="141"/>
      <c r="CM174" s="141"/>
      <c r="CN174" s="141"/>
      <c r="CO174" s="141"/>
      <c r="CP174" s="141"/>
      <c r="CQ174" s="141"/>
      <c r="CR174" s="141"/>
      <c r="CS174" s="141"/>
      <c r="CT174" s="141"/>
      <c r="CU174" s="141"/>
      <c r="CV174" s="141"/>
      <c r="CW174" s="141"/>
      <c r="CX174" s="141"/>
      <c r="CY174" s="141"/>
      <c r="CZ174" s="141"/>
      <c r="DA174" s="141"/>
      <c r="DB174" s="141"/>
      <c r="DC174" s="141"/>
      <c r="DD174" s="141"/>
      <c r="DE174" s="141"/>
      <c r="DF174" s="141"/>
      <c r="DG174" s="141"/>
      <c r="DH174" s="141"/>
      <c r="DI174" s="141"/>
      <c r="DJ174" s="141"/>
      <c r="DK174" s="141"/>
      <c r="DL174" s="141"/>
      <c r="DM174" s="141"/>
      <c r="DN174" s="141"/>
      <c r="DO174" s="141"/>
      <c r="DP174" s="141"/>
      <c r="DQ174" s="141"/>
      <c r="DR174" s="141"/>
      <c r="DS174" s="141"/>
      <c r="DT174" s="141"/>
      <c r="DU174" s="141"/>
      <c r="DV174" s="141"/>
      <c r="DW174" s="141"/>
      <c r="DX174" s="141"/>
      <c r="DY174" s="141"/>
      <c r="DZ174" s="141"/>
      <c r="EA174" s="141"/>
      <c r="EB174" s="141"/>
      <c r="EC174" s="141"/>
      <c r="ED174" s="141"/>
      <c r="EE174" s="141"/>
      <c r="EF174" s="141"/>
      <c r="EG174" s="141"/>
      <c r="EH174" s="141"/>
      <c r="EI174" s="141"/>
      <c r="EJ174" s="141"/>
      <c r="EK174" s="141"/>
      <c r="EL174" s="141"/>
      <c r="EM174" s="141"/>
      <c r="EN174" s="141"/>
      <c r="EO174" s="141"/>
      <c r="EP174" s="141"/>
      <c r="EQ174" s="141"/>
      <c r="ER174" s="141"/>
      <c r="ES174" s="141"/>
      <c r="ET174" s="141"/>
      <c r="EU174" s="141"/>
      <c r="EV174" s="141"/>
      <c r="EW174" s="141"/>
      <c r="EX174" s="141"/>
      <c r="EY174" s="141"/>
      <c r="EZ174" s="141"/>
      <c r="FA174" s="141"/>
      <c r="FB174" s="141"/>
      <c r="FC174" s="141"/>
      <c r="FD174" s="141"/>
      <c r="FE174" s="141"/>
      <c r="FF174" s="141"/>
      <c r="FG174" s="141"/>
      <c r="FH174" s="141"/>
      <c r="FI174" s="141"/>
      <c r="FJ174" s="141"/>
      <c r="FK174" s="141"/>
      <c r="FL174" s="141"/>
      <c r="FM174" s="141"/>
      <c r="FN174" s="141"/>
      <c r="FO174" s="141"/>
      <c r="FP174" s="141"/>
      <c r="FQ174" s="141"/>
      <c r="FR174" s="141"/>
      <c r="FS174" s="141"/>
      <c r="FT174" s="141"/>
      <c r="FU174" s="141"/>
      <c r="FV174" s="141"/>
      <c r="FW174" s="141"/>
      <c r="FX174" s="141"/>
      <c r="FY174" s="141"/>
      <c r="FZ174" s="141"/>
      <c r="GA174" s="141"/>
      <c r="GB174" s="141"/>
      <c r="GC174" s="141"/>
      <c r="GD174" s="141"/>
      <c r="GE174" s="141"/>
      <c r="GF174" s="141"/>
      <c r="GG174" s="141"/>
      <c r="GH174" s="141"/>
      <c r="GI174" s="141"/>
      <c r="GJ174" s="141"/>
      <c r="GK174" s="141"/>
      <c r="GL174" s="141"/>
      <c r="GM174" s="141"/>
      <c r="GN174" s="141"/>
      <c r="GO174" s="141"/>
      <c r="GP174" s="141"/>
      <c r="GQ174" s="141"/>
      <c r="GR174" s="141"/>
      <c r="GS174" s="141"/>
      <c r="GT174" s="141"/>
      <c r="GU174" s="141"/>
      <c r="GV174" s="141"/>
      <c r="GW174" s="141"/>
      <c r="GX174" s="141"/>
      <c r="GY174" s="141"/>
      <c r="GZ174" s="141"/>
      <c r="HA174" s="141"/>
      <c r="HB174" s="141"/>
      <c r="HC174" s="141"/>
      <c r="HD174" s="141"/>
      <c r="HE174" s="141"/>
      <c r="HF174" s="141"/>
      <c r="HG174" s="141"/>
      <c r="HH174" s="141"/>
      <c r="HI174" s="141"/>
      <c r="HJ174" s="141"/>
      <c r="HK174" s="141"/>
      <c r="HL174" s="141"/>
      <c r="HM174" s="141"/>
      <c r="HN174" s="141"/>
      <c r="HO174" s="141"/>
      <c r="HP174" s="141"/>
      <c r="HQ174" s="141"/>
      <c r="HR174" s="141"/>
      <c r="HS174" s="141"/>
      <c r="HT174" s="141"/>
      <c r="HU174" s="141"/>
      <c r="HV174" s="141"/>
      <c r="HW174" s="141"/>
      <c r="HX174" s="141"/>
      <c r="HY174" s="141"/>
      <c r="HZ174" s="141"/>
      <c r="IA174" s="141"/>
      <c r="IB174" s="141"/>
      <c r="IC174" s="141"/>
      <c r="ID174" s="141"/>
      <c r="IE174" s="141"/>
    </row>
    <row r="175" spans="1:239" s="7" customFormat="1" x14ac:dyDescent="0.25">
      <c r="A175" s="136"/>
      <c r="B175" s="137"/>
      <c r="C175" s="136"/>
      <c r="D175" s="13"/>
      <c r="E175" s="84"/>
      <c r="F175" s="6"/>
      <c r="G175" s="138"/>
      <c r="H175" s="138"/>
      <c r="I175" s="138"/>
      <c r="J175" s="138"/>
      <c r="K175" s="138"/>
      <c r="L175" s="138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  <c r="CV175" s="139"/>
      <c r="CW175" s="139"/>
      <c r="CX175" s="139"/>
      <c r="CY175" s="139"/>
      <c r="CZ175" s="139"/>
      <c r="DA175" s="139"/>
      <c r="DB175" s="139"/>
      <c r="DC175" s="139"/>
      <c r="DD175" s="139"/>
      <c r="DE175" s="139"/>
      <c r="DF175" s="139"/>
      <c r="DG175" s="139"/>
      <c r="DH175" s="139"/>
      <c r="DI175" s="139"/>
      <c r="DJ175" s="139"/>
      <c r="DK175" s="139"/>
      <c r="DL175" s="139"/>
      <c r="DM175" s="139"/>
      <c r="DN175" s="139"/>
      <c r="DO175" s="139"/>
      <c r="DP175" s="139"/>
      <c r="DQ175" s="139"/>
      <c r="DR175" s="139"/>
      <c r="DS175" s="139"/>
      <c r="DT175" s="139"/>
      <c r="DU175" s="139"/>
      <c r="DV175" s="139"/>
      <c r="DW175" s="139"/>
      <c r="DX175" s="139"/>
      <c r="DY175" s="139"/>
      <c r="DZ175" s="139"/>
      <c r="EA175" s="139"/>
      <c r="EB175" s="139"/>
      <c r="EC175" s="139"/>
      <c r="ED175" s="139"/>
      <c r="EE175" s="139"/>
      <c r="EF175" s="139"/>
      <c r="EG175" s="139"/>
      <c r="EH175" s="139"/>
      <c r="EI175" s="139"/>
      <c r="EJ175" s="139"/>
      <c r="EK175" s="139"/>
      <c r="EL175" s="139"/>
      <c r="EM175" s="139"/>
      <c r="EN175" s="139"/>
      <c r="EO175" s="139"/>
      <c r="EP175" s="139"/>
      <c r="EQ175" s="139"/>
      <c r="ER175" s="139"/>
      <c r="ES175" s="139"/>
      <c r="ET175" s="139"/>
      <c r="EU175" s="139"/>
      <c r="EV175" s="139"/>
      <c r="EW175" s="139"/>
      <c r="EX175" s="139"/>
      <c r="EY175" s="139"/>
      <c r="EZ175" s="139"/>
      <c r="FA175" s="139"/>
      <c r="FB175" s="139"/>
      <c r="FC175" s="139"/>
      <c r="FD175" s="139"/>
      <c r="FE175" s="139"/>
      <c r="FF175" s="139"/>
      <c r="FG175" s="139"/>
      <c r="FH175" s="139"/>
      <c r="FI175" s="139"/>
      <c r="FJ175" s="139"/>
      <c r="FK175" s="139"/>
      <c r="FL175" s="139"/>
      <c r="FM175" s="139"/>
      <c r="FN175" s="139"/>
      <c r="FO175" s="139"/>
      <c r="FP175" s="139"/>
      <c r="FQ175" s="139"/>
      <c r="FR175" s="139"/>
      <c r="FS175" s="139"/>
      <c r="FT175" s="139"/>
      <c r="FU175" s="139"/>
      <c r="FV175" s="139"/>
      <c r="FW175" s="139"/>
      <c r="FX175" s="139"/>
      <c r="FY175" s="139"/>
      <c r="FZ175" s="139"/>
      <c r="GA175" s="139"/>
      <c r="GB175" s="139"/>
      <c r="GC175" s="139"/>
      <c r="GD175" s="139"/>
      <c r="GE175" s="139"/>
      <c r="GF175" s="139"/>
      <c r="GG175" s="139"/>
      <c r="GH175" s="139"/>
      <c r="GI175" s="139"/>
      <c r="GJ175" s="139"/>
      <c r="GK175" s="139"/>
      <c r="GL175" s="139"/>
      <c r="GM175" s="139"/>
      <c r="GN175" s="139"/>
      <c r="GO175" s="139"/>
      <c r="GP175" s="139"/>
      <c r="GQ175" s="139"/>
      <c r="GR175" s="139"/>
      <c r="GS175" s="139"/>
      <c r="GT175" s="139"/>
      <c r="GU175" s="139"/>
      <c r="GV175" s="139"/>
      <c r="GW175" s="139"/>
      <c r="GX175" s="139"/>
      <c r="GY175" s="139"/>
      <c r="GZ175" s="139"/>
      <c r="HA175" s="139"/>
      <c r="HB175" s="139"/>
      <c r="HC175" s="139"/>
      <c r="HD175" s="139"/>
      <c r="HE175" s="139"/>
      <c r="HF175" s="139"/>
      <c r="HG175" s="139"/>
      <c r="HH175" s="139"/>
      <c r="HI175" s="139"/>
      <c r="HJ175" s="139"/>
      <c r="HK175" s="139"/>
      <c r="HL175" s="139"/>
      <c r="HM175" s="139"/>
      <c r="HN175" s="139"/>
      <c r="HO175" s="139"/>
      <c r="HP175" s="139"/>
      <c r="HQ175" s="139"/>
      <c r="HR175" s="139"/>
      <c r="HS175" s="139"/>
      <c r="HT175" s="139"/>
      <c r="HU175" s="139"/>
      <c r="HV175" s="139"/>
      <c r="HW175" s="139"/>
      <c r="HX175" s="139"/>
      <c r="HY175" s="139"/>
      <c r="HZ175" s="139"/>
      <c r="IA175" s="139"/>
      <c r="IB175" s="139"/>
      <c r="IC175" s="139"/>
      <c r="ID175" s="139"/>
      <c r="IE175" s="139"/>
    </row>
    <row r="176" spans="1:239" s="3" customFormat="1" x14ac:dyDescent="0.25">
      <c r="A176" s="28">
        <v>22</v>
      </c>
      <c r="B176" s="126" t="s">
        <v>110</v>
      </c>
      <c r="C176" s="9" t="s">
        <v>16</v>
      </c>
      <c r="D176" s="10"/>
      <c r="E176" s="10">
        <f>0.225*260</f>
        <v>58.5</v>
      </c>
      <c r="F176" s="10"/>
      <c r="G176" s="10"/>
      <c r="H176" s="10"/>
      <c r="I176" s="10"/>
      <c r="J176" s="10"/>
      <c r="K176" s="10"/>
      <c r="L176" s="10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</row>
    <row r="177" spans="1:255" s="142" customFormat="1" x14ac:dyDescent="0.2">
      <c r="A177" s="14"/>
      <c r="B177" s="128"/>
      <c r="C177" s="14" t="s">
        <v>60</v>
      </c>
      <c r="D177" s="13"/>
      <c r="E177" s="27">
        <f>E176/100</f>
        <v>0.58499999999999996</v>
      </c>
      <c r="F177" s="13"/>
      <c r="G177" s="13"/>
      <c r="H177" s="13"/>
      <c r="I177" s="13"/>
      <c r="J177" s="13"/>
      <c r="K177" s="13"/>
      <c r="L177" s="13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</row>
    <row r="178" spans="1:255" s="127" customFormat="1" x14ac:dyDescent="0.2">
      <c r="A178" s="9"/>
      <c r="B178" s="130" t="s">
        <v>77</v>
      </c>
      <c r="C178" s="12" t="s">
        <v>17</v>
      </c>
      <c r="D178" s="13">
        <v>1120</v>
      </c>
      <c r="E178" s="13">
        <f>D178*E177</f>
        <v>655.19999999999993</v>
      </c>
      <c r="F178" s="13"/>
      <c r="G178" s="13"/>
      <c r="H178" s="13"/>
      <c r="I178" s="13">
        <f>H178*E178</f>
        <v>0</v>
      </c>
      <c r="J178" s="13"/>
      <c r="K178" s="13"/>
      <c r="L178" s="13">
        <f t="shared" ref="L178:L184" si="22">G178+I178+K178</f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s="127" customFormat="1" x14ac:dyDescent="0.2">
      <c r="A179" s="9"/>
      <c r="B179" s="143" t="s">
        <v>94</v>
      </c>
      <c r="C179" s="14" t="s">
        <v>0</v>
      </c>
      <c r="D179" s="13">
        <v>79</v>
      </c>
      <c r="E179" s="13">
        <f>D179*E177</f>
        <v>46.214999999999996</v>
      </c>
      <c r="F179" s="13"/>
      <c r="G179" s="13"/>
      <c r="H179" s="13"/>
      <c r="I179" s="13"/>
      <c r="J179" s="13"/>
      <c r="K179" s="13">
        <f>J179*E179</f>
        <v>0</v>
      </c>
      <c r="L179" s="13">
        <f t="shared" si="22"/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s="127" customFormat="1" x14ac:dyDescent="0.2">
      <c r="A180" s="9"/>
      <c r="B180" s="131" t="s">
        <v>95</v>
      </c>
      <c r="C180" s="14" t="s">
        <v>18</v>
      </c>
      <c r="D180" s="13" t="s">
        <v>62</v>
      </c>
      <c r="E180" s="144">
        <f>0.00088*260</f>
        <v>0.2288</v>
      </c>
      <c r="F180" s="45"/>
      <c r="G180" s="13">
        <f>F180*E180</f>
        <v>0</v>
      </c>
      <c r="H180" s="13"/>
      <c r="I180" s="13"/>
      <c r="J180" s="13"/>
      <c r="K180" s="13"/>
      <c r="L180" s="13">
        <f t="shared" si="22"/>
        <v>0</v>
      </c>
      <c r="M180" s="3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5"/>
      <c r="BZ180" s="145"/>
      <c r="CA180" s="145"/>
      <c r="CB180" s="145"/>
      <c r="CC180" s="145"/>
      <c r="CD180" s="145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5"/>
      <c r="CP180" s="145"/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/>
      <c r="DA180" s="145"/>
      <c r="DB180" s="145"/>
      <c r="DC180" s="145"/>
      <c r="DD180" s="145"/>
      <c r="DE180" s="145"/>
      <c r="DF180" s="145"/>
      <c r="DG180" s="145"/>
      <c r="DH180" s="145"/>
      <c r="DI180" s="145"/>
      <c r="DJ180" s="145"/>
      <c r="DK180" s="145"/>
      <c r="DL180" s="145"/>
      <c r="DM180" s="145"/>
      <c r="DN180" s="145"/>
      <c r="DO180" s="145"/>
      <c r="DP180" s="145"/>
      <c r="DQ180" s="145"/>
      <c r="DR180" s="145"/>
      <c r="DS180" s="145"/>
      <c r="DT180" s="145"/>
      <c r="DU180" s="145"/>
      <c r="DV180" s="145"/>
      <c r="DW180" s="145"/>
      <c r="DX180" s="145"/>
      <c r="DY180" s="145"/>
      <c r="DZ180" s="145"/>
      <c r="EA180" s="145"/>
      <c r="EB180" s="145"/>
      <c r="EC180" s="145"/>
      <c r="ED180" s="145"/>
      <c r="EE180" s="145"/>
      <c r="EF180" s="145"/>
      <c r="EG180" s="145"/>
      <c r="EH180" s="145"/>
      <c r="EI180" s="145"/>
      <c r="EJ180" s="145"/>
      <c r="EK180" s="145"/>
      <c r="EL180" s="145"/>
      <c r="EM180" s="145"/>
      <c r="EN180" s="145"/>
      <c r="EO180" s="145"/>
      <c r="EP180" s="145"/>
      <c r="EQ180" s="145"/>
      <c r="ER180" s="145"/>
      <c r="ES180" s="145"/>
      <c r="ET180" s="145"/>
      <c r="EU180" s="145"/>
      <c r="EV180" s="145"/>
      <c r="EW180" s="145"/>
      <c r="EX180" s="145"/>
      <c r="EY180" s="145"/>
      <c r="EZ180" s="145"/>
      <c r="FA180" s="145"/>
      <c r="FB180" s="145"/>
      <c r="FC180" s="145"/>
      <c r="FD180" s="145"/>
      <c r="FE180" s="145"/>
      <c r="FF180" s="145"/>
      <c r="FG180" s="145"/>
      <c r="FH180" s="145"/>
      <c r="FI180" s="145"/>
      <c r="FJ180" s="145"/>
      <c r="FK180" s="145"/>
      <c r="FL180" s="145"/>
      <c r="FM180" s="145"/>
      <c r="FN180" s="145"/>
      <c r="FO180" s="145"/>
      <c r="FP180" s="145"/>
      <c r="FQ180" s="145"/>
      <c r="FR180" s="145"/>
      <c r="FS180" s="145"/>
      <c r="FT180" s="145"/>
      <c r="FU180" s="145"/>
      <c r="FV180" s="145"/>
      <c r="FW180" s="145"/>
      <c r="FX180" s="145"/>
      <c r="FY180" s="145"/>
      <c r="FZ180" s="145"/>
      <c r="GA180" s="145"/>
      <c r="GB180" s="145"/>
      <c r="GC180" s="145"/>
      <c r="GD180" s="145"/>
      <c r="GE180" s="145"/>
      <c r="GF180" s="145"/>
      <c r="GG180" s="145"/>
      <c r="GH180" s="145"/>
      <c r="GI180" s="145"/>
      <c r="GJ180" s="145"/>
      <c r="GK180" s="145"/>
      <c r="GL180" s="145"/>
      <c r="GM180" s="145"/>
      <c r="GN180" s="145"/>
      <c r="GO180" s="145"/>
      <c r="GP180" s="145"/>
      <c r="GQ180" s="145"/>
      <c r="GR180" s="145"/>
      <c r="GS180" s="145"/>
      <c r="GT180" s="145"/>
      <c r="GU180" s="145"/>
      <c r="GV180" s="145"/>
      <c r="GW180" s="145"/>
      <c r="GX180" s="145"/>
      <c r="GY180" s="145"/>
      <c r="GZ180" s="145"/>
      <c r="HA180" s="145"/>
      <c r="HB180" s="145"/>
      <c r="HC180" s="145"/>
      <c r="HD180" s="145"/>
      <c r="HE180" s="145"/>
      <c r="HF180" s="145"/>
      <c r="HG180" s="145"/>
      <c r="HH180" s="145"/>
      <c r="HI180" s="145"/>
      <c r="HJ180" s="145"/>
      <c r="HK180" s="145"/>
      <c r="HL180" s="145"/>
      <c r="HM180" s="145"/>
      <c r="HN180" s="145"/>
      <c r="HO180" s="145"/>
      <c r="HP180" s="145"/>
      <c r="HQ180" s="145"/>
      <c r="HR180" s="145"/>
      <c r="HS180" s="145"/>
      <c r="HT180" s="145"/>
      <c r="HU180" s="145"/>
      <c r="HV180" s="145"/>
      <c r="HW180" s="145"/>
      <c r="HX180" s="145"/>
      <c r="HY180" s="145"/>
      <c r="HZ180" s="145"/>
      <c r="IA180" s="145"/>
      <c r="IB180" s="145"/>
      <c r="IC180" s="145"/>
      <c r="ID180" s="145"/>
      <c r="IE180" s="145"/>
      <c r="IF180" s="145"/>
      <c r="IG180" s="145"/>
      <c r="IH180" s="145"/>
      <c r="II180" s="145"/>
      <c r="IJ180" s="145"/>
      <c r="IK180" s="145"/>
      <c r="IL180" s="145"/>
      <c r="IM180" s="145"/>
      <c r="IN180" s="145"/>
      <c r="IO180" s="145"/>
      <c r="IP180" s="145"/>
      <c r="IQ180" s="145"/>
      <c r="IR180" s="145"/>
      <c r="IS180" s="145"/>
      <c r="IT180" s="145"/>
      <c r="IU180" s="145"/>
    </row>
    <row r="181" spans="1:255" s="127" customFormat="1" x14ac:dyDescent="0.2">
      <c r="A181" s="9"/>
      <c r="B181" s="131" t="s">
        <v>96</v>
      </c>
      <c r="C181" s="14" t="s">
        <v>18</v>
      </c>
      <c r="D181" s="13" t="s">
        <v>62</v>
      </c>
      <c r="E181" s="144">
        <f>0.0203*260</f>
        <v>5.2779999999999996</v>
      </c>
      <c r="F181" s="45"/>
      <c r="G181" s="13">
        <f>F181*E181</f>
        <v>0</v>
      </c>
      <c r="H181" s="13"/>
      <c r="I181" s="13"/>
      <c r="J181" s="13"/>
      <c r="K181" s="13"/>
      <c r="L181" s="13">
        <f t="shared" si="22"/>
        <v>0</v>
      </c>
      <c r="M181" s="3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  <c r="BQ181" s="145"/>
      <c r="BR181" s="145"/>
      <c r="BS181" s="145"/>
      <c r="BT181" s="145"/>
      <c r="BU181" s="145"/>
      <c r="BV181" s="145"/>
      <c r="BW181" s="145"/>
      <c r="BX181" s="145"/>
      <c r="BY181" s="145"/>
      <c r="BZ181" s="145"/>
      <c r="CA181" s="145"/>
      <c r="CB181" s="145"/>
      <c r="CC181" s="145"/>
      <c r="CD181" s="145"/>
      <c r="CE181" s="145"/>
      <c r="CF181" s="145"/>
      <c r="CG181" s="145"/>
      <c r="CH181" s="145"/>
      <c r="CI181" s="145"/>
      <c r="CJ181" s="145"/>
      <c r="CK181" s="145"/>
      <c r="CL181" s="145"/>
      <c r="CM181" s="145"/>
      <c r="CN181" s="145"/>
      <c r="CO181" s="145"/>
      <c r="CP181" s="145"/>
      <c r="CQ181" s="145"/>
      <c r="CR181" s="145"/>
      <c r="CS181" s="145"/>
      <c r="CT181" s="145"/>
      <c r="CU181" s="145"/>
      <c r="CV181" s="145"/>
      <c r="CW181" s="145"/>
      <c r="CX181" s="145"/>
      <c r="CY181" s="145"/>
      <c r="CZ181" s="145"/>
      <c r="DA181" s="145"/>
      <c r="DB181" s="145"/>
      <c r="DC181" s="145"/>
      <c r="DD181" s="145"/>
      <c r="DE181" s="145"/>
      <c r="DF181" s="145"/>
      <c r="DG181" s="145"/>
      <c r="DH181" s="145"/>
      <c r="DI181" s="145"/>
      <c r="DJ181" s="145"/>
      <c r="DK181" s="145"/>
      <c r="DL181" s="145"/>
      <c r="DM181" s="145"/>
      <c r="DN181" s="145"/>
      <c r="DO181" s="145"/>
      <c r="DP181" s="145"/>
      <c r="DQ181" s="145"/>
      <c r="DR181" s="145"/>
      <c r="DS181" s="145"/>
      <c r="DT181" s="145"/>
      <c r="DU181" s="145"/>
      <c r="DV181" s="145"/>
      <c r="DW181" s="145"/>
      <c r="DX181" s="145"/>
      <c r="DY181" s="145"/>
      <c r="DZ181" s="145"/>
      <c r="EA181" s="145"/>
      <c r="EB181" s="145"/>
      <c r="EC181" s="145"/>
      <c r="ED181" s="145"/>
      <c r="EE181" s="145"/>
      <c r="EF181" s="145"/>
      <c r="EG181" s="145"/>
      <c r="EH181" s="145"/>
      <c r="EI181" s="145"/>
      <c r="EJ181" s="145"/>
      <c r="EK181" s="145"/>
      <c r="EL181" s="145"/>
      <c r="EM181" s="145"/>
      <c r="EN181" s="145"/>
      <c r="EO181" s="145"/>
      <c r="EP181" s="145"/>
      <c r="EQ181" s="145"/>
      <c r="ER181" s="145"/>
      <c r="ES181" s="145"/>
      <c r="ET181" s="145"/>
      <c r="EU181" s="145"/>
      <c r="EV181" s="145"/>
      <c r="EW181" s="145"/>
      <c r="EX181" s="145"/>
      <c r="EY181" s="145"/>
      <c r="EZ181" s="145"/>
      <c r="FA181" s="145"/>
      <c r="FB181" s="145"/>
      <c r="FC181" s="145"/>
      <c r="FD181" s="145"/>
      <c r="FE181" s="145"/>
      <c r="FF181" s="145"/>
      <c r="FG181" s="145"/>
      <c r="FH181" s="145"/>
      <c r="FI181" s="145"/>
      <c r="FJ181" s="145"/>
      <c r="FK181" s="145"/>
      <c r="FL181" s="145"/>
      <c r="FM181" s="145"/>
      <c r="FN181" s="145"/>
      <c r="FO181" s="145"/>
      <c r="FP181" s="145"/>
      <c r="FQ181" s="145"/>
      <c r="FR181" s="145"/>
      <c r="FS181" s="145"/>
      <c r="FT181" s="145"/>
      <c r="FU181" s="145"/>
      <c r="FV181" s="145"/>
      <c r="FW181" s="145"/>
      <c r="FX181" s="145"/>
      <c r="FY181" s="145"/>
      <c r="FZ181" s="145"/>
      <c r="GA181" s="145"/>
      <c r="GB181" s="145"/>
      <c r="GC181" s="145"/>
      <c r="GD181" s="145"/>
      <c r="GE181" s="145"/>
      <c r="GF181" s="145"/>
      <c r="GG181" s="145"/>
      <c r="GH181" s="145"/>
      <c r="GI181" s="145"/>
      <c r="GJ181" s="145"/>
      <c r="GK181" s="145"/>
      <c r="GL181" s="145"/>
      <c r="GM181" s="145"/>
      <c r="GN181" s="145"/>
      <c r="GO181" s="145"/>
      <c r="GP181" s="145"/>
      <c r="GQ181" s="145"/>
      <c r="GR181" s="145"/>
      <c r="GS181" s="145"/>
      <c r="GT181" s="145"/>
      <c r="GU181" s="145"/>
      <c r="GV181" s="145"/>
      <c r="GW181" s="145"/>
      <c r="GX181" s="145"/>
      <c r="GY181" s="145"/>
      <c r="GZ181" s="145"/>
      <c r="HA181" s="145"/>
      <c r="HB181" s="145"/>
      <c r="HC181" s="145"/>
      <c r="HD181" s="145"/>
      <c r="HE181" s="145"/>
      <c r="HF181" s="145"/>
      <c r="HG181" s="145"/>
      <c r="HH181" s="145"/>
      <c r="HI181" s="145"/>
      <c r="HJ181" s="145"/>
      <c r="HK181" s="145"/>
      <c r="HL181" s="145"/>
      <c r="HM181" s="145"/>
      <c r="HN181" s="145"/>
      <c r="HO181" s="145"/>
      <c r="HP181" s="145"/>
      <c r="HQ181" s="145"/>
      <c r="HR181" s="145"/>
      <c r="HS181" s="145"/>
      <c r="HT181" s="145"/>
      <c r="HU181" s="145"/>
      <c r="HV181" s="145"/>
      <c r="HW181" s="145"/>
      <c r="HX181" s="145"/>
      <c r="HY181" s="145"/>
      <c r="HZ181" s="145"/>
      <c r="IA181" s="145"/>
      <c r="IB181" s="145"/>
      <c r="IC181" s="145"/>
      <c r="ID181" s="145"/>
      <c r="IE181" s="145"/>
      <c r="IF181" s="145"/>
      <c r="IG181" s="145"/>
      <c r="IH181" s="145"/>
      <c r="II181" s="145"/>
      <c r="IJ181" s="145"/>
      <c r="IK181" s="145"/>
      <c r="IL181" s="145"/>
      <c r="IM181" s="145"/>
      <c r="IN181" s="145"/>
      <c r="IO181" s="145"/>
      <c r="IP181" s="145"/>
      <c r="IQ181" s="145"/>
      <c r="IR181" s="145"/>
      <c r="IS181" s="145"/>
      <c r="IT181" s="145"/>
      <c r="IU181" s="145"/>
    </row>
    <row r="182" spans="1:255" s="127" customFormat="1" x14ac:dyDescent="0.2">
      <c r="A182" s="9"/>
      <c r="B182" s="146" t="s">
        <v>97</v>
      </c>
      <c r="C182" s="14" t="s">
        <v>16</v>
      </c>
      <c r="D182" s="13">
        <v>101.5</v>
      </c>
      <c r="E182" s="13">
        <f>D182*E177</f>
        <v>59.377499999999998</v>
      </c>
      <c r="F182" s="13"/>
      <c r="G182" s="13">
        <f t="shared" ref="G182:G184" si="23">F182*E182</f>
        <v>0</v>
      </c>
      <c r="H182" s="13"/>
      <c r="I182" s="13"/>
      <c r="J182" s="13"/>
      <c r="K182" s="13"/>
      <c r="L182" s="13">
        <f t="shared" si="22"/>
        <v>0</v>
      </c>
      <c r="M182" s="1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s="127" customFormat="1" x14ac:dyDescent="0.2">
      <c r="A183" s="9"/>
      <c r="B183" s="143" t="s">
        <v>98</v>
      </c>
      <c r="C183" s="14" t="s">
        <v>16</v>
      </c>
      <c r="D183" s="13">
        <f>0.45+6.16+4.88</f>
        <v>11.49</v>
      </c>
      <c r="E183" s="13">
        <f>D183*E177</f>
        <v>6.7216499999999995</v>
      </c>
      <c r="F183" s="13"/>
      <c r="G183" s="13">
        <f t="shared" si="23"/>
        <v>0</v>
      </c>
      <c r="H183" s="13"/>
      <c r="I183" s="13"/>
      <c r="J183" s="13"/>
      <c r="K183" s="13"/>
      <c r="L183" s="13">
        <f t="shared" si="22"/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s="127" customFormat="1" ht="13.5" customHeight="1" x14ac:dyDescent="0.2">
      <c r="A184" s="9"/>
      <c r="B184" s="147" t="s">
        <v>99</v>
      </c>
      <c r="C184" s="12" t="s">
        <v>0</v>
      </c>
      <c r="D184" s="13">
        <v>228</v>
      </c>
      <c r="E184" s="148">
        <f>D184*E177</f>
        <v>133.38</v>
      </c>
      <c r="F184" s="6"/>
      <c r="G184" s="13">
        <f t="shared" si="23"/>
        <v>0</v>
      </c>
      <c r="H184" s="13"/>
      <c r="I184" s="13"/>
      <c r="J184" s="13"/>
      <c r="K184" s="45"/>
      <c r="L184" s="13">
        <f t="shared" si="22"/>
        <v>0</v>
      </c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  <c r="BQ184" s="145"/>
      <c r="BR184" s="145"/>
      <c r="BS184" s="145"/>
      <c r="BT184" s="145"/>
      <c r="BU184" s="145"/>
      <c r="BV184" s="145"/>
      <c r="BW184" s="145"/>
      <c r="BX184" s="145"/>
      <c r="BY184" s="145"/>
      <c r="BZ184" s="145"/>
      <c r="CA184" s="145"/>
      <c r="CB184" s="145"/>
      <c r="CC184" s="145"/>
      <c r="CD184" s="145"/>
      <c r="CE184" s="145"/>
      <c r="CF184" s="145"/>
      <c r="CG184" s="145"/>
      <c r="CH184" s="145"/>
      <c r="CI184" s="145"/>
      <c r="CJ184" s="145"/>
      <c r="CK184" s="145"/>
      <c r="CL184" s="145"/>
      <c r="CM184" s="145"/>
      <c r="CN184" s="145"/>
      <c r="CO184" s="145"/>
      <c r="CP184" s="145"/>
      <c r="CQ184" s="145"/>
      <c r="CR184" s="145"/>
      <c r="CS184" s="145"/>
      <c r="CT184" s="145"/>
      <c r="CU184" s="145"/>
      <c r="CV184" s="145"/>
      <c r="CW184" s="145"/>
      <c r="CX184" s="145"/>
      <c r="CY184" s="145"/>
      <c r="CZ184" s="145"/>
      <c r="DA184" s="145"/>
      <c r="DB184" s="145"/>
      <c r="DC184" s="145"/>
      <c r="DD184" s="145"/>
      <c r="DE184" s="145"/>
      <c r="DF184" s="145"/>
      <c r="DG184" s="145"/>
      <c r="DH184" s="145"/>
      <c r="DI184" s="145"/>
      <c r="DJ184" s="145"/>
      <c r="DK184" s="145"/>
      <c r="DL184" s="145"/>
      <c r="DM184" s="145"/>
      <c r="DN184" s="145"/>
      <c r="DO184" s="145"/>
      <c r="DP184" s="145"/>
      <c r="DQ184" s="145"/>
      <c r="DR184" s="145"/>
      <c r="DS184" s="145"/>
      <c r="DT184" s="145"/>
      <c r="DU184" s="145"/>
      <c r="DV184" s="145"/>
      <c r="DW184" s="145"/>
      <c r="DX184" s="145"/>
      <c r="DY184" s="145"/>
      <c r="DZ184" s="145"/>
      <c r="EA184" s="145"/>
      <c r="EB184" s="145"/>
      <c r="EC184" s="145"/>
      <c r="ED184" s="145"/>
      <c r="EE184" s="145"/>
      <c r="EF184" s="145"/>
      <c r="EG184" s="145"/>
      <c r="EH184" s="145"/>
      <c r="EI184" s="145"/>
      <c r="EJ184" s="145"/>
      <c r="EK184" s="145"/>
      <c r="EL184" s="145"/>
      <c r="EM184" s="145"/>
      <c r="EN184" s="145"/>
      <c r="EO184" s="145"/>
      <c r="EP184" s="145"/>
      <c r="EQ184" s="145"/>
      <c r="ER184" s="145"/>
      <c r="ES184" s="145"/>
      <c r="ET184" s="145"/>
      <c r="EU184" s="145"/>
      <c r="EV184" s="145"/>
      <c r="EW184" s="145"/>
      <c r="EX184" s="145"/>
      <c r="EY184" s="145"/>
      <c r="EZ184" s="145"/>
      <c r="FA184" s="145"/>
      <c r="FB184" s="145"/>
      <c r="FC184" s="145"/>
      <c r="FD184" s="145"/>
      <c r="FE184" s="145"/>
      <c r="FF184" s="145"/>
      <c r="FG184" s="145"/>
      <c r="FH184" s="145"/>
      <c r="FI184" s="145"/>
      <c r="FJ184" s="145"/>
      <c r="FK184" s="145"/>
      <c r="FL184" s="145"/>
      <c r="FM184" s="145"/>
      <c r="FN184" s="145"/>
      <c r="FO184" s="145"/>
      <c r="FP184" s="145"/>
      <c r="FQ184" s="145"/>
      <c r="FR184" s="145"/>
      <c r="FS184" s="145"/>
      <c r="FT184" s="145"/>
      <c r="FU184" s="145"/>
      <c r="FV184" s="145"/>
      <c r="FW184" s="145"/>
      <c r="FX184" s="145"/>
      <c r="FY184" s="145"/>
      <c r="FZ184" s="145"/>
      <c r="GA184" s="145"/>
      <c r="GB184" s="145"/>
      <c r="GC184" s="145"/>
      <c r="GD184" s="145"/>
      <c r="GE184" s="145"/>
      <c r="GF184" s="145"/>
      <c r="GG184" s="145"/>
      <c r="GH184" s="145"/>
      <c r="GI184" s="145"/>
      <c r="GJ184" s="145"/>
      <c r="GK184" s="145"/>
      <c r="GL184" s="145"/>
      <c r="GM184" s="145"/>
      <c r="GN184" s="145"/>
      <c r="GO184" s="145"/>
      <c r="GP184" s="145"/>
      <c r="GQ184" s="145"/>
      <c r="GR184" s="145"/>
      <c r="GS184" s="145"/>
      <c r="GT184" s="145"/>
      <c r="GU184" s="145"/>
      <c r="GV184" s="145"/>
      <c r="GW184" s="145"/>
      <c r="GX184" s="145"/>
      <c r="GY184" s="145"/>
      <c r="GZ184" s="145"/>
      <c r="HA184" s="145"/>
      <c r="HB184" s="145"/>
      <c r="HC184" s="145"/>
      <c r="HD184" s="145"/>
      <c r="HE184" s="145"/>
      <c r="HF184" s="145"/>
      <c r="HG184" s="145"/>
      <c r="HH184" s="145"/>
      <c r="HI184" s="145"/>
      <c r="HJ184" s="145"/>
      <c r="HK184" s="145"/>
      <c r="HL184" s="145"/>
      <c r="HM184" s="145"/>
      <c r="HN184" s="145"/>
      <c r="HO184" s="145"/>
      <c r="HP184" s="145"/>
      <c r="HQ184" s="145"/>
      <c r="HR184" s="145"/>
      <c r="HS184" s="145"/>
      <c r="HT184" s="145"/>
      <c r="HU184" s="145"/>
      <c r="HV184" s="145"/>
      <c r="HW184" s="145"/>
      <c r="HX184" s="145"/>
      <c r="HY184" s="145"/>
      <c r="HZ184" s="145"/>
      <c r="IA184" s="145"/>
      <c r="IB184" s="145"/>
      <c r="IC184" s="145"/>
      <c r="ID184" s="145"/>
      <c r="IE184" s="145"/>
      <c r="IF184" s="145"/>
      <c r="IG184" s="145"/>
      <c r="IH184" s="145"/>
      <c r="II184" s="145"/>
      <c r="IJ184" s="145"/>
      <c r="IK184" s="145"/>
      <c r="IL184" s="145"/>
      <c r="IM184" s="145"/>
      <c r="IN184" s="145"/>
      <c r="IO184" s="145"/>
      <c r="IP184" s="145"/>
      <c r="IQ184" s="145"/>
      <c r="IR184" s="145"/>
      <c r="IS184" s="145"/>
      <c r="IT184" s="145"/>
      <c r="IU184" s="145"/>
    </row>
    <row r="185" spans="1:255" s="127" customFormat="1" ht="13.5" customHeight="1" x14ac:dyDescent="0.2">
      <c r="A185" s="9"/>
      <c r="B185" s="147"/>
      <c r="C185" s="12"/>
      <c r="D185" s="13"/>
      <c r="E185" s="148"/>
      <c r="F185" s="6"/>
      <c r="G185" s="13"/>
      <c r="H185" s="13"/>
      <c r="I185" s="13"/>
      <c r="J185" s="13"/>
      <c r="K185" s="45"/>
      <c r="L185" s="13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  <c r="BQ185" s="145"/>
      <c r="BR185" s="145"/>
      <c r="BS185" s="145"/>
      <c r="BT185" s="145"/>
      <c r="BU185" s="145"/>
      <c r="BV185" s="145"/>
      <c r="BW185" s="145"/>
      <c r="BX185" s="145"/>
      <c r="BY185" s="145"/>
      <c r="BZ185" s="145"/>
      <c r="CA185" s="145"/>
      <c r="CB185" s="145"/>
      <c r="CC185" s="145"/>
      <c r="CD185" s="145"/>
      <c r="CE185" s="145"/>
      <c r="CF185" s="145"/>
      <c r="CG185" s="145"/>
      <c r="CH185" s="145"/>
      <c r="CI185" s="145"/>
      <c r="CJ185" s="145"/>
      <c r="CK185" s="145"/>
      <c r="CL185" s="145"/>
      <c r="CM185" s="145"/>
      <c r="CN185" s="145"/>
      <c r="CO185" s="145"/>
      <c r="CP185" s="145"/>
      <c r="CQ185" s="145"/>
      <c r="CR185" s="145"/>
      <c r="CS185" s="145"/>
      <c r="CT185" s="145"/>
      <c r="CU185" s="145"/>
      <c r="CV185" s="145"/>
      <c r="CW185" s="145"/>
      <c r="CX185" s="145"/>
      <c r="CY185" s="145"/>
      <c r="CZ185" s="145"/>
      <c r="DA185" s="145"/>
      <c r="DB185" s="145"/>
      <c r="DC185" s="145"/>
      <c r="DD185" s="145"/>
      <c r="DE185" s="145"/>
      <c r="DF185" s="145"/>
      <c r="DG185" s="145"/>
      <c r="DH185" s="145"/>
      <c r="DI185" s="145"/>
      <c r="DJ185" s="145"/>
      <c r="DK185" s="145"/>
      <c r="DL185" s="145"/>
      <c r="DM185" s="145"/>
      <c r="DN185" s="145"/>
      <c r="DO185" s="145"/>
      <c r="DP185" s="145"/>
      <c r="DQ185" s="145"/>
      <c r="DR185" s="145"/>
      <c r="DS185" s="145"/>
      <c r="DT185" s="145"/>
      <c r="DU185" s="145"/>
      <c r="DV185" s="145"/>
      <c r="DW185" s="145"/>
      <c r="DX185" s="145"/>
      <c r="DY185" s="145"/>
      <c r="DZ185" s="145"/>
      <c r="EA185" s="145"/>
      <c r="EB185" s="145"/>
      <c r="EC185" s="145"/>
      <c r="ED185" s="145"/>
      <c r="EE185" s="145"/>
      <c r="EF185" s="145"/>
      <c r="EG185" s="145"/>
      <c r="EH185" s="145"/>
      <c r="EI185" s="145"/>
      <c r="EJ185" s="145"/>
      <c r="EK185" s="145"/>
      <c r="EL185" s="145"/>
      <c r="EM185" s="145"/>
      <c r="EN185" s="145"/>
      <c r="EO185" s="145"/>
      <c r="EP185" s="145"/>
      <c r="EQ185" s="145"/>
      <c r="ER185" s="145"/>
      <c r="ES185" s="145"/>
      <c r="ET185" s="145"/>
      <c r="EU185" s="145"/>
      <c r="EV185" s="145"/>
      <c r="EW185" s="145"/>
      <c r="EX185" s="145"/>
      <c r="EY185" s="145"/>
      <c r="EZ185" s="145"/>
      <c r="FA185" s="145"/>
      <c r="FB185" s="145"/>
      <c r="FC185" s="145"/>
      <c r="FD185" s="145"/>
      <c r="FE185" s="145"/>
      <c r="FF185" s="145"/>
      <c r="FG185" s="145"/>
      <c r="FH185" s="145"/>
      <c r="FI185" s="145"/>
      <c r="FJ185" s="145"/>
      <c r="FK185" s="145"/>
      <c r="FL185" s="145"/>
      <c r="FM185" s="145"/>
      <c r="FN185" s="145"/>
      <c r="FO185" s="145"/>
      <c r="FP185" s="145"/>
      <c r="FQ185" s="145"/>
      <c r="FR185" s="145"/>
      <c r="FS185" s="145"/>
      <c r="FT185" s="145"/>
      <c r="FU185" s="145"/>
      <c r="FV185" s="145"/>
      <c r="FW185" s="145"/>
      <c r="FX185" s="145"/>
      <c r="FY185" s="145"/>
      <c r="FZ185" s="145"/>
      <c r="GA185" s="145"/>
      <c r="GB185" s="145"/>
      <c r="GC185" s="145"/>
      <c r="GD185" s="145"/>
      <c r="GE185" s="145"/>
      <c r="GF185" s="145"/>
      <c r="GG185" s="145"/>
      <c r="GH185" s="145"/>
      <c r="GI185" s="145"/>
      <c r="GJ185" s="145"/>
      <c r="GK185" s="145"/>
      <c r="GL185" s="145"/>
      <c r="GM185" s="145"/>
      <c r="GN185" s="145"/>
      <c r="GO185" s="145"/>
      <c r="GP185" s="145"/>
      <c r="GQ185" s="145"/>
      <c r="GR185" s="145"/>
      <c r="GS185" s="145"/>
      <c r="GT185" s="145"/>
      <c r="GU185" s="145"/>
      <c r="GV185" s="145"/>
      <c r="GW185" s="145"/>
      <c r="GX185" s="145"/>
      <c r="GY185" s="145"/>
      <c r="GZ185" s="145"/>
      <c r="HA185" s="145"/>
      <c r="HB185" s="145"/>
      <c r="HC185" s="145"/>
      <c r="HD185" s="145"/>
      <c r="HE185" s="145"/>
      <c r="HF185" s="145"/>
      <c r="HG185" s="145"/>
      <c r="HH185" s="145"/>
      <c r="HI185" s="145"/>
      <c r="HJ185" s="145"/>
      <c r="HK185" s="145"/>
      <c r="HL185" s="145"/>
      <c r="HM185" s="145"/>
      <c r="HN185" s="145"/>
      <c r="HO185" s="145"/>
      <c r="HP185" s="145"/>
      <c r="HQ185" s="145"/>
      <c r="HR185" s="145"/>
      <c r="HS185" s="145"/>
      <c r="HT185" s="145"/>
      <c r="HU185" s="145"/>
      <c r="HV185" s="145"/>
      <c r="HW185" s="145"/>
      <c r="HX185" s="145"/>
      <c r="HY185" s="145"/>
      <c r="HZ185" s="145"/>
      <c r="IA185" s="145"/>
      <c r="IB185" s="145"/>
      <c r="IC185" s="145"/>
      <c r="ID185" s="145"/>
      <c r="IE185" s="145"/>
      <c r="IF185" s="145"/>
      <c r="IG185" s="145"/>
      <c r="IH185" s="145"/>
      <c r="II185" s="145"/>
      <c r="IJ185" s="145"/>
      <c r="IK185" s="145"/>
      <c r="IL185" s="145"/>
      <c r="IM185" s="145"/>
      <c r="IN185" s="145"/>
      <c r="IO185" s="145"/>
      <c r="IP185" s="145"/>
      <c r="IQ185" s="145"/>
      <c r="IR185" s="145"/>
      <c r="IS185" s="145"/>
      <c r="IT185" s="145"/>
      <c r="IU185" s="145"/>
    </row>
    <row r="186" spans="1:255" s="3" customFormat="1" ht="23.25" customHeight="1" x14ac:dyDescent="0.2">
      <c r="A186" s="28">
        <v>23</v>
      </c>
      <c r="B186" s="149" t="s">
        <v>109</v>
      </c>
      <c r="C186" s="9" t="s">
        <v>18</v>
      </c>
      <c r="D186" s="10"/>
      <c r="E186" s="150">
        <f>SUM(E190:E192)</f>
        <v>4.0255999999999998</v>
      </c>
      <c r="F186" s="5"/>
      <c r="G186" s="10"/>
      <c r="H186" s="5"/>
      <c r="I186" s="10"/>
      <c r="J186" s="10"/>
      <c r="K186" s="5"/>
      <c r="L186" s="5"/>
      <c r="M186" s="2"/>
      <c r="N186" s="2"/>
      <c r="O186" s="145" t="s">
        <v>104</v>
      </c>
      <c r="P186" s="145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</row>
    <row r="187" spans="1:255" s="127" customFormat="1" x14ac:dyDescent="0.2">
      <c r="A187" s="8"/>
      <c r="B187" s="149"/>
      <c r="C187" s="14" t="s">
        <v>19</v>
      </c>
      <c r="D187" s="14"/>
      <c r="E187" s="27">
        <f>E186</f>
        <v>4.0255999999999998</v>
      </c>
      <c r="F187" s="151"/>
      <c r="G187" s="10"/>
      <c r="H187" s="151"/>
      <c r="I187" s="10"/>
      <c r="J187" s="10"/>
      <c r="K187" s="151"/>
      <c r="L187" s="13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  <c r="BI187" s="152"/>
      <c r="BJ187" s="152"/>
      <c r="BK187" s="152"/>
      <c r="BL187" s="152"/>
      <c r="BM187" s="152"/>
      <c r="BN187" s="152"/>
      <c r="BO187" s="152"/>
      <c r="BP187" s="152"/>
      <c r="BQ187" s="152"/>
      <c r="BR187" s="152"/>
      <c r="BS187" s="152"/>
      <c r="BT187" s="152"/>
      <c r="BU187" s="152"/>
      <c r="BV187" s="152"/>
      <c r="BW187" s="152"/>
      <c r="BX187" s="152"/>
      <c r="BY187" s="152"/>
      <c r="BZ187" s="152"/>
      <c r="CA187" s="152"/>
      <c r="CB187" s="152"/>
      <c r="CC187" s="152"/>
      <c r="CD187" s="152"/>
      <c r="CE187" s="152"/>
      <c r="CF187" s="152"/>
      <c r="CG187" s="152"/>
      <c r="CH187" s="152"/>
      <c r="CI187" s="152"/>
      <c r="CJ187" s="152"/>
      <c r="CK187" s="152"/>
      <c r="CL187" s="152"/>
      <c r="CM187" s="152"/>
      <c r="CN187" s="152"/>
      <c r="CO187" s="152"/>
      <c r="CP187" s="152"/>
      <c r="CQ187" s="152"/>
      <c r="CR187" s="152"/>
      <c r="CS187" s="152"/>
      <c r="CT187" s="152"/>
      <c r="CU187" s="152"/>
      <c r="CV187" s="152"/>
      <c r="CW187" s="152"/>
      <c r="CX187" s="152"/>
      <c r="CY187" s="152"/>
      <c r="CZ187" s="152"/>
      <c r="DA187" s="152"/>
      <c r="DB187" s="152"/>
      <c r="DC187" s="152"/>
      <c r="DD187" s="152"/>
      <c r="DE187" s="152"/>
      <c r="DF187" s="152"/>
      <c r="DG187" s="152"/>
      <c r="DH187" s="152"/>
      <c r="DI187" s="152"/>
      <c r="DJ187" s="152"/>
      <c r="DK187" s="152"/>
      <c r="DL187" s="152"/>
      <c r="DM187" s="152"/>
      <c r="DN187" s="152"/>
      <c r="DO187" s="152"/>
      <c r="DP187" s="152"/>
      <c r="DQ187" s="152"/>
      <c r="DR187" s="152"/>
      <c r="DS187" s="152"/>
      <c r="DT187" s="152"/>
      <c r="DU187" s="152"/>
      <c r="DV187" s="152"/>
      <c r="DW187" s="152"/>
      <c r="DX187" s="152"/>
      <c r="DY187" s="152"/>
      <c r="DZ187" s="152"/>
      <c r="EA187" s="152"/>
      <c r="EB187" s="152"/>
      <c r="EC187" s="152"/>
      <c r="ED187" s="152"/>
      <c r="EE187" s="152"/>
      <c r="EF187" s="152"/>
      <c r="EG187" s="152"/>
      <c r="EH187" s="152"/>
      <c r="EI187" s="152"/>
      <c r="EJ187" s="152"/>
      <c r="EK187" s="152"/>
      <c r="EL187" s="152"/>
      <c r="EM187" s="152"/>
      <c r="EN187" s="152"/>
      <c r="EO187" s="152"/>
      <c r="EP187" s="152"/>
      <c r="EQ187" s="152"/>
      <c r="ER187" s="152"/>
      <c r="ES187" s="152"/>
      <c r="ET187" s="152"/>
      <c r="EU187" s="152"/>
      <c r="EV187" s="152"/>
      <c r="EW187" s="152"/>
      <c r="EX187" s="152"/>
      <c r="EY187" s="152"/>
      <c r="EZ187" s="152"/>
      <c r="FA187" s="152"/>
      <c r="FB187" s="152"/>
      <c r="FC187" s="152"/>
      <c r="FD187" s="152"/>
      <c r="FE187" s="152"/>
      <c r="FF187" s="152"/>
      <c r="FG187" s="152"/>
      <c r="FH187" s="152"/>
      <c r="FI187" s="152"/>
      <c r="FJ187" s="152"/>
      <c r="FK187" s="152"/>
      <c r="FL187" s="152"/>
      <c r="FM187" s="152"/>
      <c r="FN187" s="152"/>
      <c r="FO187" s="152"/>
      <c r="FP187" s="152"/>
      <c r="FQ187" s="152"/>
      <c r="FR187" s="152"/>
      <c r="FS187" s="152"/>
      <c r="FT187" s="152"/>
      <c r="FU187" s="152"/>
      <c r="FV187" s="152"/>
      <c r="FW187" s="152"/>
      <c r="FX187" s="152"/>
      <c r="FY187" s="152"/>
      <c r="FZ187" s="152"/>
      <c r="GA187" s="152"/>
      <c r="GB187" s="152"/>
      <c r="GC187" s="152"/>
      <c r="GD187" s="152"/>
      <c r="GE187" s="152"/>
      <c r="GF187" s="152"/>
      <c r="GG187" s="152"/>
      <c r="GH187" s="152"/>
      <c r="GI187" s="152"/>
      <c r="GJ187" s="152"/>
      <c r="GK187" s="152"/>
      <c r="GL187" s="152"/>
      <c r="GM187" s="152"/>
      <c r="GN187" s="152"/>
      <c r="GO187" s="152"/>
      <c r="GP187" s="152"/>
      <c r="GQ187" s="152"/>
      <c r="GR187" s="152"/>
      <c r="GS187" s="152"/>
      <c r="GT187" s="152"/>
      <c r="GU187" s="152"/>
      <c r="GV187" s="152"/>
      <c r="GW187" s="152"/>
      <c r="GX187" s="152"/>
      <c r="GY187" s="152"/>
      <c r="GZ187" s="152"/>
      <c r="HA187" s="152"/>
      <c r="HB187" s="152"/>
      <c r="HC187" s="152"/>
      <c r="HD187" s="152"/>
      <c r="HE187" s="152"/>
      <c r="HF187" s="152"/>
      <c r="HG187" s="152"/>
      <c r="HH187" s="152"/>
      <c r="HI187" s="152"/>
      <c r="HJ187" s="152"/>
      <c r="HK187" s="152"/>
      <c r="HL187" s="152"/>
      <c r="HM187" s="152"/>
      <c r="HN187" s="152"/>
      <c r="HO187" s="152"/>
      <c r="HP187" s="152"/>
      <c r="HQ187" s="152"/>
      <c r="HR187" s="152"/>
      <c r="HS187" s="152"/>
      <c r="HT187" s="152"/>
      <c r="HU187" s="152"/>
      <c r="HV187" s="152"/>
      <c r="HW187" s="152"/>
      <c r="HX187" s="152"/>
      <c r="HY187" s="152"/>
      <c r="HZ187" s="152"/>
      <c r="IA187" s="152"/>
      <c r="IB187" s="152"/>
      <c r="IC187" s="152"/>
      <c r="ID187" s="152"/>
      <c r="IE187" s="152"/>
      <c r="IF187" s="152"/>
      <c r="IG187" s="152"/>
      <c r="IH187" s="152"/>
      <c r="II187" s="152"/>
      <c r="IJ187" s="152"/>
      <c r="IK187" s="152"/>
      <c r="IL187" s="152"/>
      <c r="IM187" s="152"/>
      <c r="IN187" s="152"/>
      <c r="IO187" s="152"/>
      <c r="IP187" s="152"/>
      <c r="IQ187" s="152"/>
      <c r="IR187" s="152"/>
      <c r="IS187" s="152"/>
      <c r="IT187" s="152"/>
      <c r="IU187" s="152"/>
    </row>
    <row r="188" spans="1:255" s="127" customFormat="1" x14ac:dyDescent="0.2">
      <c r="A188" s="8"/>
      <c r="B188" s="153" t="s">
        <v>77</v>
      </c>
      <c r="C188" s="12" t="s">
        <v>17</v>
      </c>
      <c r="D188" s="13">
        <v>34.9</v>
      </c>
      <c r="E188" s="13">
        <f>D188*E187</f>
        <v>140.49343999999999</v>
      </c>
      <c r="F188" s="13"/>
      <c r="G188" s="13"/>
      <c r="H188" s="13"/>
      <c r="I188" s="13">
        <f>H188*E188</f>
        <v>0</v>
      </c>
      <c r="J188" s="13"/>
      <c r="K188" s="13"/>
      <c r="L188" s="13">
        <f t="shared" ref="L188:L194" si="24">G188+I188+K188</f>
        <v>0</v>
      </c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  <c r="BQ188" s="145"/>
      <c r="BR188" s="145"/>
      <c r="BS188" s="145"/>
      <c r="BT188" s="145"/>
      <c r="BU188" s="145"/>
      <c r="BV188" s="145"/>
      <c r="BW188" s="145"/>
      <c r="BX188" s="145"/>
      <c r="BY188" s="145"/>
      <c r="BZ188" s="145"/>
      <c r="CA188" s="145"/>
      <c r="CB188" s="145"/>
      <c r="CC188" s="145"/>
      <c r="CD188" s="145"/>
      <c r="CE188" s="145"/>
      <c r="CF188" s="145"/>
      <c r="CG188" s="145"/>
      <c r="CH188" s="145"/>
      <c r="CI188" s="145"/>
      <c r="CJ188" s="145"/>
      <c r="CK188" s="145"/>
      <c r="CL188" s="145"/>
      <c r="CM188" s="145"/>
      <c r="CN188" s="145"/>
      <c r="CO188" s="145"/>
      <c r="CP188" s="145"/>
      <c r="CQ188" s="145"/>
      <c r="CR188" s="145"/>
      <c r="CS188" s="145"/>
      <c r="CT188" s="145"/>
      <c r="CU188" s="145"/>
      <c r="CV188" s="145"/>
      <c r="CW188" s="145"/>
      <c r="CX188" s="145"/>
      <c r="CY188" s="145"/>
      <c r="CZ188" s="145"/>
      <c r="DA188" s="145"/>
      <c r="DB188" s="145"/>
      <c r="DC188" s="145"/>
      <c r="DD188" s="145"/>
      <c r="DE188" s="145"/>
      <c r="DF188" s="145"/>
      <c r="DG188" s="145"/>
      <c r="DH188" s="145"/>
      <c r="DI188" s="145"/>
      <c r="DJ188" s="145"/>
      <c r="DK188" s="145"/>
      <c r="DL188" s="145"/>
      <c r="DM188" s="145"/>
      <c r="DN188" s="145"/>
      <c r="DO188" s="145"/>
      <c r="DP188" s="145"/>
      <c r="DQ188" s="145"/>
      <c r="DR188" s="145"/>
      <c r="DS188" s="145"/>
      <c r="DT188" s="145"/>
      <c r="DU188" s="145"/>
      <c r="DV188" s="145"/>
      <c r="DW188" s="145"/>
      <c r="DX188" s="145"/>
      <c r="DY188" s="145"/>
      <c r="DZ188" s="145"/>
      <c r="EA188" s="145"/>
      <c r="EB188" s="145"/>
      <c r="EC188" s="145"/>
      <c r="ED188" s="145"/>
      <c r="EE188" s="145"/>
      <c r="EF188" s="145"/>
      <c r="EG188" s="145"/>
      <c r="EH188" s="145"/>
      <c r="EI188" s="145"/>
      <c r="EJ188" s="145"/>
      <c r="EK188" s="145"/>
      <c r="EL188" s="145"/>
      <c r="EM188" s="145"/>
      <c r="EN188" s="145"/>
      <c r="EO188" s="145"/>
      <c r="EP188" s="145"/>
      <c r="EQ188" s="145"/>
      <c r="ER188" s="145"/>
      <c r="ES188" s="145"/>
      <c r="ET188" s="145"/>
      <c r="EU188" s="145"/>
      <c r="EV188" s="145"/>
      <c r="EW188" s="145"/>
      <c r="EX188" s="145"/>
      <c r="EY188" s="145"/>
      <c r="EZ188" s="145"/>
      <c r="FA188" s="145"/>
      <c r="FB188" s="145"/>
      <c r="FC188" s="145"/>
      <c r="FD188" s="145"/>
      <c r="FE188" s="145"/>
      <c r="FF188" s="145"/>
      <c r="FG188" s="145"/>
      <c r="FH188" s="145"/>
      <c r="FI188" s="145"/>
      <c r="FJ188" s="145"/>
      <c r="FK188" s="145"/>
      <c r="FL188" s="145"/>
      <c r="FM188" s="145"/>
      <c r="FN188" s="145"/>
      <c r="FO188" s="145"/>
      <c r="FP188" s="145"/>
      <c r="FQ188" s="145"/>
      <c r="FR188" s="145"/>
      <c r="FS188" s="145"/>
      <c r="FT188" s="145"/>
      <c r="FU188" s="145"/>
      <c r="FV188" s="145"/>
      <c r="FW188" s="145"/>
      <c r="FX188" s="145"/>
      <c r="FY188" s="145"/>
      <c r="FZ188" s="145"/>
      <c r="GA188" s="145"/>
      <c r="GB188" s="145"/>
      <c r="GC188" s="145"/>
      <c r="GD188" s="145"/>
      <c r="GE188" s="145"/>
      <c r="GF188" s="145"/>
      <c r="GG188" s="145"/>
      <c r="GH188" s="145"/>
      <c r="GI188" s="145"/>
      <c r="GJ188" s="145"/>
      <c r="GK188" s="145"/>
      <c r="GL188" s="145"/>
      <c r="GM188" s="145"/>
      <c r="GN188" s="145"/>
      <c r="GO188" s="145"/>
      <c r="GP188" s="145"/>
      <c r="GQ188" s="145"/>
      <c r="GR188" s="145"/>
      <c r="GS188" s="145"/>
      <c r="GT188" s="145"/>
      <c r="GU188" s="145"/>
      <c r="GV188" s="145"/>
      <c r="GW188" s="145"/>
      <c r="GX188" s="145"/>
      <c r="GY188" s="145"/>
      <c r="GZ188" s="145"/>
      <c r="HA188" s="145"/>
      <c r="HB188" s="145"/>
      <c r="HC188" s="145"/>
      <c r="HD188" s="145"/>
      <c r="HE188" s="145"/>
      <c r="HF188" s="145"/>
      <c r="HG188" s="145"/>
      <c r="HH188" s="145"/>
      <c r="HI188" s="145"/>
      <c r="HJ188" s="145"/>
      <c r="HK188" s="145"/>
      <c r="HL188" s="145"/>
      <c r="HM188" s="145"/>
      <c r="HN188" s="145"/>
      <c r="HO188" s="145"/>
      <c r="HP188" s="145"/>
      <c r="HQ188" s="145"/>
      <c r="HR188" s="145"/>
      <c r="HS188" s="145"/>
      <c r="HT188" s="145"/>
      <c r="HU188" s="145"/>
      <c r="HV188" s="145"/>
      <c r="HW188" s="145"/>
      <c r="HX188" s="145"/>
      <c r="HY188" s="145"/>
      <c r="HZ188" s="145"/>
      <c r="IA188" s="145"/>
      <c r="IB188" s="145"/>
      <c r="IC188" s="145"/>
      <c r="ID188" s="145"/>
      <c r="IE188" s="145"/>
      <c r="IF188" s="145"/>
      <c r="IG188" s="145"/>
      <c r="IH188" s="145"/>
      <c r="II188" s="145"/>
      <c r="IJ188" s="145"/>
      <c r="IK188" s="145"/>
      <c r="IL188" s="145"/>
      <c r="IM188" s="145"/>
      <c r="IN188" s="145"/>
      <c r="IO188" s="145"/>
      <c r="IP188" s="145"/>
      <c r="IQ188" s="145"/>
      <c r="IR188" s="145"/>
      <c r="IS188" s="145"/>
      <c r="IT188" s="145"/>
      <c r="IU188" s="145"/>
    </row>
    <row r="189" spans="1:255" s="127" customFormat="1" x14ac:dyDescent="0.2">
      <c r="A189" s="8"/>
      <c r="B189" s="154" t="s">
        <v>94</v>
      </c>
      <c r="C189" s="14" t="s">
        <v>0</v>
      </c>
      <c r="D189" s="13">
        <v>4.07</v>
      </c>
      <c r="E189" s="13">
        <f>D189*E187</f>
        <v>16.384191999999999</v>
      </c>
      <c r="F189" s="13"/>
      <c r="G189" s="13"/>
      <c r="H189" s="13"/>
      <c r="I189" s="13"/>
      <c r="J189" s="13"/>
      <c r="K189" s="13">
        <f>J189*E189</f>
        <v>0</v>
      </c>
      <c r="L189" s="13">
        <f t="shared" si="24"/>
        <v>0</v>
      </c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  <c r="BQ189" s="145"/>
      <c r="BR189" s="145"/>
      <c r="BS189" s="145"/>
      <c r="BT189" s="145"/>
      <c r="BU189" s="145"/>
      <c r="BV189" s="145"/>
      <c r="BW189" s="145"/>
      <c r="BX189" s="145"/>
      <c r="BY189" s="145"/>
      <c r="BZ189" s="145"/>
      <c r="CA189" s="145"/>
      <c r="CB189" s="145"/>
      <c r="CC189" s="145"/>
      <c r="CD189" s="145"/>
      <c r="CE189" s="145"/>
      <c r="CF189" s="145"/>
      <c r="CG189" s="145"/>
      <c r="CH189" s="145"/>
      <c r="CI189" s="145"/>
      <c r="CJ189" s="145"/>
      <c r="CK189" s="145"/>
      <c r="CL189" s="145"/>
      <c r="CM189" s="145"/>
      <c r="CN189" s="145"/>
      <c r="CO189" s="145"/>
      <c r="CP189" s="145"/>
      <c r="CQ189" s="145"/>
      <c r="CR189" s="145"/>
      <c r="CS189" s="145"/>
      <c r="CT189" s="145"/>
      <c r="CU189" s="145"/>
      <c r="CV189" s="145"/>
      <c r="CW189" s="145"/>
      <c r="CX189" s="145"/>
      <c r="CY189" s="145"/>
      <c r="CZ189" s="145"/>
      <c r="DA189" s="145"/>
      <c r="DB189" s="145"/>
      <c r="DC189" s="145"/>
      <c r="DD189" s="145"/>
      <c r="DE189" s="145"/>
      <c r="DF189" s="145"/>
      <c r="DG189" s="145"/>
      <c r="DH189" s="145"/>
      <c r="DI189" s="145"/>
      <c r="DJ189" s="145"/>
      <c r="DK189" s="145"/>
      <c r="DL189" s="145"/>
      <c r="DM189" s="145"/>
      <c r="DN189" s="145"/>
      <c r="DO189" s="145"/>
      <c r="DP189" s="145"/>
      <c r="DQ189" s="145"/>
      <c r="DR189" s="145"/>
      <c r="DS189" s="145"/>
      <c r="DT189" s="145"/>
      <c r="DU189" s="145"/>
      <c r="DV189" s="145"/>
      <c r="DW189" s="145"/>
      <c r="DX189" s="145"/>
      <c r="DY189" s="145"/>
      <c r="DZ189" s="145"/>
      <c r="EA189" s="145"/>
      <c r="EB189" s="145"/>
      <c r="EC189" s="145"/>
      <c r="ED189" s="145"/>
      <c r="EE189" s="145"/>
      <c r="EF189" s="145"/>
      <c r="EG189" s="145"/>
      <c r="EH189" s="145"/>
      <c r="EI189" s="145"/>
      <c r="EJ189" s="145"/>
      <c r="EK189" s="145"/>
      <c r="EL189" s="145"/>
      <c r="EM189" s="145"/>
      <c r="EN189" s="145"/>
      <c r="EO189" s="145"/>
      <c r="EP189" s="145"/>
      <c r="EQ189" s="145"/>
      <c r="ER189" s="145"/>
      <c r="ES189" s="145"/>
      <c r="ET189" s="145"/>
      <c r="EU189" s="145"/>
      <c r="EV189" s="145"/>
      <c r="EW189" s="145"/>
      <c r="EX189" s="145"/>
      <c r="EY189" s="145"/>
      <c r="EZ189" s="145"/>
      <c r="FA189" s="145"/>
      <c r="FB189" s="145"/>
      <c r="FC189" s="145"/>
      <c r="FD189" s="145"/>
      <c r="FE189" s="145"/>
      <c r="FF189" s="145"/>
      <c r="FG189" s="145"/>
      <c r="FH189" s="145"/>
      <c r="FI189" s="145"/>
      <c r="FJ189" s="145"/>
      <c r="FK189" s="145"/>
      <c r="FL189" s="145"/>
      <c r="FM189" s="145"/>
      <c r="FN189" s="145"/>
      <c r="FO189" s="145"/>
      <c r="FP189" s="145"/>
      <c r="FQ189" s="145"/>
      <c r="FR189" s="145"/>
      <c r="FS189" s="145"/>
      <c r="FT189" s="145"/>
      <c r="FU189" s="145"/>
      <c r="FV189" s="145"/>
      <c r="FW189" s="145"/>
      <c r="FX189" s="145"/>
      <c r="FY189" s="145"/>
      <c r="FZ189" s="145"/>
      <c r="GA189" s="145"/>
      <c r="GB189" s="145"/>
      <c r="GC189" s="145"/>
      <c r="GD189" s="145"/>
      <c r="GE189" s="145"/>
      <c r="GF189" s="145"/>
      <c r="GG189" s="145"/>
      <c r="GH189" s="145"/>
      <c r="GI189" s="145"/>
      <c r="GJ189" s="145"/>
      <c r="GK189" s="145"/>
      <c r="GL189" s="145"/>
      <c r="GM189" s="145"/>
      <c r="GN189" s="145"/>
      <c r="GO189" s="145"/>
      <c r="GP189" s="145"/>
      <c r="GQ189" s="145"/>
      <c r="GR189" s="145"/>
      <c r="GS189" s="145"/>
      <c r="GT189" s="145"/>
      <c r="GU189" s="145"/>
      <c r="GV189" s="145"/>
      <c r="GW189" s="145"/>
      <c r="GX189" s="145"/>
      <c r="GY189" s="145"/>
      <c r="GZ189" s="145"/>
      <c r="HA189" s="145"/>
      <c r="HB189" s="145"/>
      <c r="HC189" s="145"/>
      <c r="HD189" s="145"/>
      <c r="HE189" s="145"/>
      <c r="HF189" s="145"/>
      <c r="HG189" s="145"/>
      <c r="HH189" s="145"/>
      <c r="HI189" s="145"/>
      <c r="HJ189" s="145"/>
      <c r="HK189" s="145"/>
      <c r="HL189" s="145"/>
      <c r="HM189" s="145"/>
      <c r="HN189" s="145"/>
      <c r="HO189" s="145"/>
      <c r="HP189" s="145"/>
      <c r="HQ189" s="145"/>
      <c r="HR189" s="145"/>
      <c r="HS189" s="145"/>
      <c r="HT189" s="145"/>
      <c r="HU189" s="145"/>
      <c r="HV189" s="145"/>
      <c r="HW189" s="145"/>
      <c r="HX189" s="145"/>
      <c r="HY189" s="145"/>
      <c r="HZ189" s="145"/>
      <c r="IA189" s="145"/>
      <c r="IB189" s="145"/>
      <c r="IC189" s="145"/>
      <c r="ID189" s="145"/>
      <c r="IE189" s="145"/>
      <c r="IF189" s="145"/>
      <c r="IG189" s="145"/>
      <c r="IH189" s="145"/>
      <c r="II189" s="145"/>
      <c r="IJ189" s="145"/>
      <c r="IK189" s="145"/>
      <c r="IL189" s="145"/>
      <c r="IM189" s="145"/>
      <c r="IN189" s="145"/>
      <c r="IO189" s="145"/>
      <c r="IP189" s="145"/>
      <c r="IQ189" s="145"/>
      <c r="IR189" s="145"/>
      <c r="IS189" s="145"/>
      <c r="IT189" s="145"/>
      <c r="IU189" s="145"/>
    </row>
    <row r="190" spans="1:255" s="127" customFormat="1" x14ac:dyDescent="0.2">
      <c r="A190" s="8"/>
      <c r="B190" s="154" t="s">
        <v>105</v>
      </c>
      <c r="C190" s="14" t="s">
        <v>18</v>
      </c>
      <c r="D190" s="14" t="s">
        <v>62</v>
      </c>
      <c r="E190" s="155">
        <f>0.019*85</f>
        <v>1.615</v>
      </c>
      <c r="F190" s="13"/>
      <c r="G190" s="13">
        <f>F190*E190</f>
        <v>0</v>
      </c>
      <c r="H190" s="13"/>
      <c r="I190" s="13"/>
      <c r="J190" s="13"/>
      <c r="K190" s="13"/>
      <c r="L190" s="13">
        <f t="shared" si="24"/>
        <v>0</v>
      </c>
      <c r="M190" s="2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  <c r="BQ190" s="145"/>
      <c r="BR190" s="145"/>
      <c r="BS190" s="145"/>
      <c r="BT190" s="145"/>
      <c r="BU190" s="145"/>
      <c r="BV190" s="145"/>
      <c r="BW190" s="145"/>
      <c r="BX190" s="145"/>
      <c r="BY190" s="145"/>
      <c r="BZ190" s="145"/>
      <c r="CA190" s="145"/>
      <c r="CB190" s="145"/>
      <c r="CC190" s="145"/>
      <c r="CD190" s="145"/>
      <c r="CE190" s="145"/>
      <c r="CF190" s="145"/>
      <c r="CG190" s="145"/>
      <c r="CH190" s="145"/>
      <c r="CI190" s="145"/>
      <c r="CJ190" s="145"/>
      <c r="CK190" s="145"/>
      <c r="CL190" s="145"/>
      <c r="CM190" s="145"/>
      <c r="CN190" s="145"/>
      <c r="CO190" s="145"/>
      <c r="CP190" s="145"/>
      <c r="CQ190" s="145"/>
      <c r="CR190" s="145"/>
      <c r="CS190" s="145"/>
      <c r="CT190" s="145"/>
      <c r="CU190" s="145"/>
      <c r="CV190" s="145"/>
      <c r="CW190" s="145"/>
      <c r="CX190" s="145"/>
      <c r="CY190" s="145"/>
      <c r="CZ190" s="145"/>
      <c r="DA190" s="145"/>
      <c r="DB190" s="145"/>
      <c r="DC190" s="145"/>
      <c r="DD190" s="145"/>
      <c r="DE190" s="145"/>
      <c r="DF190" s="145"/>
      <c r="DG190" s="145"/>
      <c r="DH190" s="145"/>
      <c r="DI190" s="145"/>
      <c r="DJ190" s="145"/>
      <c r="DK190" s="145"/>
      <c r="DL190" s="145"/>
      <c r="DM190" s="145"/>
      <c r="DN190" s="145"/>
      <c r="DO190" s="145"/>
      <c r="DP190" s="145"/>
      <c r="DQ190" s="145"/>
      <c r="DR190" s="145"/>
      <c r="DS190" s="145"/>
      <c r="DT190" s="145"/>
      <c r="DU190" s="145"/>
      <c r="DV190" s="145"/>
      <c r="DW190" s="145"/>
      <c r="DX190" s="145"/>
      <c r="DY190" s="145"/>
      <c r="DZ190" s="145"/>
      <c r="EA190" s="145"/>
      <c r="EB190" s="145"/>
      <c r="EC190" s="145"/>
      <c r="ED190" s="145"/>
      <c r="EE190" s="145"/>
      <c r="EF190" s="145"/>
      <c r="EG190" s="145"/>
      <c r="EH190" s="145"/>
      <c r="EI190" s="145"/>
      <c r="EJ190" s="145"/>
      <c r="EK190" s="145"/>
      <c r="EL190" s="145"/>
      <c r="EM190" s="145"/>
      <c r="EN190" s="145"/>
      <c r="EO190" s="145"/>
      <c r="EP190" s="145"/>
      <c r="EQ190" s="145"/>
      <c r="ER190" s="145"/>
      <c r="ES190" s="145"/>
      <c r="ET190" s="145"/>
      <c r="EU190" s="145"/>
      <c r="EV190" s="145"/>
      <c r="EW190" s="145"/>
      <c r="EX190" s="145"/>
      <c r="EY190" s="145"/>
      <c r="EZ190" s="145"/>
      <c r="FA190" s="145"/>
      <c r="FB190" s="145"/>
      <c r="FC190" s="145"/>
      <c r="FD190" s="145"/>
      <c r="FE190" s="145"/>
      <c r="FF190" s="145"/>
      <c r="FG190" s="145"/>
      <c r="FH190" s="145"/>
      <c r="FI190" s="145"/>
      <c r="FJ190" s="145"/>
      <c r="FK190" s="145"/>
      <c r="FL190" s="145"/>
      <c r="FM190" s="145"/>
      <c r="FN190" s="145"/>
      <c r="FO190" s="145"/>
      <c r="FP190" s="145"/>
      <c r="FQ190" s="145"/>
      <c r="FR190" s="145"/>
      <c r="FS190" s="145"/>
      <c r="FT190" s="145"/>
      <c r="FU190" s="145"/>
      <c r="FV190" s="145"/>
      <c r="FW190" s="145"/>
      <c r="FX190" s="145"/>
      <c r="FY190" s="145"/>
      <c r="FZ190" s="145"/>
      <c r="GA190" s="145"/>
      <c r="GB190" s="145"/>
      <c r="GC190" s="145"/>
      <c r="GD190" s="145"/>
      <c r="GE190" s="145"/>
      <c r="GF190" s="145"/>
      <c r="GG190" s="145"/>
      <c r="GH190" s="145"/>
      <c r="GI190" s="145"/>
      <c r="GJ190" s="145"/>
      <c r="GK190" s="145"/>
      <c r="GL190" s="145"/>
      <c r="GM190" s="145"/>
      <c r="GN190" s="145"/>
      <c r="GO190" s="145"/>
      <c r="GP190" s="145"/>
      <c r="GQ190" s="145"/>
      <c r="GR190" s="145"/>
      <c r="GS190" s="145"/>
      <c r="GT190" s="145"/>
      <c r="GU190" s="145"/>
      <c r="GV190" s="145"/>
      <c r="GW190" s="145"/>
      <c r="GX190" s="145"/>
      <c r="GY190" s="145"/>
      <c r="GZ190" s="145"/>
      <c r="HA190" s="145"/>
      <c r="HB190" s="145"/>
      <c r="HC190" s="145"/>
      <c r="HD190" s="145"/>
      <c r="HE190" s="145"/>
      <c r="HF190" s="145"/>
      <c r="HG190" s="145"/>
      <c r="HH190" s="145"/>
      <c r="HI190" s="145"/>
      <c r="HJ190" s="145"/>
      <c r="HK190" s="145"/>
      <c r="HL190" s="145"/>
      <c r="HM190" s="145"/>
      <c r="HN190" s="145"/>
      <c r="HO190" s="145"/>
      <c r="HP190" s="145"/>
      <c r="HQ190" s="145"/>
      <c r="HR190" s="145"/>
      <c r="HS190" s="145"/>
      <c r="HT190" s="145"/>
      <c r="HU190" s="145"/>
      <c r="HV190" s="145"/>
      <c r="HW190" s="145"/>
      <c r="HX190" s="145"/>
      <c r="HY190" s="145"/>
      <c r="HZ190" s="145"/>
      <c r="IA190" s="145"/>
      <c r="IB190" s="145"/>
      <c r="IC190" s="145"/>
      <c r="ID190" s="145"/>
      <c r="IE190" s="145"/>
      <c r="IF190" s="145"/>
      <c r="IG190" s="145"/>
      <c r="IH190" s="145"/>
      <c r="II190" s="145"/>
      <c r="IJ190" s="145"/>
      <c r="IK190" s="145"/>
      <c r="IL190" s="145"/>
      <c r="IM190" s="145"/>
      <c r="IN190" s="145"/>
      <c r="IO190" s="145"/>
      <c r="IP190" s="145"/>
      <c r="IQ190" s="145"/>
      <c r="IR190" s="145"/>
      <c r="IS190" s="145"/>
      <c r="IT190" s="145"/>
      <c r="IU190" s="145"/>
    </row>
    <row r="191" spans="1:255" s="127" customFormat="1" x14ac:dyDescent="0.2">
      <c r="A191" s="9"/>
      <c r="B191" s="156" t="s">
        <v>106</v>
      </c>
      <c r="C191" s="14" t="s">
        <v>18</v>
      </c>
      <c r="D191" s="13" t="s">
        <v>62</v>
      </c>
      <c r="E191" s="155">
        <f>0.02085*85</f>
        <v>1.7722500000000001</v>
      </c>
      <c r="F191" s="45"/>
      <c r="G191" s="13">
        <f t="shared" ref="G191" si="25">F191*E191</f>
        <v>0</v>
      </c>
      <c r="H191" s="13"/>
      <c r="I191" s="13"/>
      <c r="J191" s="13"/>
      <c r="K191" s="13"/>
      <c r="L191" s="13">
        <f t="shared" si="24"/>
        <v>0</v>
      </c>
      <c r="M191" s="2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  <c r="BQ191" s="145"/>
      <c r="BR191" s="145"/>
      <c r="BS191" s="145"/>
      <c r="BT191" s="145"/>
      <c r="BU191" s="145"/>
      <c r="BV191" s="145"/>
      <c r="BW191" s="145"/>
      <c r="BX191" s="145"/>
      <c r="BY191" s="145"/>
      <c r="BZ191" s="145"/>
      <c r="CA191" s="145"/>
      <c r="CB191" s="145"/>
      <c r="CC191" s="145"/>
      <c r="CD191" s="145"/>
      <c r="CE191" s="145"/>
      <c r="CF191" s="145"/>
      <c r="CG191" s="145"/>
      <c r="CH191" s="145"/>
      <c r="CI191" s="145"/>
      <c r="CJ191" s="145"/>
      <c r="CK191" s="145"/>
      <c r="CL191" s="145"/>
      <c r="CM191" s="145"/>
      <c r="CN191" s="145"/>
      <c r="CO191" s="145"/>
      <c r="CP191" s="145"/>
      <c r="CQ191" s="145"/>
      <c r="CR191" s="145"/>
      <c r="CS191" s="145"/>
      <c r="CT191" s="145"/>
      <c r="CU191" s="145"/>
      <c r="CV191" s="145"/>
      <c r="CW191" s="145"/>
      <c r="CX191" s="145"/>
      <c r="CY191" s="145"/>
      <c r="CZ191" s="145"/>
      <c r="DA191" s="145"/>
      <c r="DB191" s="145"/>
      <c r="DC191" s="145"/>
      <c r="DD191" s="145"/>
      <c r="DE191" s="145"/>
      <c r="DF191" s="145"/>
      <c r="DG191" s="145"/>
      <c r="DH191" s="145"/>
      <c r="DI191" s="145"/>
      <c r="DJ191" s="145"/>
      <c r="DK191" s="145"/>
      <c r="DL191" s="145"/>
      <c r="DM191" s="145"/>
      <c r="DN191" s="145"/>
      <c r="DO191" s="145"/>
      <c r="DP191" s="145"/>
      <c r="DQ191" s="145"/>
      <c r="DR191" s="145"/>
      <c r="DS191" s="145"/>
      <c r="DT191" s="145"/>
      <c r="DU191" s="145"/>
      <c r="DV191" s="145"/>
      <c r="DW191" s="145"/>
      <c r="DX191" s="145"/>
      <c r="DY191" s="145"/>
      <c r="DZ191" s="145"/>
      <c r="EA191" s="145"/>
      <c r="EB191" s="145"/>
      <c r="EC191" s="145"/>
      <c r="ED191" s="145"/>
      <c r="EE191" s="145"/>
      <c r="EF191" s="145"/>
      <c r="EG191" s="145"/>
      <c r="EH191" s="145"/>
      <c r="EI191" s="145"/>
      <c r="EJ191" s="145"/>
      <c r="EK191" s="145"/>
      <c r="EL191" s="145"/>
      <c r="EM191" s="145"/>
      <c r="EN191" s="145"/>
      <c r="EO191" s="145"/>
      <c r="EP191" s="145"/>
      <c r="EQ191" s="145"/>
      <c r="ER191" s="145"/>
      <c r="ES191" s="145"/>
      <c r="ET191" s="145"/>
      <c r="EU191" s="145"/>
      <c r="EV191" s="145"/>
      <c r="EW191" s="145"/>
      <c r="EX191" s="145"/>
      <c r="EY191" s="145"/>
      <c r="EZ191" s="145"/>
      <c r="FA191" s="145"/>
      <c r="FB191" s="145"/>
      <c r="FC191" s="145"/>
      <c r="FD191" s="145"/>
      <c r="FE191" s="145"/>
      <c r="FF191" s="145"/>
      <c r="FG191" s="145"/>
      <c r="FH191" s="145"/>
      <c r="FI191" s="145"/>
      <c r="FJ191" s="145"/>
      <c r="FK191" s="145"/>
      <c r="FL191" s="145"/>
      <c r="FM191" s="145"/>
      <c r="FN191" s="145"/>
      <c r="FO191" s="145"/>
      <c r="FP191" s="145"/>
      <c r="FQ191" s="145"/>
      <c r="FR191" s="145"/>
      <c r="FS191" s="145"/>
      <c r="FT191" s="145"/>
      <c r="FU191" s="145"/>
      <c r="FV191" s="145"/>
      <c r="FW191" s="145"/>
      <c r="FX191" s="145"/>
      <c r="FY191" s="145"/>
      <c r="FZ191" s="145"/>
      <c r="GA191" s="145"/>
      <c r="GB191" s="145"/>
      <c r="GC191" s="145"/>
      <c r="GD191" s="145"/>
      <c r="GE191" s="145"/>
      <c r="GF191" s="145"/>
      <c r="GG191" s="145"/>
      <c r="GH191" s="145"/>
      <c r="GI191" s="145"/>
      <c r="GJ191" s="145"/>
      <c r="GK191" s="145"/>
      <c r="GL191" s="145"/>
      <c r="GM191" s="145"/>
      <c r="GN191" s="145"/>
      <c r="GO191" s="145"/>
      <c r="GP191" s="145"/>
      <c r="GQ191" s="145"/>
      <c r="GR191" s="145"/>
      <c r="GS191" s="145"/>
      <c r="GT191" s="145"/>
      <c r="GU191" s="145"/>
      <c r="GV191" s="145"/>
      <c r="GW191" s="145"/>
      <c r="GX191" s="145"/>
      <c r="GY191" s="145"/>
      <c r="GZ191" s="145"/>
      <c r="HA191" s="145"/>
      <c r="HB191" s="145"/>
      <c r="HC191" s="145"/>
      <c r="HD191" s="145"/>
      <c r="HE191" s="145"/>
      <c r="HF191" s="145"/>
      <c r="HG191" s="145"/>
      <c r="HH191" s="145"/>
      <c r="HI191" s="145"/>
      <c r="HJ191" s="145"/>
      <c r="HK191" s="145"/>
      <c r="HL191" s="145"/>
      <c r="HM191" s="145"/>
      <c r="HN191" s="145"/>
      <c r="HO191" s="145"/>
      <c r="HP191" s="145"/>
      <c r="HQ191" s="145"/>
      <c r="HR191" s="145"/>
      <c r="HS191" s="145"/>
      <c r="HT191" s="145"/>
      <c r="HU191" s="145"/>
      <c r="HV191" s="145"/>
      <c r="HW191" s="145"/>
      <c r="HX191" s="145"/>
      <c r="HY191" s="145"/>
      <c r="HZ191" s="145"/>
      <c r="IA191" s="145"/>
      <c r="IB191" s="145"/>
      <c r="IC191" s="145"/>
      <c r="ID191" s="145"/>
      <c r="IE191" s="145"/>
      <c r="IF191" s="145"/>
      <c r="IG191" s="145"/>
      <c r="IH191" s="145"/>
      <c r="II191" s="145"/>
      <c r="IJ191" s="145"/>
      <c r="IK191" s="145"/>
      <c r="IL191" s="145"/>
      <c r="IM191" s="145"/>
      <c r="IN191" s="145"/>
      <c r="IO191" s="145"/>
      <c r="IP191" s="145"/>
      <c r="IQ191" s="145"/>
      <c r="IR191" s="145"/>
      <c r="IS191" s="145"/>
      <c r="IT191" s="145"/>
      <c r="IU191" s="145"/>
    </row>
    <row r="192" spans="1:255" s="127" customFormat="1" x14ac:dyDescent="0.2">
      <c r="A192" s="9"/>
      <c r="B192" s="154" t="s">
        <v>107</v>
      </c>
      <c r="C192" s="14" t="s">
        <v>18</v>
      </c>
      <c r="D192" s="13" t="s">
        <v>62</v>
      </c>
      <c r="E192" s="155">
        <f>0.00751*85</f>
        <v>0.63834999999999997</v>
      </c>
      <c r="F192" s="45"/>
      <c r="G192" s="13">
        <f>F192*E192</f>
        <v>0</v>
      </c>
      <c r="H192" s="13"/>
      <c r="I192" s="13"/>
      <c r="J192" s="13"/>
      <c r="K192" s="13"/>
      <c r="L192" s="13">
        <f t="shared" si="24"/>
        <v>0</v>
      </c>
      <c r="M192" s="2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  <c r="BQ192" s="145"/>
      <c r="BR192" s="145"/>
      <c r="BS192" s="145"/>
      <c r="BT192" s="145"/>
      <c r="BU192" s="145"/>
      <c r="BV192" s="145"/>
      <c r="BW192" s="145"/>
      <c r="BX192" s="145"/>
      <c r="BY192" s="145"/>
      <c r="BZ192" s="145"/>
      <c r="CA192" s="145"/>
      <c r="CB192" s="145"/>
      <c r="CC192" s="145"/>
      <c r="CD192" s="145"/>
      <c r="CE192" s="145"/>
      <c r="CF192" s="145"/>
      <c r="CG192" s="145"/>
      <c r="CH192" s="145"/>
      <c r="CI192" s="145"/>
      <c r="CJ192" s="145"/>
      <c r="CK192" s="145"/>
      <c r="CL192" s="145"/>
      <c r="CM192" s="145"/>
      <c r="CN192" s="145"/>
      <c r="CO192" s="145"/>
      <c r="CP192" s="145"/>
      <c r="CQ192" s="145"/>
      <c r="CR192" s="145"/>
      <c r="CS192" s="145"/>
      <c r="CT192" s="145"/>
      <c r="CU192" s="145"/>
      <c r="CV192" s="145"/>
      <c r="CW192" s="145"/>
      <c r="CX192" s="145"/>
      <c r="CY192" s="145"/>
      <c r="CZ192" s="145"/>
      <c r="DA192" s="145"/>
      <c r="DB192" s="145"/>
      <c r="DC192" s="145"/>
      <c r="DD192" s="145"/>
      <c r="DE192" s="145"/>
      <c r="DF192" s="145"/>
      <c r="DG192" s="145"/>
      <c r="DH192" s="145"/>
      <c r="DI192" s="145"/>
      <c r="DJ192" s="145"/>
      <c r="DK192" s="145"/>
      <c r="DL192" s="145"/>
      <c r="DM192" s="145"/>
      <c r="DN192" s="145"/>
      <c r="DO192" s="145"/>
      <c r="DP192" s="145"/>
      <c r="DQ192" s="145"/>
      <c r="DR192" s="145"/>
      <c r="DS192" s="145"/>
      <c r="DT192" s="145"/>
      <c r="DU192" s="145"/>
      <c r="DV192" s="145"/>
      <c r="DW192" s="145"/>
      <c r="DX192" s="145"/>
      <c r="DY192" s="145"/>
      <c r="DZ192" s="145"/>
      <c r="EA192" s="145"/>
      <c r="EB192" s="145"/>
      <c r="EC192" s="145"/>
      <c r="ED192" s="145"/>
      <c r="EE192" s="145"/>
      <c r="EF192" s="145"/>
      <c r="EG192" s="145"/>
      <c r="EH192" s="145"/>
      <c r="EI192" s="145"/>
      <c r="EJ192" s="145"/>
      <c r="EK192" s="145"/>
      <c r="EL192" s="145"/>
      <c r="EM192" s="145"/>
      <c r="EN192" s="145"/>
      <c r="EO192" s="145"/>
      <c r="EP192" s="145"/>
      <c r="EQ192" s="145"/>
      <c r="ER192" s="145"/>
      <c r="ES192" s="145"/>
      <c r="ET192" s="145"/>
      <c r="EU192" s="145"/>
      <c r="EV192" s="145"/>
      <c r="EW192" s="145"/>
      <c r="EX192" s="145"/>
      <c r="EY192" s="145"/>
      <c r="EZ192" s="145"/>
      <c r="FA192" s="145"/>
      <c r="FB192" s="145"/>
      <c r="FC192" s="145"/>
      <c r="FD192" s="145"/>
      <c r="FE192" s="145"/>
      <c r="FF192" s="145"/>
      <c r="FG192" s="145"/>
      <c r="FH192" s="145"/>
      <c r="FI192" s="145"/>
      <c r="FJ192" s="145"/>
      <c r="FK192" s="145"/>
      <c r="FL192" s="145"/>
      <c r="FM192" s="145"/>
      <c r="FN192" s="145"/>
      <c r="FO192" s="145"/>
      <c r="FP192" s="145"/>
      <c r="FQ192" s="145"/>
      <c r="FR192" s="145"/>
      <c r="FS192" s="145"/>
      <c r="FT192" s="145"/>
      <c r="FU192" s="145"/>
      <c r="FV192" s="145"/>
      <c r="FW192" s="145"/>
      <c r="FX192" s="145"/>
      <c r="FY192" s="145"/>
      <c r="FZ192" s="145"/>
      <c r="GA192" s="145"/>
      <c r="GB192" s="145"/>
      <c r="GC192" s="145"/>
      <c r="GD192" s="145"/>
      <c r="GE192" s="145"/>
      <c r="GF192" s="145"/>
      <c r="GG192" s="145"/>
      <c r="GH192" s="145"/>
      <c r="GI192" s="145"/>
      <c r="GJ192" s="145"/>
      <c r="GK192" s="145"/>
      <c r="GL192" s="145"/>
      <c r="GM192" s="145"/>
      <c r="GN192" s="145"/>
      <c r="GO192" s="145"/>
      <c r="GP192" s="145"/>
      <c r="GQ192" s="145"/>
      <c r="GR192" s="145"/>
      <c r="GS192" s="145"/>
      <c r="GT192" s="145"/>
      <c r="GU192" s="145"/>
      <c r="GV192" s="145"/>
      <c r="GW192" s="145"/>
      <c r="GX192" s="145"/>
      <c r="GY192" s="145"/>
      <c r="GZ192" s="145"/>
      <c r="HA192" s="145"/>
      <c r="HB192" s="145"/>
      <c r="HC192" s="145"/>
      <c r="HD192" s="145"/>
      <c r="HE192" s="145"/>
      <c r="HF192" s="145"/>
      <c r="HG192" s="145"/>
      <c r="HH192" s="145"/>
      <c r="HI192" s="145"/>
      <c r="HJ192" s="145"/>
      <c r="HK192" s="145"/>
      <c r="HL192" s="145"/>
      <c r="HM192" s="145"/>
      <c r="HN192" s="145"/>
      <c r="HO192" s="145"/>
      <c r="HP192" s="145"/>
      <c r="HQ192" s="145"/>
      <c r="HR192" s="145"/>
      <c r="HS192" s="145"/>
      <c r="HT192" s="145"/>
      <c r="HU192" s="145"/>
      <c r="HV192" s="145"/>
      <c r="HW192" s="145"/>
      <c r="HX192" s="145"/>
      <c r="HY192" s="145"/>
      <c r="HZ192" s="145"/>
      <c r="IA192" s="145"/>
      <c r="IB192" s="145"/>
      <c r="IC192" s="145"/>
      <c r="ID192" s="145"/>
      <c r="IE192" s="145"/>
      <c r="IF192" s="145"/>
      <c r="IG192" s="145"/>
      <c r="IH192" s="145"/>
      <c r="II192" s="145"/>
      <c r="IJ192" s="145"/>
      <c r="IK192" s="145"/>
      <c r="IL192" s="145"/>
      <c r="IM192" s="145"/>
      <c r="IN192" s="145"/>
      <c r="IO192" s="145"/>
      <c r="IP192" s="145"/>
      <c r="IQ192" s="145"/>
      <c r="IR192" s="145"/>
      <c r="IS192" s="145"/>
      <c r="IT192" s="145"/>
      <c r="IU192" s="145"/>
    </row>
    <row r="193" spans="1:255" s="127" customFormat="1" x14ac:dyDescent="0.2">
      <c r="A193" s="8"/>
      <c r="B193" s="154" t="s">
        <v>108</v>
      </c>
      <c r="C193" s="13" t="s">
        <v>63</v>
      </c>
      <c r="D193" s="13">
        <v>15.02</v>
      </c>
      <c r="E193" s="13">
        <f>D193*E187</f>
        <v>60.464511999999999</v>
      </c>
      <c r="F193" s="13"/>
      <c r="G193" s="13">
        <f>F193*E193</f>
        <v>0</v>
      </c>
      <c r="H193" s="13"/>
      <c r="I193" s="13"/>
      <c r="J193" s="13"/>
      <c r="K193" s="13"/>
      <c r="L193" s="13">
        <f t="shared" si="24"/>
        <v>0</v>
      </c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  <c r="BQ193" s="145"/>
      <c r="BR193" s="145"/>
      <c r="BS193" s="145"/>
      <c r="BT193" s="145"/>
      <c r="BU193" s="145"/>
      <c r="BV193" s="145"/>
      <c r="BW193" s="145"/>
      <c r="BX193" s="145"/>
      <c r="BY193" s="145"/>
      <c r="BZ193" s="145"/>
      <c r="CA193" s="145"/>
      <c r="CB193" s="145"/>
      <c r="CC193" s="145"/>
      <c r="CD193" s="145"/>
      <c r="CE193" s="145"/>
      <c r="CF193" s="145"/>
      <c r="CG193" s="145"/>
      <c r="CH193" s="145"/>
      <c r="CI193" s="145"/>
      <c r="CJ193" s="145"/>
      <c r="CK193" s="145"/>
      <c r="CL193" s="145"/>
      <c r="CM193" s="145"/>
      <c r="CN193" s="145"/>
      <c r="CO193" s="145"/>
      <c r="CP193" s="145"/>
      <c r="CQ193" s="145"/>
      <c r="CR193" s="145"/>
      <c r="CS193" s="145"/>
      <c r="CT193" s="145"/>
      <c r="CU193" s="145"/>
      <c r="CV193" s="145"/>
      <c r="CW193" s="145"/>
      <c r="CX193" s="145"/>
      <c r="CY193" s="145"/>
      <c r="CZ193" s="145"/>
      <c r="DA193" s="145"/>
      <c r="DB193" s="145"/>
      <c r="DC193" s="145"/>
      <c r="DD193" s="145"/>
      <c r="DE193" s="145"/>
      <c r="DF193" s="145"/>
      <c r="DG193" s="145"/>
      <c r="DH193" s="145"/>
      <c r="DI193" s="145"/>
      <c r="DJ193" s="145"/>
      <c r="DK193" s="145"/>
      <c r="DL193" s="145"/>
      <c r="DM193" s="145"/>
      <c r="DN193" s="145"/>
      <c r="DO193" s="145"/>
      <c r="DP193" s="145"/>
      <c r="DQ193" s="145"/>
      <c r="DR193" s="145"/>
      <c r="DS193" s="145"/>
      <c r="DT193" s="145"/>
      <c r="DU193" s="145"/>
      <c r="DV193" s="145"/>
      <c r="DW193" s="145"/>
      <c r="DX193" s="145"/>
      <c r="DY193" s="145"/>
      <c r="DZ193" s="145"/>
      <c r="EA193" s="145"/>
      <c r="EB193" s="145"/>
      <c r="EC193" s="145"/>
      <c r="ED193" s="145"/>
      <c r="EE193" s="145"/>
      <c r="EF193" s="145"/>
      <c r="EG193" s="145"/>
      <c r="EH193" s="145"/>
      <c r="EI193" s="145"/>
      <c r="EJ193" s="145"/>
      <c r="EK193" s="145"/>
      <c r="EL193" s="145"/>
      <c r="EM193" s="145"/>
      <c r="EN193" s="145"/>
      <c r="EO193" s="145"/>
      <c r="EP193" s="145"/>
      <c r="EQ193" s="145"/>
      <c r="ER193" s="145"/>
      <c r="ES193" s="145"/>
      <c r="ET193" s="145"/>
      <c r="EU193" s="145"/>
      <c r="EV193" s="145"/>
      <c r="EW193" s="145"/>
      <c r="EX193" s="145"/>
      <c r="EY193" s="145"/>
      <c r="EZ193" s="145"/>
      <c r="FA193" s="145"/>
      <c r="FB193" s="145"/>
      <c r="FC193" s="145"/>
      <c r="FD193" s="145"/>
      <c r="FE193" s="145"/>
      <c r="FF193" s="145"/>
      <c r="FG193" s="145"/>
      <c r="FH193" s="145"/>
      <c r="FI193" s="145"/>
      <c r="FJ193" s="145"/>
      <c r="FK193" s="145"/>
      <c r="FL193" s="145"/>
      <c r="FM193" s="145"/>
      <c r="FN193" s="145"/>
      <c r="FO193" s="145"/>
      <c r="FP193" s="145"/>
      <c r="FQ193" s="145"/>
      <c r="FR193" s="145"/>
      <c r="FS193" s="145"/>
      <c r="FT193" s="145"/>
      <c r="FU193" s="145"/>
      <c r="FV193" s="145"/>
      <c r="FW193" s="145"/>
      <c r="FX193" s="145"/>
      <c r="FY193" s="145"/>
      <c r="FZ193" s="145"/>
      <c r="GA193" s="145"/>
      <c r="GB193" s="145"/>
      <c r="GC193" s="145"/>
      <c r="GD193" s="145"/>
      <c r="GE193" s="145"/>
      <c r="GF193" s="145"/>
      <c r="GG193" s="145"/>
      <c r="GH193" s="145"/>
      <c r="GI193" s="145"/>
      <c r="GJ193" s="145"/>
      <c r="GK193" s="145"/>
      <c r="GL193" s="145"/>
      <c r="GM193" s="145"/>
      <c r="GN193" s="145"/>
      <c r="GO193" s="145"/>
      <c r="GP193" s="145"/>
      <c r="GQ193" s="145"/>
      <c r="GR193" s="145"/>
      <c r="GS193" s="145"/>
      <c r="GT193" s="145"/>
      <c r="GU193" s="145"/>
      <c r="GV193" s="145"/>
      <c r="GW193" s="145"/>
      <c r="GX193" s="145"/>
      <c r="GY193" s="145"/>
      <c r="GZ193" s="145"/>
      <c r="HA193" s="145"/>
      <c r="HB193" s="145"/>
      <c r="HC193" s="145"/>
      <c r="HD193" s="145"/>
      <c r="HE193" s="145"/>
      <c r="HF193" s="145"/>
      <c r="HG193" s="145"/>
      <c r="HH193" s="145"/>
      <c r="HI193" s="145"/>
      <c r="HJ193" s="145"/>
      <c r="HK193" s="145"/>
      <c r="HL193" s="145"/>
      <c r="HM193" s="145"/>
      <c r="HN193" s="145"/>
      <c r="HO193" s="145"/>
      <c r="HP193" s="145"/>
      <c r="HQ193" s="145"/>
      <c r="HR193" s="145"/>
      <c r="HS193" s="145"/>
      <c r="HT193" s="145"/>
      <c r="HU193" s="145"/>
      <c r="HV193" s="145"/>
      <c r="HW193" s="145"/>
      <c r="HX193" s="145"/>
      <c r="HY193" s="145"/>
      <c r="HZ193" s="145"/>
      <c r="IA193" s="145"/>
      <c r="IB193" s="145"/>
      <c r="IC193" s="145"/>
      <c r="ID193" s="145"/>
      <c r="IE193" s="145"/>
      <c r="IF193" s="145"/>
      <c r="IG193" s="145"/>
      <c r="IH193" s="145"/>
      <c r="II193" s="145"/>
      <c r="IJ193" s="145"/>
      <c r="IK193" s="145"/>
      <c r="IL193" s="145"/>
      <c r="IM193" s="145"/>
      <c r="IN193" s="145"/>
      <c r="IO193" s="145"/>
      <c r="IP193" s="145"/>
      <c r="IQ193" s="145"/>
      <c r="IR193" s="145"/>
      <c r="IS193" s="145"/>
      <c r="IT193" s="145"/>
      <c r="IU193" s="145"/>
    </row>
    <row r="194" spans="1:255" s="127" customFormat="1" x14ac:dyDescent="0.2">
      <c r="A194" s="8"/>
      <c r="B194" s="158" t="s">
        <v>99</v>
      </c>
      <c r="C194" s="12" t="s">
        <v>0</v>
      </c>
      <c r="D194" s="13">
        <v>2.78</v>
      </c>
      <c r="E194" s="148">
        <f>D194*E187</f>
        <v>11.191167999999999</v>
      </c>
      <c r="F194" s="6"/>
      <c r="G194" s="13">
        <f>F194*E194</f>
        <v>0</v>
      </c>
      <c r="H194" s="13"/>
      <c r="I194" s="13"/>
      <c r="J194" s="13"/>
      <c r="K194" s="45"/>
      <c r="L194" s="13">
        <f t="shared" si="24"/>
        <v>0</v>
      </c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  <c r="BQ194" s="145"/>
      <c r="BR194" s="145"/>
      <c r="BS194" s="145"/>
      <c r="BT194" s="145"/>
      <c r="BU194" s="145"/>
      <c r="BV194" s="145"/>
      <c r="BW194" s="145"/>
      <c r="BX194" s="145"/>
      <c r="BY194" s="145"/>
      <c r="BZ194" s="145"/>
      <c r="CA194" s="145"/>
      <c r="CB194" s="145"/>
      <c r="CC194" s="145"/>
      <c r="CD194" s="145"/>
      <c r="CE194" s="145"/>
      <c r="CF194" s="145"/>
      <c r="CG194" s="145"/>
      <c r="CH194" s="145"/>
      <c r="CI194" s="145"/>
      <c r="CJ194" s="145"/>
      <c r="CK194" s="145"/>
      <c r="CL194" s="145"/>
      <c r="CM194" s="145"/>
      <c r="CN194" s="145"/>
      <c r="CO194" s="145"/>
      <c r="CP194" s="145"/>
      <c r="CQ194" s="145"/>
      <c r="CR194" s="145"/>
      <c r="CS194" s="145"/>
      <c r="CT194" s="145"/>
      <c r="CU194" s="145"/>
      <c r="CV194" s="145"/>
      <c r="CW194" s="145"/>
      <c r="CX194" s="145"/>
      <c r="CY194" s="145"/>
      <c r="CZ194" s="145"/>
      <c r="DA194" s="145"/>
      <c r="DB194" s="145"/>
      <c r="DC194" s="145"/>
      <c r="DD194" s="145"/>
      <c r="DE194" s="145"/>
      <c r="DF194" s="145"/>
      <c r="DG194" s="145"/>
      <c r="DH194" s="145"/>
      <c r="DI194" s="145"/>
      <c r="DJ194" s="145"/>
      <c r="DK194" s="145"/>
      <c r="DL194" s="145"/>
      <c r="DM194" s="145"/>
      <c r="DN194" s="145"/>
      <c r="DO194" s="145"/>
      <c r="DP194" s="145"/>
      <c r="DQ194" s="145"/>
      <c r="DR194" s="145"/>
      <c r="DS194" s="145"/>
      <c r="DT194" s="145"/>
      <c r="DU194" s="145"/>
      <c r="DV194" s="145"/>
      <c r="DW194" s="145"/>
      <c r="DX194" s="145"/>
      <c r="DY194" s="145"/>
      <c r="DZ194" s="145"/>
      <c r="EA194" s="145"/>
      <c r="EB194" s="145"/>
      <c r="EC194" s="145"/>
      <c r="ED194" s="145"/>
      <c r="EE194" s="145"/>
      <c r="EF194" s="145"/>
      <c r="EG194" s="145"/>
      <c r="EH194" s="145"/>
      <c r="EI194" s="145"/>
      <c r="EJ194" s="145"/>
      <c r="EK194" s="145"/>
      <c r="EL194" s="145"/>
      <c r="EM194" s="145"/>
      <c r="EN194" s="145"/>
      <c r="EO194" s="145"/>
      <c r="EP194" s="145"/>
      <c r="EQ194" s="145"/>
      <c r="ER194" s="145"/>
      <c r="ES194" s="145"/>
      <c r="ET194" s="145"/>
      <c r="EU194" s="145"/>
      <c r="EV194" s="145"/>
      <c r="EW194" s="145"/>
      <c r="EX194" s="145"/>
      <c r="EY194" s="145"/>
      <c r="EZ194" s="145"/>
      <c r="FA194" s="145"/>
      <c r="FB194" s="145"/>
      <c r="FC194" s="145"/>
      <c r="FD194" s="145"/>
      <c r="FE194" s="145"/>
      <c r="FF194" s="145"/>
      <c r="FG194" s="145"/>
      <c r="FH194" s="145"/>
      <c r="FI194" s="145"/>
      <c r="FJ194" s="145"/>
      <c r="FK194" s="145"/>
      <c r="FL194" s="145"/>
      <c r="FM194" s="145"/>
      <c r="FN194" s="145"/>
      <c r="FO194" s="145"/>
      <c r="FP194" s="145"/>
      <c r="FQ194" s="145"/>
      <c r="FR194" s="145"/>
      <c r="FS194" s="145"/>
      <c r="FT194" s="145"/>
      <c r="FU194" s="145"/>
      <c r="FV194" s="145"/>
      <c r="FW194" s="145"/>
      <c r="FX194" s="145"/>
      <c r="FY194" s="145"/>
      <c r="FZ194" s="145"/>
      <c r="GA194" s="145"/>
      <c r="GB194" s="145"/>
      <c r="GC194" s="145"/>
      <c r="GD194" s="145"/>
      <c r="GE194" s="145"/>
      <c r="GF194" s="145"/>
      <c r="GG194" s="145"/>
      <c r="GH194" s="145"/>
      <c r="GI194" s="145"/>
      <c r="GJ194" s="145"/>
      <c r="GK194" s="145"/>
      <c r="GL194" s="145"/>
      <c r="GM194" s="145"/>
      <c r="GN194" s="145"/>
      <c r="GO194" s="145"/>
      <c r="GP194" s="145"/>
      <c r="GQ194" s="145"/>
      <c r="GR194" s="145"/>
      <c r="GS194" s="145"/>
      <c r="GT194" s="145"/>
      <c r="GU194" s="145"/>
      <c r="GV194" s="145"/>
      <c r="GW194" s="145"/>
      <c r="GX194" s="145"/>
      <c r="GY194" s="145"/>
      <c r="GZ194" s="145"/>
      <c r="HA194" s="145"/>
      <c r="HB194" s="145"/>
      <c r="HC194" s="145"/>
      <c r="HD194" s="145"/>
      <c r="HE194" s="145"/>
      <c r="HF194" s="145"/>
      <c r="HG194" s="145"/>
      <c r="HH194" s="145"/>
      <c r="HI194" s="145"/>
      <c r="HJ194" s="145"/>
      <c r="HK194" s="145"/>
      <c r="HL194" s="145"/>
      <c r="HM194" s="145"/>
      <c r="HN194" s="145"/>
      <c r="HO194" s="145"/>
      <c r="HP194" s="145"/>
      <c r="HQ194" s="145"/>
      <c r="HR194" s="145"/>
      <c r="HS194" s="145"/>
      <c r="HT194" s="145"/>
      <c r="HU194" s="145"/>
      <c r="HV194" s="145"/>
      <c r="HW194" s="145"/>
      <c r="HX194" s="145"/>
      <c r="HY194" s="145"/>
      <c r="HZ194" s="145"/>
      <c r="IA194" s="145"/>
      <c r="IB194" s="145"/>
      <c r="IC194" s="145"/>
      <c r="ID194" s="145"/>
      <c r="IE194" s="145"/>
      <c r="IF194" s="145"/>
      <c r="IG194" s="145"/>
      <c r="IH194" s="145"/>
      <c r="II194" s="145"/>
      <c r="IJ194" s="145"/>
      <c r="IK194" s="145"/>
      <c r="IL194" s="145"/>
      <c r="IM194" s="145"/>
      <c r="IN194" s="145"/>
      <c r="IO194" s="145"/>
      <c r="IP194" s="145"/>
      <c r="IQ194" s="145"/>
      <c r="IR194" s="145"/>
      <c r="IS194" s="145"/>
      <c r="IT194" s="145"/>
      <c r="IU194" s="145"/>
    </row>
    <row r="195" spans="1:255" s="127" customFormat="1" x14ac:dyDescent="0.2">
      <c r="A195" s="8"/>
      <c r="B195" s="158"/>
      <c r="C195" s="12"/>
      <c r="D195" s="13"/>
      <c r="E195" s="148"/>
      <c r="F195" s="6"/>
      <c r="G195" s="13"/>
      <c r="H195" s="13"/>
      <c r="I195" s="13"/>
      <c r="J195" s="13"/>
      <c r="K195" s="45"/>
      <c r="L195" s="13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  <c r="BQ195" s="145"/>
      <c r="BR195" s="145"/>
      <c r="BS195" s="145"/>
      <c r="BT195" s="145"/>
      <c r="BU195" s="145"/>
      <c r="BV195" s="145"/>
      <c r="BW195" s="145"/>
      <c r="BX195" s="145"/>
      <c r="BY195" s="145"/>
      <c r="BZ195" s="145"/>
      <c r="CA195" s="145"/>
      <c r="CB195" s="145"/>
      <c r="CC195" s="145"/>
      <c r="CD195" s="145"/>
      <c r="CE195" s="145"/>
      <c r="CF195" s="145"/>
      <c r="CG195" s="145"/>
      <c r="CH195" s="145"/>
      <c r="CI195" s="145"/>
      <c r="CJ195" s="145"/>
      <c r="CK195" s="145"/>
      <c r="CL195" s="145"/>
      <c r="CM195" s="145"/>
      <c r="CN195" s="145"/>
      <c r="CO195" s="145"/>
      <c r="CP195" s="145"/>
      <c r="CQ195" s="145"/>
      <c r="CR195" s="145"/>
      <c r="CS195" s="145"/>
      <c r="CT195" s="145"/>
      <c r="CU195" s="145"/>
      <c r="CV195" s="145"/>
      <c r="CW195" s="145"/>
      <c r="CX195" s="145"/>
      <c r="CY195" s="145"/>
      <c r="CZ195" s="145"/>
      <c r="DA195" s="145"/>
      <c r="DB195" s="145"/>
      <c r="DC195" s="145"/>
      <c r="DD195" s="145"/>
      <c r="DE195" s="145"/>
      <c r="DF195" s="145"/>
      <c r="DG195" s="145"/>
      <c r="DH195" s="145"/>
      <c r="DI195" s="145"/>
      <c r="DJ195" s="145"/>
      <c r="DK195" s="145"/>
      <c r="DL195" s="145"/>
      <c r="DM195" s="145"/>
      <c r="DN195" s="145"/>
      <c r="DO195" s="145"/>
      <c r="DP195" s="145"/>
      <c r="DQ195" s="145"/>
      <c r="DR195" s="145"/>
      <c r="DS195" s="145"/>
      <c r="DT195" s="145"/>
      <c r="DU195" s="145"/>
      <c r="DV195" s="145"/>
      <c r="DW195" s="145"/>
      <c r="DX195" s="145"/>
      <c r="DY195" s="145"/>
      <c r="DZ195" s="145"/>
      <c r="EA195" s="145"/>
      <c r="EB195" s="145"/>
      <c r="EC195" s="145"/>
      <c r="ED195" s="145"/>
      <c r="EE195" s="145"/>
      <c r="EF195" s="145"/>
      <c r="EG195" s="145"/>
      <c r="EH195" s="145"/>
      <c r="EI195" s="145"/>
      <c r="EJ195" s="145"/>
      <c r="EK195" s="145"/>
      <c r="EL195" s="145"/>
      <c r="EM195" s="145"/>
      <c r="EN195" s="145"/>
      <c r="EO195" s="145"/>
      <c r="EP195" s="145"/>
      <c r="EQ195" s="145"/>
      <c r="ER195" s="145"/>
      <c r="ES195" s="145"/>
      <c r="ET195" s="145"/>
      <c r="EU195" s="145"/>
      <c r="EV195" s="145"/>
      <c r="EW195" s="145"/>
      <c r="EX195" s="145"/>
      <c r="EY195" s="145"/>
      <c r="EZ195" s="145"/>
      <c r="FA195" s="145"/>
      <c r="FB195" s="145"/>
      <c r="FC195" s="145"/>
      <c r="FD195" s="145"/>
      <c r="FE195" s="145"/>
      <c r="FF195" s="145"/>
      <c r="FG195" s="145"/>
      <c r="FH195" s="145"/>
      <c r="FI195" s="145"/>
      <c r="FJ195" s="145"/>
      <c r="FK195" s="145"/>
      <c r="FL195" s="145"/>
      <c r="FM195" s="145"/>
      <c r="FN195" s="145"/>
      <c r="FO195" s="145"/>
      <c r="FP195" s="145"/>
      <c r="FQ195" s="145"/>
      <c r="FR195" s="145"/>
      <c r="FS195" s="145"/>
      <c r="FT195" s="145"/>
      <c r="FU195" s="145"/>
      <c r="FV195" s="145"/>
      <c r="FW195" s="145"/>
      <c r="FX195" s="145"/>
      <c r="FY195" s="145"/>
      <c r="FZ195" s="145"/>
      <c r="GA195" s="145"/>
      <c r="GB195" s="145"/>
      <c r="GC195" s="145"/>
      <c r="GD195" s="145"/>
      <c r="GE195" s="145"/>
      <c r="GF195" s="145"/>
      <c r="GG195" s="145"/>
      <c r="GH195" s="145"/>
      <c r="GI195" s="145"/>
      <c r="GJ195" s="145"/>
      <c r="GK195" s="145"/>
      <c r="GL195" s="145"/>
      <c r="GM195" s="145"/>
      <c r="GN195" s="145"/>
      <c r="GO195" s="145"/>
      <c r="GP195" s="145"/>
      <c r="GQ195" s="145"/>
      <c r="GR195" s="145"/>
      <c r="GS195" s="145"/>
      <c r="GT195" s="145"/>
      <c r="GU195" s="145"/>
      <c r="GV195" s="145"/>
      <c r="GW195" s="145"/>
      <c r="GX195" s="145"/>
      <c r="GY195" s="145"/>
      <c r="GZ195" s="145"/>
      <c r="HA195" s="145"/>
      <c r="HB195" s="145"/>
      <c r="HC195" s="145"/>
      <c r="HD195" s="145"/>
      <c r="HE195" s="145"/>
      <c r="HF195" s="145"/>
      <c r="HG195" s="145"/>
      <c r="HH195" s="145"/>
      <c r="HI195" s="145"/>
      <c r="HJ195" s="145"/>
      <c r="HK195" s="145"/>
      <c r="HL195" s="145"/>
      <c r="HM195" s="145"/>
      <c r="HN195" s="145"/>
      <c r="HO195" s="145"/>
      <c r="HP195" s="145"/>
      <c r="HQ195" s="145"/>
      <c r="HR195" s="145"/>
      <c r="HS195" s="145"/>
      <c r="HT195" s="145"/>
      <c r="HU195" s="145"/>
      <c r="HV195" s="145"/>
      <c r="HW195" s="145"/>
      <c r="HX195" s="145"/>
      <c r="HY195" s="145"/>
      <c r="HZ195" s="145"/>
      <c r="IA195" s="145"/>
      <c r="IB195" s="145"/>
      <c r="IC195" s="145"/>
      <c r="ID195" s="145"/>
      <c r="IE195" s="145"/>
      <c r="IF195" s="145"/>
      <c r="IG195" s="145"/>
      <c r="IH195" s="145"/>
      <c r="II195" s="145"/>
      <c r="IJ195" s="145"/>
      <c r="IK195" s="145"/>
      <c r="IL195" s="145"/>
      <c r="IM195" s="145"/>
      <c r="IN195" s="145"/>
      <c r="IO195" s="145"/>
      <c r="IP195" s="145"/>
      <c r="IQ195" s="145"/>
      <c r="IR195" s="145"/>
      <c r="IS195" s="145"/>
      <c r="IT195" s="145"/>
      <c r="IU195" s="145"/>
    </row>
    <row r="196" spans="1:255" s="3" customFormat="1" x14ac:dyDescent="0.2">
      <c r="A196" s="159"/>
      <c r="B196" s="160"/>
      <c r="C196" s="161"/>
      <c r="D196" s="162"/>
      <c r="E196" s="163"/>
      <c r="F196" s="164"/>
      <c r="G196" s="165"/>
      <c r="H196" s="166"/>
      <c r="I196" s="166"/>
      <c r="J196" s="167"/>
      <c r="K196" s="167"/>
      <c r="L196" s="168"/>
      <c r="M196" s="17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</row>
    <row r="197" spans="1:255" s="123" customFormat="1" ht="15.75" x14ac:dyDescent="0.25">
      <c r="A197" s="120"/>
      <c r="B197" s="121" t="s">
        <v>111</v>
      </c>
      <c r="C197" s="120"/>
      <c r="D197" s="122"/>
      <c r="E197" s="122"/>
      <c r="F197" s="122"/>
      <c r="G197" s="122"/>
      <c r="H197" s="122"/>
      <c r="I197" s="122"/>
      <c r="J197" s="122"/>
      <c r="K197" s="122"/>
      <c r="L197" s="122"/>
    </row>
    <row r="198" spans="1:255" s="7" customFormat="1" ht="12.75" customHeight="1" x14ac:dyDescent="0.25">
      <c r="A198" s="66"/>
      <c r="B198" s="67"/>
      <c r="C198" s="66"/>
      <c r="D198" s="6"/>
      <c r="E198" s="6"/>
      <c r="F198" s="6"/>
      <c r="G198" s="6"/>
      <c r="H198" s="6"/>
      <c r="I198" s="6"/>
      <c r="J198" s="6"/>
      <c r="K198" s="6"/>
      <c r="L198" s="6"/>
    </row>
    <row r="199" spans="1:255" s="3" customFormat="1" ht="25.5" x14ac:dyDescent="0.25">
      <c r="A199" s="9">
        <v>24</v>
      </c>
      <c r="B199" s="34" t="s">
        <v>112</v>
      </c>
      <c r="C199" s="9" t="s">
        <v>16</v>
      </c>
      <c r="D199" s="10"/>
      <c r="E199" s="10">
        <f>2.38*2</f>
        <v>4.76</v>
      </c>
      <c r="F199" s="10"/>
      <c r="G199" s="10"/>
      <c r="H199" s="10"/>
      <c r="I199" s="10"/>
      <c r="J199" s="10"/>
      <c r="K199" s="10"/>
      <c r="L199" s="10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</row>
    <row r="200" spans="1:255" s="142" customFormat="1" x14ac:dyDescent="0.2">
      <c r="A200" s="14"/>
      <c r="B200" s="16"/>
      <c r="C200" s="14" t="s">
        <v>85</v>
      </c>
      <c r="D200" s="13"/>
      <c r="E200" s="169">
        <f>E199/1000</f>
        <v>4.7599999999999995E-3</v>
      </c>
      <c r="F200" s="13"/>
      <c r="G200" s="13"/>
      <c r="H200" s="13"/>
      <c r="I200" s="13"/>
      <c r="J200" s="13"/>
      <c r="K200" s="13"/>
      <c r="L200" s="13"/>
      <c r="M200" s="170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</row>
    <row r="201" spans="1:255" s="7" customFormat="1" x14ac:dyDescent="0.25">
      <c r="A201" s="14"/>
      <c r="B201" s="35" t="s">
        <v>21</v>
      </c>
      <c r="C201" s="12" t="s">
        <v>17</v>
      </c>
      <c r="D201" s="13">
        <v>60.8</v>
      </c>
      <c r="E201" s="13">
        <f>D201*E200</f>
        <v>0.28940799999999994</v>
      </c>
      <c r="F201" s="13"/>
      <c r="G201" s="13"/>
      <c r="H201" s="13"/>
      <c r="I201" s="13">
        <f>E201*H201</f>
        <v>0</v>
      </c>
      <c r="J201" s="13"/>
      <c r="K201" s="13"/>
      <c r="L201" s="13">
        <f>G201+I201+K201</f>
        <v>0</v>
      </c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</row>
    <row r="202" spans="1:255" s="7" customFormat="1" x14ac:dyDescent="0.25">
      <c r="A202" s="14"/>
      <c r="B202" s="18" t="s">
        <v>113</v>
      </c>
      <c r="C202" s="12" t="s">
        <v>20</v>
      </c>
      <c r="D202" s="13">
        <v>143</v>
      </c>
      <c r="E202" s="13">
        <f>D202*E200</f>
        <v>0.68067999999999995</v>
      </c>
      <c r="F202" s="13"/>
      <c r="G202" s="13"/>
      <c r="H202" s="13"/>
      <c r="I202" s="13"/>
      <c r="J202" s="13"/>
      <c r="K202" s="13">
        <f>E202*J202</f>
        <v>0</v>
      </c>
      <c r="L202" s="13">
        <f>G202+I202+K202</f>
        <v>0</v>
      </c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</row>
    <row r="203" spans="1:255" s="7" customFormat="1" x14ac:dyDescent="0.25">
      <c r="A203" s="14"/>
      <c r="B203" s="18" t="s">
        <v>22</v>
      </c>
      <c r="C203" s="14" t="s">
        <v>0</v>
      </c>
      <c r="D203" s="13">
        <v>6.89</v>
      </c>
      <c r="E203" s="13">
        <f>D203*E200</f>
        <v>3.2796399999999996E-2</v>
      </c>
      <c r="F203" s="13"/>
      <c r="G203" s="13"/>
      <c r="H203" s="13"/>
      <c r="I203" s="13"/>
      <c r="J203" s="13"/>
      <c r="K203" s="13">
        <f>E203*J203</f>
        <v>0</v>
      </c>
      <c r="L203" s="13">
        <f>G203+I203+K203</f>
        <v>0</v>
      </c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</row>
    <row r="204" spans="1:255" s="7" customFormat="1" x14ac:dyDescent="0.25">
      <c r="A204" s="14"/>
      <c r="B204" s="18"/>
      <c r="C204" s="14"/>
      <c r="D204" s="13"/>
      <c r="E204" s="13"/>
      <c r="F204" s="13"/>
      <c r="G204" s="13"/>
      <c r="H204" s="13"/>
      <c r="I204" s="13"/>
      <c r="J204" s="13"/>
      <c r="K204" s="13"/>
      <c r="L204" s="13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</row>
    <row r="205" spans="1:255" s="3" customFormat="1" x14ac:dyDescent="0.25">
      <c r="A205" s="21">
        <v>25</v>
      </c>
      <c r="B205" s="36" t="s">
        <v>114</v>
      </c>
      <c r="C205" s="8" t="s">
        <v>16</v>
      </c>
      <c r="D205" s="8"/>
      <c r="E205" s="10">
        <f>0.24*2</f>
        <v>0.48</v>
      </c>
      <c r="F205" s="8"/>
      <c r="G205" s="8"/>
      <c r="H205" s="8"/>
      <c r="I205" s="171"/>
      <c r="J205" s="8"/>
      <c r="K205" s="8"/>
      <c r="L205" s="8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2"/>
      <c r="AT205" s="172"/>
      <c r="AU205" s="172"/>
      <c r="AV205" s="172"/>
      <c r="AW205" s="172"/>
      <c r="AX205" s="172"/>
      <c r="AY205" s="172"/>
      <c r="AZ205" s="172"/>
      <c r="BA205" s="172"/>
      <c r="BB205" s="172"/>
      <c r="BC205" s="172"/>
      <c r="BD205" s="172"/>
      <c r="BE205" s="172"/>
      <c r="BF205" s="172"/>
      <c r="BG205" s="172"/>
      <c r="BH205" s="172"/>
      <c r="BI205" s="172"/>
      <c r="BJ205" s="172"/>
      <c r="BK205" s="172"/>
      <c r="BL205" s="172"/>
      <c r="BM205" s="172"/>
      <c r="BN205" s="172"/>
      <c r="BO205" s="172"/>
      <c r="BP205" s="172"/>
      <c r="BQ205" s="172"/>
      <c r="BR205" s="172"/>
      <c r="BS205" s="172"/>
      <c r="BT205" s="172"/>
      <c r="BU205" s="172"/>
      <c r="BV205" s="172"/>
      <c r="BW205" s="172"/>
      <c r="BX205" s="172"/>
      <c r="BY205" s="172"/>
      <c r="BZ205" s="172"/>
      <c r="CA205" s="172"/>
      <c r="CB205" s="172"/>
      <c r="CC205" s="172"/>
      <c r="CD205" s="172"/>
      <c r="CE205" s="172"/>
      <c r="CF205" s="172"/>
      <c r="CG205" s="172"/>
      <c r="CH205" s="172"/>
      <c r="CI205" s="172"/>
      <c r="CJ205" s="172"/>
      <c r="CK205" s="172"/>
      <c r="CL205" s="172"/>
      <c r="CM205" s="172"/>
      <c r="CN205" s="172"/>
      <c r="CO205" s="172"/>
      <c r="CP205" s="172"/>
      <c r="CQ205" s="172"/>
      <c r="CR205" s="172"/>
      <c r="CS205" s="172"/>
      <c r="CT205" s="172"/>
      <c r="CU205" s="172"/>
      <c r="CV205" s="172"/>
      <c r="CW205" s="172"/>
      <c r="CX205" s="172"/>
      <c r="CY205" s="172"/>
      <c r="CZ205" s="172"/>
      <c r="DA205" s="172"/>
      <c r="DB205" s="172"/>
      <c r="DC205" s="172"/>
      <c r="DD205" s="172"/>
      <c r="DE205" s="172"/>
      <c r="DF205" s="172"/>
      <c r="DG205" s="172"/>
      <c r="DH205" s="172"/>
      <c r="DI205" s="172"/>
      <c r="DJ205" s="172"/>
      <c r="DK205" s="172"/>
      <c r="DL205" s="172"/>
      <c r="DM205" s="172"/>
      <c r="DN205" s="172"/>
      <c r="DO205" s="172"/>
      <c r="DP205" s="172"/>
      <c r="DQ205" s="172"/>
      <c r="DR205" s="172"/>
      <c r="DS205" s="172"/>
      <c r="DT205" s="172"/>
      <c r="DU205" s="172"/>
      <c r="DV205" s="172"/>
      <c r="DW205" s="172"/>
      <c r="DX205" s="172"/>
      <c r="DY205" s="172"/>
      <c r="DZ205" s="172"/>
      <c r="EA205" s="172"/>
      <c r="EB205" s="172"/>
      <c r="EC205" s="172"/>
      <c r="ED205" s="172"/>
      <c r="EE205" s="172"/>
      <c r="EF205" s="172"/>
      <c r="EG205" s="172"/>
      <c r="EH205" s="172"/>
      <c r="EI205" s="172"/>
      <c r="EJ205" s="172"/>
      <c r="EK205" s="172"/>
      <c r="EL205" s="172"/>
      <c r="EM205" s="172"/>
      <c r="EN205" s="172"/>
      <c r="EO205" s="172"/>
      <c r="EP205" s="172"/>
      <c r="EQ205" s="172"/>
      <c r="ER205" s="172"/>
      <c r="ES205" s="172"/>
      <c r="ET205" s="172"/>
      <c r="EU205" s="172"/>
      <c r="EV205" s="172"/>
      <c r="EW205" s="172"/>
      <c r="EX205" s="172"/>
      <c r="EY205" s="172"/>
      <c r="EZ205" s="172"/>
      <c r="FA205" s="172"/>
      <c r="FB205" s="172"/>
      <c r="FC205" s="172"/>
      <c r="FD205" s="172"/>
      <c r="FE205" s="172"/>
      <c r="FF205" s="172"/>
      <c r="FG205" s="172"/>
      <c r="FH205" s="172"/>
      <c r="FI205" s="172"/>
      <c r="FJ205" s="172"/>
      <c r="FK205" s="172"/>
      <c r="FL205" s="172"/>
      <c r="FM205" s="172"/>
      <c r="FN205" s="172"/>
      <c r="FO205" s="172"/>
      <c r="FP205" s="172"/>
      <c r="FQ205" s="172"/>
      <c r="FR205" s="172"/>
      <c r="FS205" s="172"/>
      <c r="FT205" s="172"/>
      <c r="FU205" s="172"/>
      <c r="FV205" s="172"/>
      <c r="FW205" s="172"/>
      <c r="FX205" s="172"/>
      <c r="FY205" s="172"/>
      <c r="FZ205" s="172"/>
      <c r="GA205" s="172"/>
      <c r="GB205" s="172"/>
      <c r="GC205" s="172"/>
      <c r="GD205" s="172"/>
      <c r="GE205" s="172"/>
      <c r="GF205" s="172"/>
      <c r="GG205" s="172"/>
      <c r="GH205" s="172"/>
      <c r="GI205" s="172"/>
      <c r="GJ205" s="172"/>
      <c r="GK205" s="172"/>
      <c r="GL205" s="172"/>
      <c r="GM205" s="172"/>
      <c r="GN205" s="172"/>
      <c r="GO205" s="172"/>
      <c r="GP205" s="172"/>
      <c r="GQ205" s="172"/>
      <c r="GR205" s="172"/>
      <c r="GS205" s="172"/>
      <c r="GT205" s="172"/>
      <c r="GU205" s="172"/>
      <c r="GV205" s="172"/>
      <c r="GW205" s="172"/>
      <c r="GX205" s="172"/>
      <c r="GY205" s="172"/>
      <c r="GZ205" s="172"/>
      <c r="HA205" s="172"/>
      <c r="HB205" s="172"/>
      <c r="HC205" s="172"/>
      <c r="HD205" s="172"/>
      <c r="HE205" s="172"/>
      <c r="HF205" s="172"/>
      <c r="HG205" s="172"/>
      <c r="HH205" s="172"/>
      <c r="HI205" s="172"/>
      <c r="HJ205" s="172"/>
      <c r="HK205" s="172"/>
      <c r="HL205" s="172"/>
      <c r="HM205" s="172"/>
      <c r="HN205" s="172"/>
      <c r="HO205" s="172"/>
      <c r="HP205" s="172"/>
      <c r="HQ205" s="172"/>
      <c r="HR205" s="172"/>
      <c r="HS205" s="172"/>
      <c r="HT205" s="172"/>
      <c r="HU205" s="172"/>
      <c r="HV205" s="172"/>
      <c r="HW205" s="172"/>
      <c r="HX205" s="172"/>
      <c r="HY205" s="172"/>
      <c r="HZ205" s="172"/>
      <c r="IA205" s="172"/>
      <c r="IB205" s="172"/>
      <c r="IC205" s="172"/>
      <c r="ID205" s="172"/>
      <c r="IE205" s="172"/>
    </row>
    <row r="206" spans="1:255" s="7" customFormat="1" x14ac:dyDescent="0.25">
      <c r="A206" s="173"/>
      <c r="B206" s="35" t="s">
        <v>77</v>
      </c>
      <c r="C206" s="12" t="s">
        <v>17</v>
      </c>
      <c r="D206" s="13">
        <v>0.89</v>
      </c>
      <c r="E206" s="174">
        <f>E205*D206</f>
        <v>0.42719999999999997</v>
      </c>
      <c r="F206" s="174"/>
      <c r="G206" s="174"/>
      <c r="H206" s="13"/>
      <c r="I206" s="13">
        <f>E206*H206</f>
        <v>0</v>
      </c>
      <c r="J206" s="13"/>
      <c r="K206" s="13"/>
      <c r="L206" s="13">
        <f>G206+I206+K206</f>
        <v>0</v>
      </c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5"/>
      <c r="BN206" s="175"/>
      <c r="BO206" s="175"/>
      <c r="BP206" s="175"/>
      <c r="BQ206" s="175"/>
      <c r="BR206" s="175"/>
      <c r="BS206" s="175"/>
      <c r="BT206" s="175"/>
      <c r="BU206" s="175"/>
      <c r="BV206" s="175"/>
      <c r="BW206" s="175"/>
      <c r="BX206" s="175"/>
      <c r="BY206" s="175"/>
      <c r="BZ206" s="175"/>
      <c r="CA206" s="175"/>
      <c r="CB206" s="175"/>
      <c r="CC206" s="175"/>
      <c r="CD206" s="175"/>
      <c r="CE206" s="175"/>
      <c r="CF206" s="175"/>
      <c r="CG206" s="175"/>
      <c r="CH206" s="175"/>
      <c r="CI206" s="175"/>
      <c r="CJ206" s="175"/>
      <c r="CK206" s="175"/>
      <c r="CL206" s="175"/>
      <c r="CM206" s="175"/>
      <c r="CN206" s="175"/>
      <c r="CO206" s="175"/>
      <c r="CP206" s="175"/>
      <c r="CQ206" s="175"/>
      <c r="CR206" s="175"/>
      <c r="CS206" s="175"/>
      <c r="CT206" s="175"/>
      <c r="CU206" s="175"/>
      <c r="CV206" s="175"/>
      <c r="CW206" s="175"/>
      <c r="CX206" s="175"/>
      <c r="CY206" s="175"/>
      <c r="CZ206" s="175"/>
      <c r="DA206" s="175"/>
      <c r="DB206" s="175"/>
      <c r="DC206" s="175"/>
      <c r="DD206" s="175"/>
      <c r="DE206" s="175"/>
      <c r="DF206" s="175"/>
      <c r="DG206" s="175"/>
      <c r="DH206" s="175"/>
      <c r="DI206" s="175"/>
      <c r="DJ206" s="175"/>
      <c r="DK206" s="175"/>
      <c r="DL206" s="175"/>
      <c r="DM206" s="175"/>
      <c r="DN206" s="175"/>
      <c r="DO206" s="175"/>
      <c r="DP206" s="175"/>
      <c r="DQ206" s="175"/>
      <c r="DR206" s="175"/>
      <c r="DS206" s="175"/>
      <c r="DT206" s="175"/>
      <c r="DU206" s="175"/>
      <c r="DV206" s="175"/>
      <c r="DW206" s="175"/>
      <c r="DX206" s="175"/>
      <c r="DY206" s="175"/>
      <c r="DZ206" s="175"/>
      <c r="EA206" s="175"/>
      <c r="EB206" s="175"/>
      <c r="EC206" s="175"/>
      <c r="ED206" s="175"/>
      <c r="EE206" s="175"/>
      <c r="EF206" s="175"/>
      <c r="EG206" s="175"/>
      <c r="EH206" s="175"/>
      <c r="EI206" s="175"/>
      <c r="EJ206" s="175"/>
      <c r="EK206" s="175"/>
      <c r="EL206" s="175"/>
      <c r="EM206" s="175"/>
      <c r="EN206" s="175"/>
      <c r="EO206" s="175"/>
      <c r="EP206" s="175"/>
      <c r="EQ206" s="175"/>
      <c r="ER206" s="175"/>
      <c r="ES206" s="175"/>
      <c r="ET206" s="175"/>
      <c r="EU206" s="175"/>
      <c r="EV206" s="175"/>
      <c r="EW206" s="175"/>
      <c r="EX206" s="175"/>
      <c r="EY206" s="175"/>
      <c r="EZ206" s="175"/>
      <c r="FA206" s="175"/>
      <c r="FB206" s="175"/>
      <c r="FC206" s="175"/>
      <c r="FD206" s="175"/>
      <c r="FE206" s="175"/>
      <c r="FF206" s="175"/>
      <c r="FG206" s="175"/>
      <c r="FH206" s="175"/>
      <c r="FI206" s="175"/>
      <c r="FJ206" s="175"/>
      <c r="FK206" s="175"/>
      <c r="FL206" s="175"/>
      <c r="FM206" s="175"/>
      <c r="FN206" s="175"/>
      <c r="FO206" s="175"/>
      <c r="FP206" s="175"/>
      <c r="FQ206" s="175"/>
      <c r="FR206" s="175"/>
      <c r="FS206" s="175"/>
      <c r="FT206" s="175"/>
      <c r="FU206" s="175"/>
      <c r="FV206" s="175"/>
      <c r="FW206" s="175"/>
      <c r="FX206" s="175"/>
      <c r="FY206" s="175"/>
      <c r="FZ206" s="175"/>
      <c r="GA206" s="175"/>
      <c r="GB206" s="175"/>
      <c r="GC206" s="175"/>
      <c r="GD206" s="175"/>
      <c r="GE206" s="175"/>
      <c r="GF206" s="175"/>
      <c r="GG206" s="175"/>
      <c r="GH206" s="175"/>
      <c r="GI206" s="175"/>
      <c r="GJ206" s="175"/>
      <c r="GK206" s="175"/>
      <c r="GL206" s="175"/>
      <c r="GM206" s="175"/>
      <c r="GN206" s="175"/>
      <c r="GO206" s="175"/>
      <c r="GP206" s="175"/>
      <c r="GQ206" s="175"/>
      <c r="GR206" s="175"/>
      <c r="GS206" s="175"/>
      <c r="GT206" s="175"/>
      <c r="GU206" s="175"/>
      <c r="GV206" s="175"/>
      <c r="GW206" s="175"/>
      <c r="GX206" s="175"/>
      <c r="GY206" s="175"/>
      <c r="GZ206" s="175"/>
      <c r="HA206" s="175"/>
      <c r="HB206" s="175"/>
      <c r="HC206" s="175"/>
      <c r="HD206" s="175"/>
      <c r="HE206" s="175"/>
      <c r="HF206" s="175"/>
      <c r="HG206" s="175"/>
      <c r="HH206" s="175"/>
      <c r="HI206" s="175"/>
      <c r="HJ206" s="175"/>
      <c r="HK206" s="175"/>
      <c r="HL206" s="175"/>
      <c r="HM206" s="175"/>
      <c r="HN206" s="175"/>
      <c r="HO206" s="175"/>
      <c r="HP206" s="175"/>
      <c r="HQ206" s="175"/>
      <c r="HR206" s="175"/>
      <c r="HS206" s="175"/>
      <c r="HT206" s="175"/>
      <c r="HU206" s="175"/>
      <c r="HV206" s="175"/>
      <c r="HW206" s="175"/>
      <c r="HX206" s="175"/>
      <c r="HY206" s="175"/>
      <c r="HZ206" s="175"/>
      <c r="IA206" s="175"/>
      <c r="IB206" s="175"/>
      <c r="IC206" s="175"/>
      <c r="ID206" s="175"/>
      <c r="IE206" s="175"/>
    </row>
    <row r="207" spans="1:255" s="7" customFormat="1" x14ac:dyDescent="0.2">
      <c r="A207" s="173"/>
      <c r="B207" s="18" t="s">
        <v>94</v>
      </c>
      <c r="C207" s="176" t="s">
        <v>0</v>
      </c>
      <c r="D207" s="177">
        <v>0.37</v>
      </c>
      <c r="E207" s="45">
        <f>D207*E205</f>
        <v>0.17759999999999998</v>
      </c>
      <c r="F207" s="84"/>
      <c r="G207" s="84"/>
      <c r="H207" s="84"/>
      <c r="I207" s="84"/>
      <c r="J207" s="31"/>
      <c r="K207" s="178">
        <f>J207*E207</f>
        <v>0</v>
      </c>
      <c r="L207" s="13">
        <f>G207+I207+K207</f>
        <v>0</v>
      </c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  <c r="BI207" s="175"/>
      <c r="BJ207" s="175"/>
      <c r="BK207" s="175"/>
      <c r="BL207" s="175"/>
      <c r="BM207" s="175"/>
      <c r="BN207" s="175"/>
      <c r="BO207" s="175"/>
      <c r="BP207" s="175"/>
      <c r="BQ207" s="175"/>
      <c r="BR207" s="175"/>
      <c r="BS207" s="175"/>
      <c r="BT207" s="175"/>
      <c r="BU207" s="175"/>
      <c r="BV207" s="175"/>
      <c r="BW207" s="175"/>
      <c r="BX207" s="175"/>
      <c r="BY207" s="175"/>
      <c r="BZ207" s="175"/>
      <c r="CA207" s="175"/>
      <c r="CB207" s="175"/>
      <c r="CC207" s="175"/>
      <c r="CD207" s="175"/>
      <c r="CE207" s="175"/>
      <c r="CF207" s="175"/>
      <c r="CG207" s="175"/>
      <c r="CH207" s="175"/>
      <c r="CI207" s="175"/>
      <c r="CJ207" s="175"/>
      <c r="CK207" s="175"/>
      <c r="CL207" s="175"/>
      <c r="CM207" s="175"/>
      <c r="CN207" s="175"/>
      <c r="CO207" s="175"/>
      <c r="CP207" s="175"/>
      <c r="CQ207" s="175"/>
      <c r="CR207" s="175"/>
      <c r="CS207" s="175"/>
      <c r="CT207" s="175"/>
      <c r="CU207" s="175"/>
      <c r="CV207" s="175"/>
      <c r="CW207" s="175"/>
      <c r="CX207" s="175"/>
      <c r="CY207" s="175"/>
      <c r="CZ207" s="175"/>
      <c r="DA207" s="175"/>
      <c r="DB207" s="175"/>
      <c r="DC207" s="175"/>
      <c r="DD207" s="175"/>
      <c r="DE207" s="175"/>
      <c r="DF207" s="175"/>
      <c r="DG207" s="175"/>
      <c r="DH207" s="175"/>
      <c r="DI207" s="175"/>
      <c r="DJ207" s="175"/>
      <c r="DK207" s="175"/>
      <c r="DL207" s="175"/>
      <c r="DM207" s="175"/>
      <c r="DN207" s="175"/>
      <c r="DO207" s="175"/>
      <c r="DP207" s="175"/>
      <c r="DQ207" s="175"/>
      <c r="DR207" s="175"/>
      <c r="DS207" s="175"/>
      <c r="DT207" s="175"/>
      <c r="DU207" s="175"/>
      <c r="DV207" s="175"/>
      <c r="DW207" s="175"/>
      <c r="DX207" s="175"/>
      <c r="DY207" s="175"/>
      <c r="DZ207" s="175"/>
      <c r="EA207" s="175"/>
      <c r="EB207" s="175"/>
      <c r="EC207" s="175"/>
      <c r="ED207" s="175"/>
      <c r="EE207" s="175"/>
      <c r="EF207" s="175"/>
      <c r="EG207" s="175"/>
      <c r="EH207" s="175"/>
      <c r="EI207" s="175"/>
      <c r="EJ207" s="175"/>
      <c r="EK207" s="175"/>
      <c r="EL207" s="175"/>
      <c r="EM207" s="175"/>
      <c r="EN207" s="175"/>
      <c r="EO207" s="175"/>
      <c r="EP207" s="175"/>
      <c r="EQ207" s="175"/>
      <c r="ER207" s="175"/>
      <c r="ES207" s="175"/>
      <c r="ET207" s="175"/>
      <c r="EU207" s="175"/>
      <c r="EV207" s="175"/>
      <c r="EW207" s="175"/>
      <c r="EX207" s="175"/>
      <c r="EY207" s="175"/>
      <c r="EZ207" s="175"/>
      <c r="FA207" s="175"/>
      <c r="FB207" s="175"/>
      <c r="FC207" s="175"/>
      <c r="FD207" s="175"/>
      <c r="FE207" s="175"/>
      <c r="FF207" s="175"/>
      <c r="FG207" s="175"/>
      <c r="FH207" s="175"/>
      <c r="FI207" s="175"/>
      <c r="FJ207" s="175"/>
      <c r="FK207" s="175"/>
      <c r="FL207" s="175"/>
      <c r="FM207" s="175"/>
      <c r="FN207" s="175"/>
      <c r="FO207" s="175"/>
      <c r="FP207" s="175"/>
      <c r="FQ207" s="175"/>
      <c r="FR207" s="175"/>
      <c r="FS207" s="175"/>
      <c r="FT207" s="175"/>
      <c r="FU207" s="175"/>
      <c r="FV207" s="175"/>
      <c r="FW207" s="175"/>
      <c r="FX207" s="175"/>
      <c r="FY207" s="175"/>
      <c r="FZ207" s="175"/>
      <c r="GA207" s="175"/>
      <c r="GB207" s="175"/>
      <c r="GC207" s="175"/>
      <c r="GD207" s="175"/>
      <c r="GE207" s="175"/>
      <c r="GF207" s="175"/>
      <c r="GG207" s="175"/>
      <c r="GH207" s="175"/>
      <c r="GI207" s="175"/>
      <c r="GJ207" s="175"/>
      <c r="GK207" s="175"/>
      <c r="GL207" s="175"/>
      <c r="GM207" s="175"/>
      <c r="GN207" s="175"/>
      <c r="GO207" s="175"/>
      <c r="GP207" s="175"/>
      <c r="GQ207" s="175"/>
      <c r="GR207" s="175"/>
      <c r="GS207" s="175"/>
      <c r="GT207" s="175"/>
      <c r="GU207" s="175"/>
      <c r="GV207" s="175"/>
      <c r="GW207" s="175"/>
      <c r="GX207" s="175"/>
      <c r="GY207" s="175"/>
      <c r="GZ207" s="175"/>
      <c r="HA207" s="175"/>
      <c r="HB207" s="175"/>
      <c r="HC207" s="175"/>
      <c r="HD207" s="175"/>
      <c r="HE207" s="175"/>
      <c r="HF207" s="175"/>
      <c r="HG207" s="175"/>
      <c r="HH207" s="175"/>
      <c r="HI207" s="175"/>
      <c r="HJ207" s="175"/>
      <c r="HK207" s="175"/>
      <c r="HL207" s="175"/>
      <c r="HM207" s="175"/>
      <c r="HN207" s="175"/>
      <c r="HO207" s="175"/>
      <c r="HP207" s="175"/>
      <c r="HQ207" s="175"/>
      <c r="HR207" s="175"/>
      <c r="HS207" s="175"/>
      <c r="HT207" s="175"/>
      <c r="HU207" s="175"/>
      <c r="HV207" s="175"/>
      <c r="HW207" s="175"/>
      <c r="HX207" s="175"/>
      <c r="HY207" s="175"/>
      <c r="HZ207" s="175"/>
      <c r="IA207" s="175"/>
      <c r="IB207" s="175"/>
      <c r="IC207" s="175"/>
      <c r="ID207" s="175"/>
      <c r="IE207" s="175"/>
    </row>
    <row r="208" spans="1:255" s="7" customFormat="1" x14ac:dyDescent="0.25">
      <c r="A208" s="14"/>
      <c r="B208" s="179" t="s">
        <v>45</v>
      </c>
      <c r="C208" s="180" t="s">
        <v>16</v>
      </c>
      <c r="D208" s="13">
        <v>1.1499999999999999</v>
      </c>
      <c r="E208" s="84">
        <f>E205*D208</f>
        <v>0.55199999999999994</v>
      </c>
      <c r="F208" s="6"/>
      <c r="G208" s="174">
        <f>E208*F208</f>
        <v>0</v>
      </c>
      <c r="H208" s="174"/>
      <c r="I208" s="174"/>
      <c r="J208" s="174"/>
      <c r="K208" s="174"/>
      <c r="L208" s="174">
        <f>G208+I208+K208</f>
        <v>0</v>
      </c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  <c r="BI208" s="175"/>
      <c r="BJ208" s="175"/>
      <c r="BK208" s="175"/>
      <c r="BL208" s="175"/>
      <c r="BM208" s="175"/>
      <c r="BN208" s="175"/>
      <c r="BO208" s="175"/>
      <c r="BP208" s="175"/>
      <c r="BQ208" s="175"/>
      <c r="BR208" s="175"/>
      <c r="BS208" s="175"/>
      <c r="BT208" s="175"/>
      <c r="BU208" s="175"/>
      <c r="BV208" s="175"/>
      <c r="BW208" s="175"/>
      <c r="BX208" s="175"/>
      <c r="BY208" s="175"/>
      <c r="BZ208" s="175"/>
      <c r="CA208" s="175"/>
      <c r="CB208" s="175"/>
      <c r="CC208" s="175"/>
      <c r="CD208" s="175"/>
      <c r="CE208" s="175"/>
      <c r="CF208" s="175"/>
      <c r="CG208" s="175"/>
      <c r="CH208" s="175"/>
      <c r="CI208" s="175"/>
      <c r="CJ208" s="175"/>
      <c r="CK208" s="175"/>
      <c r="CL208" s="175"/>
      <c r="CM208" s="175"/>
      <c r="CN208" s="175"/>
      <c r="CO208" s="175"/>
      <c r="CP208" s="175"/>
      <c r="CQ208" s="175"/>
      <c r="CR208" s="175"/>
      <c r="CS208" s="175"/>
      <c r="CT208" s="175"/>
      <c r="CU208" s="175"/>
      <c r="CV208" s="175"/>
      <c r="CW208" s="175"/>
      <c r="CX208" s="175"/>
      <c r="CY208" s="175"/>
      <c r="CZ208" s="175"/>
      <c r="DA208" s="175"/>
      <c r="DB208" s="175"/>
      <c r="DC208" s="175"/>
      <c r="DD208" s="175"/>
      <c r="DE208" s="175"/>
      <c r="DF208" s="175"/>
      <c r="DG208" s="175"/>
      <c r="DH208" s="175"/>
      <c r="DI208" s="175"/>
      <c r="DJ208" s="175"/>
      <c r="DK208" s="175"/>
      <c r="DL208" s="175"/>
      <c r="DM208" s="175"/>
      <c r="DN208" s="175"/>
      <c r="DO208" s="175"/>
      <c r="DP208" s="175"/>
      <c r="DQ208" s="175"/>
      <c r="DR208" s="175"/>
      <c r="DS208" s="175"/>
      <c r="DT208" s="175"/>
      <c r="DU208" s="175"/>
      <c r="DV208" s="175"/>
      <c r="DW208" s="175"/>
      <c r="DX208" s="175"/>
      <c r="DY208" s="175"/>
      <c r="DZ208" s="175"/>
      <c r="EA208" s="175"/>
      <c r="EB208" s="175"/>
      <c r="EC208" s="175"/>
      <c r="ED208" s="175"/>
      <c r="EE208" s="175"/>
      <c r="EF208" s="175"/>
      <c r="EG208" s="175"/>
      <c r="EH208" s="175"/>
      <c r="EI208" s="175"/>
      <c r="EJ208" s="175"/>
      <c r="EK208" s="175"/>
      <c r="EL208" s="175"/>
      <c r="EM208" s="175"/>
      <c r="EN208" s="175"/>
      <c r="EO208" s="175"/>
      <c r="EP208" s="175"/>
      <c r="EQ208" s="175"/>
      <c r="ER208" s="175"/>
      <c r="ES208" s="175"/>
      <c r="ET208" s="175"/>
      <c r="EU208" s="175"/>
      <c r="EV208" s="175"/>
      <c r="EW208" s="175"/>
      <c r="EX208" s="175"/>
      <c r="EY208" s="175"/>
      <c r="EZ208" s="175"/>
      <c r="FA208" s="175"/>
      <c r="FB208" s="175"/>
      <c r="FC208" s="175"/>
      <c r="FD208" s="175"/>
      <c r="FE208" s="175"/>
      <c r="FF208" s="175"/>
      <c r="FG208" s="175"/>
      <c r="FH208" s="175"/>
      <c r="FI208" s="175"/>
      <c r="FJ208" s="175"/>
      <c r="FK208" s="175"/>
      <c r="FL208" s="175"/>
      <c r="FM208" s="175"/>
      <c r="FN208" s="175"/>
      <c r="FO208" s="175"/>
      <c r="FP208" s="175"/>
      <c r="FQ208" s="175"/>
      <c r="FR208" s="175"/>
      <c r="FS208" s="175"/>
      <c r="FT208" s="175"/>
      <c r="FU208" s="175"/>
      <c r="FV208" s="175"/>
      <c r="FW208" s="175"/>
      <c r="FX208" s="175"/>
      <c r="FY208" s="175"/>
      <c r="FZ208" s="175"/>
      <c r="GA208" s="175"/>
      <c r="GB208" s="175"/>
      <c r="GC208" s="175"/>
      <c r="GD208" s="175"/>
      <c r="GE208" s="175"/>
      <c r="GF208" s="175"/>
      <c r="GG208" s="175"/>
      <c r="GH208" s="175"/>
      <c r="GI208" s="175"/>
      <c r="GJ208" s="175"/>
      <c r="GK208" s="175"/>
      <c r="GL208" s="175"/>
      <c r="GM208" s="175"/>
      <c r="GN208" s="175"/>
      <c r="GO208" s="175"/>
      <c r="GP208" s="175"/>
      <c r="GQ208" s="175"/>
      <c r="GR208" s="175"/>
      <c r="GS208" s="175"/>
      <c r="GT208" s="175"/>
      <c r="GU208" s="175"/>
      <c r="GV208" s="175"/>
      <c r="GW208" s="175"/>
      <c r="GX208" s="175"/>
      <c r="GY208" s="175"/>
      <c r="GZ208" s="175"/>
      <c r="HA208" s="175"/>
      <c r="HB208" s="175"/>
      <c r="HC208" s="175"/>
      <c r="HD208" s="175"/>
      <c r="HE208" s="175"/>
      <c r="HF208" s="175"/>
      <c r="HG208" s="175"/>
      <c r="HH208" s="175"/>
      <c r="HI208" s="175"/>
      <c r="HJ208" s="175"/>
      <c r="HK208" s="175"/>
      <c r="HL208" s="175"/>
      <c r="HM208" s="175"/>
      <c r="HN208" s="175"/>
      <c r="HO208" s="175"/>
      <c r="HP208" s="175"/>
      <c r="HQ208" s="175"/>
      <c r="HR208" s="175"/>
      <c r="HS208" s="175"/>
      <c r="HT208" s="175"/>
      <c r="HU208" s="175"/>
      <c r="HV208" s="175"/>
      <c r="HW208" s="175"/>
      <c r="HX208" s="175"/>
      <c r="HY208" s="175"/>
      <c r="HZ208" s="175"/>
      <c r="IA208" s="175"/>
      <c r="IB208" s="175"/>
      <c r="IC208" s="175"/>
      <c r="ID208" s="175"/>
      <c r="IE208" s="175"/>
    </row>
    <row r="209" spans="1:239" s="7" customFormat="1" x14ac:dyDescent="0.2">
      <c r="A209" s="14"/>
      <c r="B209" s="16" t="s">
        <v>35</v>
      </c>
      <c r="C209" s="176" t="s">
        <v>0</v>
      </c>
      <c r="D209" s="177">
        <v>0.02</v>
      </c>
      <c r="E209" s="45">
        <f>D209*E205</f>
        <v>9.5999999999999992E-3</v>
      </c>
      <c r="F209" s="84"/>
      <c r="G209" s="178">
        <f t="shared" ref="G209" si="26">F209*E209</f>
        <v>0</v>
      </c>
      <c r="H209" s="178"/>
      <c r="I209" s="178"/>
      <c r="J209" s="178"/>
      <c r="K209" s="178"/>
      <c r="L209" s="13">
        <f t="shared" ref="L209" si="27">G209+I209+K209</f>
        <v>0</v>
      </c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  <c r="BS209" s="175"/>
      <c r="BT209" s="175"/>
      <c r="BU209" s="175"/>
      <c r="BV209" s="175"/>
      <c r="BW209" s="175"/>
      <c r="BX209" s="175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  <c r="CI209" s="175"/>
      <c r="CJ209" s="175"/>
      <c r="CK209" s="175"/>
      <c r="CL209" s="175"/>
      <c r="CM209" s="175"/>
      <c r="CN209" s="175"/>
      <c r="CO209" s="175"/>
      <c r="CP209" s="175"/>
      <c r="CQ209" s="175"/>
      <c r="CR209" s="175"/>
      <c r="CS209" s="175"/>
      <c r="CT209" s="175"/>
      <c r="CU209" s="175"/>
      <c r="CV209" s="175"/>
      <c r="CW209" s="175"/>
      <c r="CX209" s="175"/>
      <c r="CY209" s="175"/>
      <c r="CZ209" s="175"/>
      <c r="DA209" s="175"/>
      <c r="DB209" s="175"/>
      <c r="DC209" s="175"/>
      <c r="DD209" s="175"/>
      <c r="DE209" s="175"/>
      <c r="DF209" s="175"/>
      <c r="DG209" s="175"/>
      <c r="DH209" s="175"/>
      <c r="DI209" s="175"/>
      <c r="DJ209" s="175"/>
      <c r="DK209" s="175"/>
      <c r="DL209" s="175"/>
      <c r="DM209" s="175"/>
      <c r="DN209" s="175"/>
      <c r="DO209" s="175"/>
      <c r="DP209" s="175"/>
      <c r="DQ209" s="175"/>
      <c r="DR209" s="175"/>
      <c r="DS209" s="175"/>
      <c r="DT209" s="175"/>
      <c r="DU209" s="175"/>
      <c r="DV209" s="175"/>
      <c r="DW209" s="175"/>
      <c r="DX209" s="175"/>
      <c r="DY209" s="175"/>
      <c r="DZ209" s="175"/>
      <c r="EA209" s="175"/>
      <c r="EB209" s="175"/>
      <c r="EC209" s="175"/>
      <c r="ED209" s="175"/>
      <c r="EE209" s="175"/>
      <c r="EF209" s="175"/>
      <c r="EG209" s="175"/>
      <c r="EH209" s="175"/>
      <c r="EI209" s="175"/>
      <c r="EJ209" s="175"/>
      <c r="EK209" s="175"/>
      <c r="EL209" s="175"/>
      <c r="EM209" s="175"/>
      <c r="EN209" s="175"/>
      <c r="EO209" s="175"/>
      <c r="EP209" s="175"/>
      <c r="EQ209" s="175"/>
      <c r="ER209" s="175"/>
      <c r="ES209" s="175"/>
      <c r="ET209" s="175"/>
      <c r="EU209" s="175"/>
      <c r="EV209" s="175"/>
      <c r="EW209" s="175"/>
      <c r="EX209" s="175"/>
      <c r="EY209" s="175"/>
      <c r="EZ209" s="175"/>
      <c r="FA209" s="175"/>
      <c r="FB209" s="175"/>
      <c r="FC209" s="175"/>
      <c r="FD209" s="175"/>
      <c r="FE209" s="175"/>
      <c r="FF209" s="175"/>
      <c r="FG209" s="175"/>
      <c r="FH209" s="175"/>
      <c r="FI209" s="175"/>
      <c r="FJ209" s="175"/>
      <c r="FK209" s="175"/>
      <c r="FL209" s="175"/>
      <c r="FM209" s="175"/>
      <c r="FN209" s="175"/>
      <c r="FO209" s="175"/>
      <c r="FP209" s="175"/>
      <c r="FQ209" s="175"/>
      <c r="FR209" s="175"/>
      <c r="FS209" s="175"/>
      <c r="FT209" s="175"/>
      <c r="FU209" s="175"/>
      <c r="FV209" s="175"/>
      <c r="FW209" s="175"/>
      <c r="FX209" s="175"/>
      <c r="FY209" s="175"/>
      <c r="FZ209" s="175"/>
      <c r="GA209" s="175"/>
      <c r="GB209" s="175"/>
      <c r="GC209" s="175"/>
      <c r="GD209" s="175"/>
      <c r="GE209" s="175"/>
      <c r="GF209" s="175"/>
      <c r="GG209" s="175"/>
      <c r="GH209" s="175"/>
      <c r="GI209" s="175"/>
      <c r="GJ209" s="175"/>
      <c r="GK209" s="175"/>
      <c r="GL209" s="175"/>
      <c r="GM209" s="175"/>
      <c r="GN209" s="175"/>
      <c r="GO209" s="175"/>
      <c r="GP209" s="175"/>
      <c r="GQ209" s="175"/>
      <c r="GR209" s="175"/>
      <c r="GS209" s="175"/>
      <c r="GT209" s="175"/>
      <c r="GU209" s="175"/>
      <c r="GV209" s="175"/>
      <c r="GW209" s="175"/>
      <c r="GX209" s="175"/>
      <c r="GY209" s="175"/>
      <c r="GZ209" s="175"/>
      <c r="HA209" s="175"/>
      <c r="HB209" s="175"/>
      <c r="HC209" s="175"/>
      <c r="HD209" s="175"/>
      <c r="HE209" s="175"/>
      <c r="HF209" s="175"/>
      <c r="HG209" s="175"/>
      <c r="HH209" s="175"/>
      <c r="HI209" s="175"/>
      <c r="HJ209" s="175"/>
      <c r="HK209" s="175"/>
      <c r="HL209" s="175"/>
      <c r="HM209" s="175"/>
      <c r="HN209" s="175"/>
      <c r="HO209" s="175"/>
      <c r="HP209" s="175"/>
      <c r="HQ209" s="175"/>
      <c r="HR209" s="175"/>
      <c r="HS209" s="175"/>
      <c r="HT209" s="175"/>
      <c r="HU209" s="175"/>
      <c r="HV209" s="175"/>
      <c r="HW209" s="175"/>
      <c r="HX209" s="175"/>
      <c r="HY209" s="175"/>
      <c r="HZ209" s="175"/>
      <c r="IA209" s="175"/>
      <c r="IB209" s="175"/>
      <c r="IC209" s="175"/>
      <c r="ID209" s="175"/>
      <c r="IE209" s="175"/>
    </row>
    <row r="210" spans="1:239" s="7" customFormat="1" x14ac:dyDescent="0.25">
      <c r="A210" s="180"/>
      <c r="B210" s="181"/>
      <c r="C210" s="180"/>
      <c r="D210" s="13"/>
      <c r="E210" s="84"/>
      <c r="F210" s="6"/>
      <c r="G210" s="174"/>
      <c r="H210" s="174"/>
      <c r="I210" s="174"/>
      <c r="J210" s="174"/>
      <c r="K210" s="174"/>
      <c r="L210" s="174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5"/>
      <c r="BN210" s="175"/>
      <c r="BO210" s="175"/>
      <c r="BP210" s="175"/>
      <c r="BQ210" s="175"/>
      <c r="BR210" s="175"/>
      <c r="BS210" s="175"/>
      <c r="BT210" s="175"/>
      <c r="BU210" s="175"/>
      <c r="BV210" s="175"/>
      <c r="BW210" s="175"/>
      <c r="BX210" s="175"/>
      <c r="BY210" s="175"/>
      <c r="BZ210" s="175"/>
      <c r="CA210" s="175"/>
      <c r="CB210" s="175"/>
      <c r="CC210" s="175"/>
      <c r="CD210" s="175"/>
      <c r="CE210" s="175"/>
      <c r="CF210" s="175"/>
      <c r="CG210" s="175"/>
      <c r="CH210" s="175"/>
      <c r="CI210" s="175"/>
      <c r="CJ210" s="175"/>
      <c r="CK210" s="175"/>
      <c r="CL210" s="175"/>
      <c r="CM210" s="175"/>
      <c r="CN210" s="175"/>
      <c r="CO210" s="175"/>
      <c r="CP210" s="175"/>
      <c r="CQ210" s="175"/>
      <c r="CR210" s="175"/>
      <c r="CS210" s="175"/>
      <c r="CT210" s="175"/>
      <c r="CU210" s="175"/>
      <c r="CV210" s="175"/>
      <c r="CW210" s="175"/>
      <c r="CX210" s="175"/>
      <c r="CY210" s="175"/>
      <c r="CZ210" s="175"/>
      <c r="DA210" s="175"/>
      <c r="DB210" s="175"/>
      <c r="DC210" s="175"/>
      <c r="DD210" s="175"/>
      <c r="DE210" s="175"/>
      <c r="DF210" s="175"/>
      <c r="DG210" s="175"/>
      <c r="DH210" s="175"/>
      <c r="DI210" s="175"/>
      <c r="DJ210" s="175"/>
      <c r="DK210" s="175"/>
      <c r="DL210" s="175"/>
      <c r="DM210" s="175"/>
      <c r="DN210" s="175"/>
      <c r="DO210" s="175"/>
      <c r="DP210" s="175"/>
      <c r="DQ210" s="175"/>
      <c r="DR210" s="175"/>
      <c r="DS210" s="175"/>
      <c r="DT210" s="175"/>
      <c r="DU210" s="175"/>
      <c r="DV210" s="175"/>
      <c r="DW210" s="175"/>
      <c r="DX210" s="175"/>
      <c r="DY210" s="175"/>
      <c r="DZ210" s="175"/>
      <c r="EA210" s="175"/>
      <c r="EB210" s="175"/>
      <c r="EC210" s="175"/>
      <c r="ED210" s="175"/>
      <c r="EE210" s="175"/>
      <c r="EF210" s="175"/>
      <c r="EG210" s="175"/>
      <c r="EH210" s="175"/>
      <c r="EI210" s="175"/>
      <c r="EJ210" s="175"/>
      <c r="EK210" s="175"/>
      <c r="EL210" s="175"/>
      <c r="EM210" s="175"/>
      <c r="EN210" s="175"/>
      <c r="EO210" s="175"/>
      <c r="EP210" s="175"/>
      <c r="EQ210" s="175"/>
      <c r="ER210" s="175"/>
      <c r="ES210" s="175"/>
      <c r="ET210" s="175"/>
      <c r="EU210" s="175"/>
      <c r="EV210" s="175"/>
      <c r="EW210" s="175"/>
      <c r="EX210" s="175"/>
      <c r="EY210" s="175"/>
      <c r="EZ210" s="175"/>
      <c r="FA210" s="175"/>
      <c r="FB210" s="175"/>
      <c r="FC210" s="175"/>
      <c r="FD210" s="175"/>
      <c r="FE210" s="175"/>
      <c r="FF210" s="175"/>
      <c r="FG210" s="175"/>
      <c r="FH210" s="175"/>
      <c r="FI210" s="175"/>
      <c r="FJ210" s="175"/>
      <c r="FK210" s="175"/>
      <c r="FL210" s="175"/>
      <c r="FM210" s="175"/>
      <c r="FN210" s="175"/>
      <c r="FO210" s="175"/>
      <c r="FP210" s="175"/>
      <c r="FQ210" s="175"/>
      <c r="FR210" s="175"/>
      <c r="FS210" s="175"/>
      <c r="FT210" s="175"/>
      <c r="FU210" s="175"/>
      <c r="FV210" s="175"/>
      <c r="FW210" s="175"/>
      <c r="FX210" s="175"/>
      <c r="FY210" s="175"/>
      <c r="FZ210" s="175"/>
      <c r="GA210" s="175"/>
      <c r="GB210" s="175"/>
      <c r="GC210" s="175"/>
      <c r="GD210" s="175"/>
      <c r="GE210" s="175"/>
      <c r="GF210" s="175"/>
      <c r="GG210" s="175"/>
      <c r="GH210" s="175"/>
      <c r="GI210" s="175"/>
      <c r="GJ210" s="175"/>
      <c r="GK210" s="175"/>
      <c r="GL210" s="175"/>
      <c r="GM210" s="175"/>
      <c r="GN210" s="175"/>
      <c r="GO210" s="175"/>
      <c r="GP210" s="175"/>
      <c r="GQ210" s="175"/>
      <c r="GR210" s="175"/>
      <c r="GS210" s="175"/>
      <c r="GT210" s="175"/>
      <c r="GU210" s="175"/>
      <c r="GV210" s="175"/>
      <c r="GW210" s="175"/>
      <c r="GX210" s="175"/>
      <c r="GY210" s="175"/>
      <c r="GZ210" s="175"/>
      <c r="HA210" s="175"/>
      <c r="HB210" s="175"/>
      <c r="HC210" s="175"/>
      <c r="HD210" s="175"/>
      <c r="HE210" s="175"/>
      <c r="HF210" s="175"/>
      <c r="HG210" s="175"/>
      <c r="HH210" s="175"/>
      <c r="HI210" s="175"/>
      <c r="HJ210" s="175"/>
      <c r="HK210" s="175"/>
      <c r="HL210" s="175"/>
      <c r="HM210" s="175"/>
      <c r="HN210" s="175"/>
      <c r="HO210" s="175"/>
      <c r="HP210" s="175"/>
      <c r="HQ210" s="175"/>
      <c r="HR210" s="175"/>
      <c r="HS210" s="175"/>
      <c r="HT210" s="175"/>
      <c r="HU210" s="175"/>
      <c r="HV210" s="175"/>
      <c r="HW210" s="175"/>
      <c r="HX210" s="175"/>
      <c r="HY210" s="175"/>
      <c r="HZ210" s="175"/>
      <c r="IA210" s="175"/>
      <c r="IB210" s="175"/>
      <c r="IC210" s="175"/>
      <c r="ID210" s="175"/>
      <c r="IE210" s="175"/>
    </row>
    <row r="211" spans="1:239" s="3" customFormat="1" x14ac:dyDescent="0.25">
      <c r="A211" s="8">
        <v>26</v>
      </c>
      <c r="B211" s="34" t="s">
        <v>115</v>
      </c>
      <c r="C211" s="9" t="s">
        <v>16</v>
      </c>
      <c r="D211" s="10"/>
      <c r="E211" s="10">
        <f>0.66*2</f>
        <v>1.32</v>
      </c>
      <c r="F211" s="10"/>
      <c r="G211" s="10"/>
      <c r="H211" s="10"/>
      <c r="I211" s="10"/>
      <c r="J211" s="10"/>
      <c r="K211" s="10"/>
      <c r="L211" s="10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</row>
    <row r="212" spans="1:239" s="7" customFormat="1" x14ac:dyDescent="0.25">
      <c r="A212" s="14"/>
      <c r="B212" s="16"/>
      <c r="C212" s="14" t="s">
        <v>60</v>
      </c>
      <c r="D212" s="13"/>
      <c r="E212" s="169">
        <f>E211/100</f>
        <v>1.32E-2</v>
      </c>
      <c r="F212" s="13"/>
      <c r="G212" s="13"/>
      <c r="H212" s="13"/>
      <c r="I212" s="13"/>
      <c r="J212" s="13"/>
      <c r="K212" s="13"/>
      <c r="L212" s="13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</row>
    <row r="213" spans="1:239" s="7" customFormat="1" x14ac:dyDescent="0.25">
      <c r="A213" s="24"/>
      <c r="B213" s="35" t="s">
        <v>77</v>
      </c>
      <c r="C213" s="12" t="s">
        <v>17</v>
      </c>
      <c r="D213" s="13">
        <v>844</v>
      </c>
      <c r="E213" s="13">
        <f>D213*E212</f>
        <v>11.1408</v>
      </c>
      <c r="F213" s="13"/>
      <c r="G213" s="13"/>
      <c r="H213" s="13"/>
      <c r="I213" s="13">
        <f>E213*H213</f>
        <v>0</v>
      </c>
      <c r="J213" s="13"/>
      <c r="K213" s="13"/>
      <c r="L213" s="13">
        <f>G213+I213+K213</f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</row>
    <row r="214" spans="1:239" s="7" customFormat="1" x14ac:dyDescent="0.25">
      <c r="A214" s="24"/>
      <c r="B214" s="18" t="s">
        <v>22</v>
      </c>
      <c r="C214" s="14" t="s">
        <v>0</v>
      </c>
      <c r="D214" s="13">
        <v>110</v>
      </c>
      <c r="E214" s="45">
        <f>D214*E212</f>
        <v>1.452</v>
      </c>
      <c r="F214" s="13"/>
      <c r="G214" s="13"/>
      <c r="H214" s="13"/>
      <c r="I214" s="13"/>
      <c r="J214" s="13"/>
      <c r="K214" s="13">
        <f>E214*J214</f>
        <v>0</v>
      </c>
      <c r="L214" s="13">
        <f>G214+I214+K214</f>
        <v>0</v>
      </c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82"/>
      <c r="AR214" s="182"/>
      <c r="AS214" s="182"/>
      <c r="AT214" s="182"/>
      <c r="AU214" s="182"/>
      <c r="AV214" s="182"/>
      <c r="AW214" s="182"/>
      <c r="AX214" s="182"/>
      <c r="AY214" s="182"/>
      <c r="AZ214" s="182"/>
      <c r="BA214" s="182"/>
      <c r="BB214" s="182"/>
      <c r="BC214" s="182"/>
      <c r="BD214" s="182"/>
      <c r="BE214" s="182"/>
      <c r="BF214" s="182"/>
      <c r="BG214" s="182"/>
      <c r="BH214" s="182"/>
      <c r="BI214" s="182"/>
      <c r="BJ214" s="182"/>
      <c r="BK214" s="182"/>
      <c r="BL214" s="182"/>
      <c r="BM214" s="182"/>
      <c r="BN214" s="182"/>
      <c r="BO214" s="182"/>
      <c r="BP214" s="182"/>
      <c r="BQ214" s="182"/>
      <c r="BR214" s="182"/>
      <c r="BS214" s="182"/>
      <c r="BT214" s="182"/>
      <c r="BU214" s="182"/>
      <c r="BV214" s="182"/>
      <c r="BW214" s="182"/>
      <c r="BX214" s="182"/>
      <c r="BY214" s="182"/>
      <c r="BZ214" s="182"/>
      <c r="CA214" s="182"/>
      <c r="CB214" s="182"/>
      <c r="CC214" s="182"/>
      <c r="CD214" s="182"/>
      <c r="CE214" s="182"/>
      <c r="CF214" s="182"/>
      <c r="CG214" s="182"/>
      <c r="CH214" s="182"/>
      <c r="CI214" s="182"/>
      <c r="CJ214" s="182"/>
      <c r="CK214" s="182"/>
      <c r="CL214" s="182"/>
      <c r="CM214" s="182"/>
      <c r="CN214" s="182"/>
      <c r="CO214" s="182"/>
      <c r="CP214" s="182"/>
      <c r="CQ214" s="182"/>
      <c r="CR214" s="182"/>
      <c r="CS214" s="182"/>
      <c r="CT214" s="182"/>
      <c r="CU214" s="182"/>
      <c r="CV214" s="182"/>
      <c r="CW214" s="182"/>
      <c r="CX214" s="182"/>
      <c r="CY214" s="182"/>
      <c r="CZ214" s="182"/>
      <c r="DA214" s="182"/>
      <c r="DB214" s="182"/>
      <c r="DC214" s="182"/>
      <c r="DD214" s="182"/>
      <c r="DE214" s="182"/>
      <c r="DF214" s="182"/>
      <c r="DG214" s="182"/>
      <c r="DH214" s="182"/>
      <c r="DI214" s="182"/>
      <c r="DJ214" s="182"/>
      <c r="DK214" s="182"/>
      <c r="DL214" s="182"/>
      <c r="DM214" s="182"/>
      <c r="DN214" s="182"/>
      <c r="DO214" s="182"/>
      <c r="DP214" s="182"/>
      <c r="DQ214" s="182"/>
      <c r="DR214" s="182"/>
      <c r="DS214" s="182"/>
      <c r="DT214" s="182"/>
      <c r="DU214" s="182"/>
      <c r="DV214" s="182"/>
      <c r="DW214" s="182"/>
      <c r="DX214" s="182"/>
      <c r="DY214" s="182"/>
      <c r="DZ214" s="182"/>
      <c r="EA214" s="182"/>
      <c r="EB214" s="182"/>
      <c r="EC214" s="182"/>
      <c r="ED214" s="182"/>
      <c r="EE214" s="182"/>
      <c r="EF214" s="182"/>
      <c r="EG214" s="182"/>
      <c r="EH214" s="182"/>
      <c r="EI214" s="182"/>
      <c r="EJ214" s="182"/>
      <c r="EK214" s="182"/>
      <c r="EL214" s="182"/>
      <c r="EM214" s="182"/>
      <c r="EN214" s="182"/>
      <c r="EO214" s="182"/>
      <c r="EP214" s="182"/>
      <c r="EQ214" s="182"/>
      <c r="ER214" s="182"/>
      <c r="ES214" s="182"/>
      <c r="ET214" s="182"/>
      <c r="EU214" s="182"/>
      <c r="EV214" s="182"/>
      <c r="EW214" s="182"/>
      <c r="EX214" s="182"/>
      <c r="EY214" s="182"/>
      <c r="EZ214" s="182"/>
      <c r="FA214" s="182"/>
      <c r="FB214" s="182"/>
      <c r="FC214" s="182"/>
      <c r="FD214" s="182"/>
      <c r="FE214" s="182"/>
      <c r="FF214" s="182"/>
      <c r="FG214" s="182"/>
      <c r="FH214" s="182"/>
      <c r="FI214" s="182"/>
      <c r="FJ214" s="182"/>
      <c r="FK214" s="182"/>
      <c r="FL214" s="182"/>
      <c r="FM214" s="182"/>
      <c r="FN214" s="182"/>
      <c r="FO214" s="182"/>
      <c r="FP214" s="182"/>
      <c r="FQ214" s="182"/>
      <c r="FR214" s="182"/>
      <c r="FS214" s="182"/>
      <c r="FT214" s="182"/>
      <c r="FU214" s="182"/>
      <c r="FV214" s="182"/>
      <c r="FW214" s="182"/>
      <c r="FX214" s="182"/>
      <c r="FY214" s="182"/>
      <c r="FZ214" s="182"/>
      <c r="GA214" s="182"/>
      <c r="GB214" s="182"/>
      <c r="GC214" s="182"/>
      <c r="GD214" s="182"/>
      <c r="GE214" s="182"/>
      <c r="GF214" s="182"/>
      <c r="GG214" s="182"/>
      <c r="GH214" s="182"/>
      <c r="GI214" s="182"/>
      <c r="GJ214" s="182"/>
      <c r="GK214" s="182"/>
      <c r="GL214" s="182"/>
      <c r="GM214" s="182"/>
      <c r="GN214" s="182"/>
      <c r="GO214" s="182"/>
      <c r="GP214" s="182"/>
      <c r="GQ214" s="182"/>
      <c r="GR214" s="182"/>
      <c r="GS214" s="182"/>
      <c r="GT214" s="182"/>
      <c r="GU214" s="182"/>
      <c r="GV214" s="182"/>
      <c r="GW214" s="182"/>
      <c r="GX214" s="182"/>
      <c r="GY214" s="182"/>
      <c r="GZ214" s="182"/>
      <c r="HA214" s="182"/>
      <c r="HB214" s="182"/>
      <c r="HC214" s="182"/>
      <c r="HD214" s="182"/>
      <c r="HE214" s="182"/>
      <c r="HF214" s="182"/>
      <c r="HG214" s="182"/>
      <c r="HH214" s="182"/>
      <c r="HI214" s="182"/>
      <c r="HJ214" s="182"/>
      <c r="HK214" s="182"/>
      <c r="HL214" s="182"/>
      <c r="HM214" s="182"/>
      <c r="HN214" s="182"/>
      <c r="HO214" s="182"/>
      <c r="HP214" s="182"/>
      <c r="HQ214" s="182"/>
      <c r="HR214" s="182"/>
      <c r="HS214" s="182"/>
      <c r="HT214" s="182"/>
      <c r="HU214" s="182"/>
      <c r="HV214" s="182"/>
      <c r="HW214" s="182"/>
      <c r="HX214" s="182"/>
      <c r="HY214" s="182"/>
      <c r="HZ214" s="182"/>
      <c r="IA214" s="182"/>
      <c r="IB214" s="182"/>
      <c r="IC214" s="182"/>
      <c r="ID214" s="182"/>
      <c r="IE214" s="182"/>
    </row>
    <row r="215" spans="1:239" s="7" customFormat="1" x14ac:dyDescent="0.25">
      <c r="A215" s="24"/>
      <c r="B215" s="18" t="s">
        <v>116</v>
      </c>
      <c r="C215" s="14" t="s">
        <v>63</v>
      </c>
      <c r="D215" s="45" t="s">
        <v>62</v>
      </c>
      <c r="E215" s="45">
        <f>10.3348*2</f>
        <v>20.669599999999999</v>
      </c>
      <c r="F215" s="183"/>
      <c r="G215" s="13">
        <f>E215*F215</f>
        <v>0</v>
      </c>
      <c r="H215" s="13"/>
      <c r="I215" s="13"/>
      <c r="J215" s="13"/>
      <c r="K215" s="45"/>
      <c r="L215" s="45">
        <f>G215+I215+K215</f>
        <v>0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</row>
    <row r="216" spans="1:239" s="7" customFormat="1" x14ac:dyDescent="0.25">
      <c r="A216" s="24"/>
      <c r="B216" s="18" t="s">
        <v>117</v>
      </c>
      <c r="C216" s="14" t="s">
        <v>63</v>
      </c>
      <c r="D216" s="45" t="s">
        <v>62</v>
      </c>
      <c r="E216" s="183">
        <f>0.50616*2</f>
        <v>1.0123200000000001</v>
      </c>
      <c r="F216" s="183"/>
      <c r="G216" s="13">
        <f>E216*F216</f>
        <v>0</v>
      </c>
      <c r="H216" s="13"/>
      <c r="I216" s="13"/>
      <c r="J216" s="13"/>
      <c r="K216" s="45"/>
      <c r="L216" s="45">
        <f>G216+I216+K216</f>
        <v>0</v>
      </c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82"/>
      <c r="AR216" s="182"/>
      <c r="AS216" s="182"/>
      <c r="AT216" s="182"/>
      <c r="AU216" s="182"/>
      <c r="AV216" s="182"/>
      <c r="AW216" s="182"/>
      <c r="AX216" s="182"/>
      <c r="AY216" s="182"/>
      <c r="AZ216" s="182"/>
      <c r="BA216" s="182"/>
      <c r="BB216" s="182"/>
      <c r="BC216" s="182"/>
      <c r="BD216" s="182"/>
      <c r="BE216" s="182"/>
      <c r="BF216" s="182"/>
      <c r="BG216" s="182"/>
      <c r="BH216" s="182"/>
      <c r="BI216" s="182"/>
      <c r="BJ216" s="182"/>
      <c r="BK216" s="182"/>
      <c r="BL216" s="182"/>
      <c r="BM216" s="182"/>
      <c r="BN216" s="182"/>
      <c r="BO216" s="182"/>
      <c r="BP216" s="182"/>
      <c r="BQ216" s="182"/>
      <c r="BR216" s="182"/>
      <c r="BS216" s="182"/>
      <c r="BT216" s="182"/>
      <c r="BU216" s="182"/>
      <c r="BV216" s="182"/>
      <c r="BW216" s="182"/>
      <c r="BX216" s="182"/>
      <c r="BY216" s="182"/>
      <c r="BZ216" s="182"/>
      <c r="CA216" s="182"/>
      <c r="CB216" s="182"/>
      <c r="CC216" s="182"/>
      <c r="CD216" s="182"/>
      <c r="CE216" s="182"/>
      <c r="CF216" s="182"/>
      <c r="CG216" s="182"/>
      <c r="CH216" s="182"/>
      <c r="CI216" s="182"/>
      <c r="CJ216" s="182"/>
      <c r="CK216" s="182"/>
      <c r="CL216" s="182"/>
      <c r="CM216" s="182"/>
      <c r="CN216" s="182"/>
      <c r="CO216" s="182"/>
      <c r="CP216" s="182"/>
      <c r="CQ216" s="182"/>
      <c r="CR216" s="182"/>
      <c r="CS216" s="182"/>
      <c r="CT216" s="182"/>
      <c r="CU216" s="182"/>
      <c r="CV216" s="182"/>
      <c r="CW216" s="182"/>
      <c r="CX216" s="182"/>
      <c r="CY216" s="182"/>
      <c r="CZ216" s="182"/>
      <c r="DA216" s="182"/>
      <c r="DB216" s="182"/>
      <c r="DC216" s="182"/>
      <c r="DD216" s="182"/>
      <c r="DE216" s="182"/>
      <c r="DF216" s="182"/>
      <c r="DG216" s="182"/>
      <c r="DH216" s="182"/>
      <c r="DI216" s="182"/>
      <c r="DJ216" s="182"/>
      <c r="DK216" s="182"/>
      <c r="DL216" s="182"/>
      <c r="DM216" s="182"/>
      <c r="DN216" s="182"/>
      <c r="DO216" s="182"/>
      <c r="DP216" s="182"/>
      <c r="DQ216" s="182"/>
      <c r="DR216" s="182"/>
      <c r="DS216" s="182"/>
      <c r="DT216" s="182"/>
      <c r="DU216" s="182"/>
      <c r="DV216" s="182"/>
      <c r="DW216" s="182"/>
      <c r="DX216" s="182"/>
      <c r="DY216" s="182"/>
      <c r="DZ216" s="182"/>
      <c r="EA216" s="182"/>
      <c r="EB216" s="182"/>
      <c r="EC216" s="182"/>
      <c r="ED216" s="182"/>
      <c r="EE216" s="182"/>
      <c r="EF216" s="182"/>
      <c r="EG216" s="182"/>
      <c r="EH216" s="182"/>
      <c r="EI216" s="182"/>
      <c r="EJ216" s="182"/>
      <c r="EK216" s="182"/>
      <c r="EL216" s="182"/>
      <c r="EM216" s="182"/>
      <c r="EN216" s="182"/>
      <c r="EO216" s="182"/>
      <c r="EP216" s="182"/>
      <c r="EQ216" s="182"/>
      <c r="ER216" s="182"/>
      <c r="ES216" s="182"/>
      <c r="ET216" s="182"/>
      <c r="EU216" s="182"/>
      <c r="EV216" s="182"/>
      <c r="EW216" s="182"/>
      <c r="EX216" s="182"/>
      <c r="EY216" s="182"/>
      <c r="EZ216" s="182"/>
      <c r="FA216" s="182"/>
      <c r="FB216" s="182"/>
      <c r="FC216" s="182"/>
      <c r="FD216" s="182"/>
      <c r="FE216" s="182"/>
      <c r="FF216" s="182"/>
      <c r="FG216" s="182"/>
      <c r="FH216" s="182"/>
      <c r="FI216" s="182"/>
      <c r="FJ216" s="182"/>
      <c r="FK216" s="182"/>
      <c r="FL216" s="182"/>
      <c r="FM216" s="182"/>
      <c r="FN216" s="182"/>
      <c r="FO216" s="182"/>
      <c r="FP216" s="182"/>
      <c r="FQ216" s="182"/>
      <c r="FR216" s="182"/>
      <c r="FS216" s="182"/>
      <c r="FT216" s="182"/>
      <c r="FU216" s="182"/>
      <c r="FV216" s="182"/>
      <c r="FW216" s="182"/>
      <c r="FX216" s="182"/>
      <c r="FY216" s="182"/>
      <c r="FZ216" s="182"/>
      <c r="GA216" s="182"/>
      <c r="GB216" s="182"/>
      <c r="GC216" s="182"/>
      <c r="GD216" s="182"/>
      <c r="GE216" s="182"/>
      <c r="GF216" s="182"/>
      <c r="GG216" s="182"/>
      <c r="GH216" s="182"/>
      <c r="GI216" s="182"/>
      <c r="GJ216" s="182"/>
      <c r="GK216" s="182"/>
      <c r="GL216" s="182"/>
      <c r="GM216" s="182"/>
      <c r="GN216" s="182"/>
      <c r="GO216" s="182"/>
      <c r="GP216" s="182"/>
      <c r="GQ216" s="182"/>
      <c r="GR216" s="182"/>
      <c r="GS216" s="182"/>
      <c r="GT216" s="182"/>
      <c r="GU216" s="182"/>
      <c r="GV216" s="182"/>
      <c r="GW216" s="182"/>
      <c r="GX216" s="182"/>
      <c r="GY216" s="182"/>
      <c r="GZ216" s="182"/>
      <c r="HA216" s="182"/>
      <c r="HB216" s="182"/>
      <c r="HC216" s="182"/>
      <c r="HD216" s="182"/>
      <c r="HE216" s="182"/>
      <c r="HF216" s="182"/>
      <c r="HG216" s="182"/>
      <c r="HH216" s="182"/>
      <c r="HI216" s="182"/>
      <c r="HJ216" s="182"/>
      <c r="HK216" s="182"/>
      <c r="HL216" s="182"/>
      <c r="HM216" s="182"/>
      <c r="HN216" s="182"/>
      <c r="HO216" s="182"/>
      <c r="HP216" s="182"/>
      <c r="HQ216" s="182"/>
      <c r="HR216" s="182"/>
      <c r="HS216" s="182"/>
      <c r="HT216" s="182"/>
      <c r="HU216" s="182"/>
      <c r="HV216" s="182"/>
      <c r="HW216" s="182"/>
      <c r="HX216" s="182"/>
      <c r="HY216" s="182"/>
      <c r="HZ216" s="182"/>
      <c r="IA216" s="182"/>
      <c r="IB216" s="182"/>
      <c r="IC216" s="182"/>
      <c r="ID216" s="182"/>
      <c r="IE216" s="182"/>
    </row>
    <row r="217" spans="1:239" s="7" customFormat="1" x14ac:dyDescent="0.25">
      <c r="A217" s="24"/>
      <c r="B217" s="18" t="s">
        <v>118</v>
      </c>
      <c r="C217" s="14" t="s">
        <v>63</v>
      </c>
      <c r="D217" s="45" t="s">
        <v>62</v>
      </c>
      <c r="E217" s="45">
        <f>10.4733*2</f>
        <v>20.9466</v>
      </c>
      <c r="F217" s="183"/>
      <c r="G217" s="13">
        <f t="shared" ref="G217" si="28">E217*F217</f>
        <v>0</v>
      </c>
      <c r="H217" s="13"/>
      <c r="I217" s="13"/>
      <c r="J217" s="13"/>
      <c r="K217" s="45"/>
      <c r="L217" s="45">
        <f t="shared" ref="L217" si="29">G217+I217+K217</f>
        <v>0</v>
      </c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82"/>
      <c r="AR217" s="182"/>
      <c r="AS217" s="182"/>
      <c r="AT217" s="182"/>
      <c r="AU217" s="182"/>
      <c r="AV217" s="182"/>
      <c r="AW217" s="182"/>
      <c r="AX217" s="182"/>
      <c r="AY217" s="182"/>
      <c r="AZ217" s="182"/>
      <c r="BA217" s="182"/>
      <c r="BB217" s="182"/>
      <c r="BC217" s="182"/>
      <c r="BD217" s="182"/>
      <c r="BE217" s="182"/>
      <c r="BF217" s="182"/>
      <c r="BG217" s="182"/>
      <c r="BH217" s="182"/>
      <c r="BI217" s="182"/>
      <c r="BJ217" s="182"/>
      <c r="BK217" s="182"/>
      <c r="BL217" s="182"/>
      <c r="BM217" s="182"/>
      <c r="BN217" s="182"/>
      <c r="BO217" s="182"/>
      <c r="BP217" s="182"/>
      <c r="BQ217" s="182"/>
      <c r="BR217" s="182"/>
      <c r="BS217" s="182"/>
      <c r="BT217" s="182"/>
      <c r="BU217" s="182"/>
      <c r="BV217" s="182"/>
      <c r="BW217" s="182"/>
      <c r="BX217" s="182"/>
      <c r="BY217" s="182"/>
      <c r="BZ217" s="182"/>
      <c r="CA217" s="182"/>
      <c r="CB217" s="182"/>
      <c r="CC217" s="182"/>
      <c r="CD217" s="182"/>
      <c r="CE217" s="182"/>
      <c r="CF217" s="182"/>
      <c r="CG217" s="182"/>
      <c r="CH217" s="182"/>
      <c r="CI217" s="182"/>
      <c r="CJ217" s="182"/>
      <c r="CK217" s="182"/>
      <c r="CL217" s="182"/>
      <c r="CM217" s="182"/>
      <c r="CN217" s="182"/>
      <c r="CO217" s="182"/>
      <c r="CP217" s="182"/>
      <c r="CQ217" s="182"/>
      <c r="CR217" s="182"/>
      <c r="CS217" s="182"/>
      <c r="CT217" s="182"/>
      <c r="CU217" s="182"/>
      <c r="CV217" s="182"/>
      <c r="CW217" s="182"/>
      <c r="CX217" s="182"/>
      <c r="CY217" s="182"/>
      <c r="CZ217" s="182"/>
      <c r="DA217" s="182"/>
      <c r="DB217" s="182"/>
      <c r="DC217" s="182"/>
      <c r="DD217" s="182"/>
      <c r="DE217" s="182"/>
      <c r="DF217" s="182"/>
      <c r="DG217" s="182"/>
      <c r="DH217" s="182"/>
      <c r="DI217" s="182"/>
      <c r="DJ217" s="182"/>
      <c r="DK217" s="182"/>
      <c r="DL217" s="182"/>
      <c r="DM217" s="182"/>
      <c r="DN217" s="182"/>
      <c r="DO217" s="182"/>
      <c r="DP217" s="182"/>
      <c r="DQ217" s="182"/>
      <c r="DR217" s="182"/>
      <c r="DS217" s="182"/>
      <c r="DT217" s="182"/>
      <c r="DU217" s="182"/>
      <c r="DV217" s="182"/>
      <c r="DW217" s="182"/>
      <c r="DX217" s="182"/>
      <c r="DY217" s="182"/>
      <c r="DZ217" s="182"/>
      <c r="EA217" s="182"/>
      <c r="EB217" s="182"/>
      <c r="EC217" s="182"/>
      <c r="ED217" s="182"/>
      <c r="EE217" s="182"/>
      <c r="EF217" s="182"/>
      <c r="EG217" s="182"/>
      <c r="EH217" s="182"/>
      <c r="EI217" s="182"/>
      <c r="EJ217" s="182"/>
      <c r="EK217" s="182"/>
      <c r="EL217" s="182"/>
      <c r="EM217" s="182"/>
      <c r="EN217" s="182"/>
      <c r="EO217" s="182"/>
      <c r="EP217" s="182"/>
      <c r="EQ217" s="182"/>
      <c r="ER217" s="182"/>
      <c r="ES217" s="182"/>
      <c r="ET217" s="182"/>
      <c r="EU217" s="182"/>
      <c r="EV217" s="182"/>
      <c r="EW217" s="182"/>
      <c r="EX217" s="182"/>
      <c r="EY217" s="182"/>
      <c r="EZ217" s="182"/>
      <c r="FA217" s="182"/>
      <c r="FB217" s="182"/>
      <c r="FC217" s="182"/>
      <c r="FD217" s="182"/>
      <c r="FE217" s="182"/>
      <c r="FF217" s="182"/>
      <c r="FG217" s="182"/>
      <c r="FH217" s="182"/>
      <c r="FI217" s="182"/>
      <c r="FJ217" s="182"/>
      <c r="FK217" s="182"/>
      <c r="FL217" s="182"/>
      <c r="FM217" s="182"/>
      <c r="FN217" s="182"/>
      <c r="FO217" s="182"/>
      <c r="FP217" s="182"/>
      <c r="FQ217" s="182"/>
      <c r="FR217" s="182"/>
      <c r="FS217" s="182"/>
      <c r="FT217" s="182"/>
      <c r="FU217" s="182"/>
      <c r="FV217" s="182"/>
      <c r="FW217" s="182"/>
      <c r="FX217" s="182"/>
      <c r="FY217" s="182"/>
      <c r="FZ217" s="182"/>
      <c r="GA217" s="182"/>
      <c r="GB217" s="182"/>
      <c r="GC217" s="182"/>
      <c r="GD217" s="182"/>
      <c r="GE217" s="182"/>
      <c r="GF217" s="182"/>
      <c r="GG217" s="182"/>
      <c r="GH217" s="182"/>
      <c r="GI217" s="182"/>
      <c r="GJ217" s="182"/>
      <c r="GK217" s="182"/>
      <c r="GL217" s="182"/>
      <c r="GM217" s="182"/>
      <c r="GN217" s="182"/>
      <c r="GO217" s="182"/>
      <c r="GP217" s="182"/>
      <c r="GQ217" s="182"/>
      <c r="GR217" s="182"/>
      <c r="GS217" s="182"/>
      <c r="GT217" s="182"/>
      <c r="GU217" s="182"/>
      <c r="GV217" s="182"/>
      <c r="GW217" s="182"/>
      <c r="GX217" s="182"/>
      <c r="GY217" s="182"/>
      <c r="GZ217" s="182"/>
      <c r="HA217" s="182"/>
      <c r="HB217" s="182"/>
      <c r="HC217" s="182"/>
      <c r="HD217" s="182"/>
      <c r="HE217" s="182"/>
      <c r="HF217" s="182"/>
      <c r="HG217" s="182"/>
      <c r="HH217" s="182"/>
      <c r="HI217" s="182"/>
      <c r="HJ217" s="182"/>
      <c r="HK217" s="182"/>
      <c r="HL217" s="182"/>
      <c r="HM217" s="182"/>
      <c r="HN217" s="182"/>
      <c r="HO217" s="182"/>
      <c r="HP217" s="182"/>
      <c r="HQ217" s="182"/>
      <c r="HR217" s="182"/>
      <c r="HS217" s="182"/>
      <c r="HT217" s="182"/>
      <c r="HU217" s="182"/>
      <c r="HV217" s="182"/>
      <c r="HW217" s="182"/>
      <c r="HX217" s="182"/>
      <c r="HY217" s="182"/>
      <c r="HZ217" s="182"/>
      <c r="IA217" s="182"/>
      <c r="IB217" s="182"/>
      <c r="IC217" s="182"/>
      <c r="ID217" s="182"/>
      <c r="IE217" s="182"/>
    </row>
    <row r="218" spans="1:239" s="7" customFormat="1" x14ac:dyDescent="0.25">
      <c r="A218" s="24"/>
      <c r="B218" s="18" t="s">
        <v>119</v>
      </c>
      <c r="C218" s="176" t="s">
        <v>63</v>
      </c>
      <c r="D218" s="13">
        <v>100</v>
      </c>
      <c r="E218" s="13">
        <f>D218*E212</f>
        <v>1.32</v>
      </c>
      <c r="F218" s="45"/>
      <c r="G218" s="13">
        <f>E218*F218</f>
        <v>0</v>
      </c>
      <c r="H218" s="13"/>
      <c r="I218" s="13"/>
      <c r="J218" s="13"/>
      <c r="K218" s="45"/>
      <c r="L218" s="45">
        <f>G218+I218+K218</f>
        <v>0</v>
      </c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82"/>
      <c r="AR218" s="182"/>
      <c r="AS218" s="182"/>
      <c r="AT218" s="182"/>
      <c r="AU218" s="182"/>
      <c r="AV218" s="182"/>
      <c r="AW218" s="182"/>
      <c r="AX218" s="182"/>
      <c r="AY218" s="182"/>
      <c r="AZ218" s="182"/>
      <c r="BA218" s="182"/>
      <c r="BB218" s="182"/>
      <c r="BC218" s="182"/>
      <c r="BD218" s="182"/>
      <c r="BE218" s="182"/>
      <c r="BF218" s="182"/>
      <c r="BG218" s="182"/>
      <c r="BH218" s="182"/>
      <c r="BI218" s="182"/>
      <c r="BJ218" s="182"/>
      <c r="BK218" s="182"/>
      <c r="BL218" s="182"/>
      <c r="BM218" s="182"/>
      <c r="BN218" s="182"/>
      <c r="BO218" s="182"/>
      <c r="BP218" s="182"/>
      <c r="BQ218" s="182"/>
      <c r="BR218" s="182"/>
      <c r="BS218" s="182"/>
      <c r="BT218" s="182"/>
      <c r="BU218" s="182"/>
      <c r="BV218" s="182"/>
      <c r="BW218" s="182"/>
      <c r="BX218" s="182"/>
      <c r="BY218" s="182"/>
      <c r="BZ218" s="182"/>
      <c r="CA218" s="182"/>
      <c r="CB218" s="182"/>
      <c r="CC218" s="182"/>
      <c r="CD218" s="182"/>
      <c r="CE218" s="182"/>
      <c r="CF218" s="182"/>
      <c r="CG218" s="182"/>
      <c r="CH218" s="182"/>
      <c r="CI218" s="182"/>
      <c r="CJ218" s="182"/>
      <c r="CK218" s="182"/>
      <c r="CL218" s="182"/>
      <c r="CM218" s="182"/>
      <c r="CN218" s="182"/>
      <c r="CO218" s="182"/>
      <c r="CP218" s="182"/>
      <c r="CQ218" s="182"/>
      <c r="CR218" s="182"/>
      <c r="CS218" s="182"/>
      <c r="CT218" s="182"/>
      <c r="CU218" s="182"/>
      <c r="CV218" s="182"/>
      <c r="CW218" s="182"/>
      <c r="CX218" s="182"/>
      <c r="CY218" s="182"/>
      <c r="CZ218" s="182"/>
      <c r="DA218" s="182"/>
      <c r="DB218" s="182"/>
      <c r="DC218" s="182"/>
      <c r="DD218" s="182"/>
      <c r="DE218" s="182"/>
      <c r="DF218" s="182"/>
      <c r="DG218" s="182"/>
      <c r="DH218" s="182"/>
      <c r="DI218" s="182"/>
      <c r="DJ218" s="182"/>
      <c r="DK218" s="182"/>
      <c r="DL218" s="182"/>
      <c r="DM218" s="182"/>
      <c r="DN218" s="182"/>
      <c r="DO218" s="182"/>
      <c r="DP218" s="182"/>
      <c r="DQ218" s="182"/>
      <c r="DR218" s="182"/>
      <c r="DS218" s="182"/>
      <c r="DT218" s="182"/>
      <c r="DU218" s="182"/>
      <c r="DV218" s="182"/>
      <c r="DW218" s="182"/>
      <c r="DX218" s="182"/>
      <c r="DY218" s="182"/>
      <c r="DZ218" s="182"/>
      <c r="EA218" s="182"/>
      <c r="EB218" s="182"/>
      <c r="EC218" s="182"/>
      <c r="ED218" s="182"/>
      <c r="EE218" s="182"/>
      <c r="EF218" s="182"/>
      <c r="EG218" s="182"/>
      <c r="EH218" s="182"/>
      <c r="EI218" s="182"/>
      <c r="EJ218" s="182"/>
      <c r="EK218" s="182"/>
      <c r="EL218" s="182"/>
      <c r="EM218" s="182"/>
      <c r="EN218" s="182"/>
      <c r="EO218" s="182"/>
      <c r="EP218" s="182"/>
      <c r="EQ218" s="182"/>
      <c r="ER218" s="182"/>
      <c r="ES218" s="182"/>
      <c r="ET218" s="182"/>
      <c r="EU218" s="182"/>
      <c r="EV218" s="182"/>
      <c r="EW218" s="182"/>
      <c r="EX218" s="182"/>
      <c r="EY218" s="182"/>
      <c r="EZ218" s="182"/>
      <c r="FA218" s="182"/>
      <c r="FB218" s="182"/>
      <c r="FC218" s="182"/>
      <c r="FD218" s="182"/>
      <c r="FE218" s="182"/>
      <c r="FF218" s="182"/>
      <c r="FG218" s="182"/>
      <c r="FH218" s="182"/>
      <c r="FI218" s="182"/>
      <c r="FJ218" s="182"/>
      <c r="FK218" s="182"/>
      <c r="FL218" s="182"/>
      <c r="FM218" s="182"/>
      <c r="FN218" s="182"/>
      <c r="FO218" s="182"/>
      <c r="FP218" s="182"/>
      <c r="FQ218" s="182"/>
      <c r="FR218" s="182"/>
      <c r="FS218" s="182"/>
      <c r="FT218" s="182"/>
      <c r="FU218" s="182"/>
      <c r="FV218" s="182"/>
      <c r="FW218" s="182"/>
      <c r="FX218" s="182"/>
      <c r="FY218" s="182"/>
      <c r="FZ218" s="182"/>
      <c r="GA218" s="182"/>
      <c r="GB218" s="182"/>
      <c r="GC218" s="182"/>
      <c r="GD218" s="182"/>
      <c r="GE218" s="182"/>
      <c r="GF218" s="182"/>
      <c r="GG218" s="182"/>
      <c r="GH218" s="182"/>
      <c r="GI218" s="182"/>
      <c r="GJ218" s="182"/>
      <c r="GK218" s="182"/>
      <c r="GL218" s="182"/>
      <c r="GM218" s="182"/>
      <c r="GN218" s="182"/>
      <c r="GO218" s="182"/>
      <c r="GP218" s="182"/>
      <c r="GQ218" s="182"/>
      <c r="GR218" s="182"/>
      <c r="GS218" s="182"/>
      <c r="GT218" s="182"/>
      <c r="GU218" s="182"/>
      <c r="GV218" s="182"/>
      <c r="GW218" s="182"/>
      <c r="GX218" s="182"/>
      <c r="GY218" s="182"/>
      <c r="GZ218" s="182"/>
      <c r="HA218" s="182"/>
      <c r="HB218" s="182"/>
      <c r="HC218" s="182"/>
      <c r="HD218" s="182"/>
      <c r="HE218" s="182"/>
      <c r="HF218" s="182"/>
      <c r="HG218" s="182"/>
      <c r="HH218" s="182"/>
      <c r="HI218" s="182"/>
      <c r="HJ218" s="182"/>
      <c r="HK218" s="182"/>
      <c r="HL218" s="182"/>
      <c r="HM218" s="182"/>
      <c r="HN218" s="182"/>
      <c r="HO218" s="182"/>
      <c r="HP218" s="182"/>
      <c r="HQ218" s="182"/>
      <c r="HR218" s="182"/>
      <c r="HS218" s="182"/>
      <c r="HT218" s="182"/>
      <c r="HU218" s="182"/>
      <c r="HV218" s="182"/>
      <c r="HW218" s="182"/>
      <c r="HX218" s="182"/>
      <c r="HY218" s="182"/>
      <c r="HZ218" s="182"/>
      <c r="IA218" s="182"/>
      <c r="IB218" s="182"/>
      <c r="IC218" s="182"/>
      <c r="ID218" s="182"/>
      <c r="IE218" s="182"/>
    </row>
    <row r="219" spans="1:239" s="7" customFormat="1" x14ac:dyDescent="0.25">
      <c r="A219" s="24"/>
      <c r="B219" s="18" t="s">
        <v>120</v>
      </c>
      <c r="C219" s="176" t="s">
        <v>63</v>
      </c>
      <c r="D219" s="13">
        <v>220</v>
      </c>
      <c r="E219" s="13">
        <f>D219*E212</f>
        <v>2.9039999999999999</v>
      </c>
      <c r="F219" s="45"/>
      <c r="G219" s="13">
        <f>E219*F219</f>
        <v>0</v>
      </c>
      <c r="H219" s="13"/>
      <c r="I219" s="13"/>
      <c r="J219" s="13"/>
      <c r="K219" s="45"/>
      <c r="L219" s="45">
        <f>G219+I219+K219</f>
        <v>0</v>
      </c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82"/>
      <c r="AR219" s="182"/>
      <c r="AS219" s="182"/>
      <c r="AT219" s="182"/>
      <c r="AU219" s="182"/>
      <c r="AV219" s="182"/>
      <c r="AW219" s="182"/>
      <c r="AX219" s="182"/>
      <c r="AY219" s="182"/>
      <c r="AZ219" s="182"/>
      <c r="BA219" s="182"/>
      <c r="BB219" s="182"/>
      <c r="BC219" s="182"/>
      <c r="BD219" s="182"/>
      <c r="BE219" s="182"/>
      <c r="BF219" s="182"/>
      <c r="BG219" s="182"/>
      <c r="BH219" s="182"/>
      <c r="BI219" s="182"/>
      <c r="BJ219" s="182"/>
      <c r="BK219" s="182"/>
      <c r="BL219" s="182"/>
      <c r="BM219" s="182"/>
      <c r="BN219" s="182"/>
      <c r="BO219" s="182"/>
      <c r="BP219" s="182"/>
      <c r="BQ219" s="182"/>
      <c r="BR219" s="182"/>
      <c r="BS219" s="182"/>
      <c r="BT219" s="182"/>
      <c r="BU219" s="182"/>
      <c r="BV219" s="182"/>
      <c r="BW219" s="182"/>
      <c r="BX219" s="182"/>
      <c r="BY219" s="182"/>
      <c r="BZ219" s="182"/>
      <c r="CA219" s="182"/>
      <c r="CB219" s="182"/>
      <c r="CC219" s="182"/>
      <c r="CD219" s="182"/>
      <c r="CE219" s="182"/>
      <c r="CF219" s="182"/>
      <c r="CG219" s="182"/>
      <c r="CH219" s="182"/>
      <c r="CI219" s="182"/>
      <c r="CJ219" s="182"/>
      <c r="CK219" s="182"/>
      <c r="CL219" s="182"/>
      <c r="CM219" s="182"/>
      <c r="CN219" s="182"/>
      <c r="CO219" s="182"/>
      <c r="CP219" s="182"/>
      <c r="CQ219" s="182"/>
      <c r="CR219" s="182"/>
      <c r="CS219" s="182"/>
      <c r="CT219" s="182"/>
      <c r="CU219" s="182"/>
      <c r="CV219" s="182"/>
      <c r="CW219" s="182"/>
      <c r="CX219" s="182"/>
      <c r="CY219" s="182"/>
      <c r="CZ219" s="182"/>
      <c r="DA219" s="182"/>
      <c r="DB219" s="182"/>
      <c r="DC219" s="182"/>
      <c r="DD219" s="182"/>
      <c r="DE219" s="182"/>
      <c r="DF219" s="182"/>
      <c r="DG219" s="182"/>
      <c r="DH219" s="182"/>
      <c r="DI219" s="182"/>
      <c r="DJ219" s="182"/>
      <c r="DK219" s="182"/>
      <c r="DL219" s="182"/>
      <c r="DM219" s="182"/>
      <c r="DN219" s="182"/>
      <c r="DO219" s="182"/>
      <c r="DP219" s="182"/>
      <c r="DQ219" s="182"/>
      <c r="DR219" s="182"/>
      <c r="DS219" s="182"/>
      <c r="DT219" s="182"/>
      <c r="DU219" s="182"/>
      <c r="DV219" s="182"/>
      <c r="DW219" s="182"/>
      <c r="DX219" s="182"/>
      <c r="DY219" s="182"/>
      <c r="DZ219" s="182"/>
      <c r="EA219" s="182"/>
      <c r="EB219" s="182"/>
      <c r="EC219" s="182"/>
      <c r="ED219" s="182"/>
      <c r="EE219" s="182"/>
      <c r="EF219" s="182"/>
      <c r="EG219" s="182"/>
      <c r="EH219" s="182"/>
      <c r="EI219" s="182"/>
      <c r="EJ219" s="182"/>
      <c r="EK219" s="182"/>
      <c r="EL219" s="182"/>
      <c r="EM219" s="182"/>
      <c r="EN219" s="182"/>
      <c r="EO219" s="182"/>
      <c r="EP219" s="182"/>
      <c r="EQ219" s="182"/>
      <c r="ER219" s="182"/>
      <c r="ES219" s="182"/>
      <c r="ET219" s="182"/>
      <c r="EU219" s="182"/>
      <c r="EV219" s="182"/>
      <c r="EW219" s="182"/>
      <c r="EX219" s="182"/>
      <c r="EY219" s="182"/>
      <c r="EZ219" s="182"/>
      <c r="FA219" s="182"/>
      <c r="FB219" s="182"/>
      <c r="FC219" s="182"/>
      <c r="FD219" s="182"/>
      <c r="FE219" s="182"/>
      <c r="FF219" s="182"/>
      <c r="FG219" s="182"/>
      <c r="FH219" s="182"/>
      <c r="FI219" s="182"/>
      <c r="FJ219" s="182"/>
      <c r="FK219" s="182"/>
      <c r="FL219" s="182"/>
      <c r="FM219" s="182"/>
      <c r="FN219" s="182"/>
      <c r="FO219" s="182"/>
      <c r="FP219" s="182"/>
      <c r="FQ219" s="182"/>
      <c r="FR219" s="182"/>
      <c r="FS219" s="182"/>
      <c r="FT219" s="182"/>
      <c r="FU219" s="182"/>
      <c r="FV219" s="182"/>
      <c r="FW219" s="182"/>
      <c r="FX219" s="182"/>
      <c r="FY219" s="182"/>
      <c r="FZ219" s="182"/>
      <c r="GA219" s="182"/>
      <c r="GB219" s="182"/>
      <c r="GC219" s="182"/>
      <c r="GD219" s="182"/>
      <c r="GE219" s="182"/>
      <c r="GF219" s="182"/>
      <c r="GG219" s="182"/>
      <c r="GH219" s="182"/>
      <c r="GI219" s="182"/>
      <c r="GJ219" s="182"/>
      <c r="GK219" s="182"/>
      <c r="GL219" s="182"/>
      <c r="GM219" s="182"/>
      <c r="GN219" s="182"/>
      <c r="GO219" s="182"/>
      <c r="GP219" s="182"/>
      <c r="GQ219" s="182"/>
      <c r="GR219" s="182"/>
      <c r="GS219" s="182"/>
      <c r="GT219" s="182"/>
      <c r="GU219" s="182"/>
      <c r="GV219" s="182"/>
      <c r="GW219" s="182"/>
      <c r="GX219" s="182"/>
      <c r="GY219" s="182"/>
      <c r="GZ219" s="182"/>
      <c r="HA219" s="182"/>
      <c r="HB219" s="182"/>
      <c r="HC219" s="182"/>
      <c r="HD219" s="182"/>
      <c r="HE219" s="182"/>
      <c r="HF219" s="182"/>
      <c r="HG219" s="182"/>
      <c r="HH219" s="182"/>
      <c r="HI219" s="182"/>
      <c r="HJ219" s="182"/>
      <c r="HK219" s="182"/>
      <c r="HL219" s="182"/>
      <c r="HM219" s="182"/>
      <c r="HN219" s="182"/>
      <c r="HO219" s="182"/>
      <c r="HP219" s="182"/>
      <c r="HQ219" s="182"/>
      <c r="HR219" s="182"/>
      <c r="HS219" s="182"/>
      <c r="HT219" s="182"/>
      <c r="HU219" s="182"/>
      <c r="HV219" s="182"/>
      <c r="HW219" s="182"/>
      <c r="HX219" s="182"/>
      <c r="HY219" s="182"/>
      <c r="HZ219" s="182"/>
      <c r="IA219" s="182"/>
      <c r="IB219" s="182"/>
      <c r="IC219" s="182"/>
      <c r="ID219" s="182"/>
      <c r="IE219" s="182"/>
    </row>
    <row r="220" spans="1:239" s="7" customFormat="1" x14ac:dyDescent="0.25">
      <c r="A220" s="24"/>
      <c r="B220" s="18" t="s">
        <v>121</v>
      </c>
      <c r="C220" s="176" t="s">
        <v>61</v>
      </c>
      <c r="D220" s="45" t="s">
        <v>62</v>
      </c>
      <c r="E220" s="45">
        <f>0.6*2</f>
        <v>1.2</v>
      </c>
      <c r="F220" s="45"/>
      <c r="G220" s="6">
        <f t="shared" ref="G220" si="30">E220*F220</f>
        <v>0</v>
      </c>
      <c r="H220" s="13"/>
      <c r="I220" s="13"/>
      <c r="J220" s="13"/>
      <c r="K220" s="45"/>
      <c r="L220" s="13">
        <f t="shared" ref="L220" si="31">G220+I220+K220</f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</row>
    <row r="221" spans="1:239" s="7" customFormat="1" x14ac:dyDescent="0.25">
      <c r="A221" s="24"/>
      <c r="B221" s="184" t="s">
        <v>122</v>
      </c>
      <c r="C221" s="14" t="s">
        <v>16</v>
      </c>
      <c r="D221" s="13">
        <v>101.5</v>
      </c>
      <c r="E221" s="13">
        <f>D221*E212</f>
        <v>1.3398000000000001</v>
      </c>
      <c r="F221" s="13"/>
      <c r="G221" s="6">
        <f>E221*F221</f>
        <v>0</v>
      </c>
      <c r="H221" s="6"/>
      <c r="I221" s="6"/>
      <c r="J221" s="13"/>
      <c r="K221" s="13"/>
      <c r="L221" s="13">
        <f>G221+I221+K221</f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</row>
    <row r="222" spans="1:239" s="7" customFormat="1" x14ac:dyDescent="0.25">
      <c r="A222" s="24"/>
      <c r="B222" s="184" t="s">
        <v>123</v>
      </c>
      <c r="C222" s="14" t="s">
        <v>16</v>
      </c>
      <c r="D222" s="13">
        <v>3.91</v>
      </c>
      <c r="E222" s="27">
        <f>D222*E212</f>
        <v>5.1611999999999998E-2</v>
      </c>
      <c r="F222" s="13"/>
      <c r="G222" s="13">
        <f t="shared" ref="G222:G224" si="32">E222*F222</f>
        <v>0</v>
      </c>
      <c r="H222" s="13"/>
      <c r="I222" s="13"/>
      <c r="J222" s="13"/>
      <c r="K222" s="13"/>
      <c r="L222" s="13">
        <f t="shared" ref="L222:L225" si="33">G222+I222+K222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</row>
    <row r="223" spans="1:239" s="7" customFormat="1" x14ac:dyDescent="0.25">
      <c r="A223" s="24"/>
      <c r="B223" s="184" t="s">
        <v>124</v>
      </c>
      <c r="C223" s="14" t="s">
        <v>16</v>
      </c>
      <c r="D223" s="13">
        <v>0.34</v>
      </c>
      <c r="E223" s="27">
        <f>E212*D223</f>
        <v>4.4880000000000007E-3</v>
      </c>
      <c r="F223" s="13"/>
      <c r="G223" s="13">
        <f t="shared" si="32"/>
        <v>0</v>
      </c>
      <c r="H223" s="13"/>
      <c r="I223" s="13"/>
      <c r="J223" s="13"/>
      <c r="K223" s="13"/>
      <c r="L223" s="13">
        <f t="shared" si="33"/>
        <v>0</v>
      </c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182"/>
      <c r="AZ223" s="182"/>
      <c r="BA223" s="182"/>
      <c r="BB223" s="182"/>
      <c r="BC223" s="182"/>
      <c r="BD223" s="182"/>
      <c r="BE223" s="182"/>
      <c r="BF223" s="182"/>
      <c r="BG223" s="182"/>
      <c r="BH223" s="182"/>
      <c r="BI223" s="182"/>
      <c r="BJ223" s="182"/>
      <c r="BK223" s="182"/>
      <c r="BL223" s="182"/>
      <c r="BM223" s="182"/>
      <c r="BN223" s="182"/>
      <c r="BO223" s="182"/>
      <c r="BP223" s="182"/>
      <c r="BQ223" s="182"/>
      <c r="BR223" s="182"/>
      <c r="BS223" s="182"/>
      <c r="BT223" s="182"/>
      <c r="BU223" s="182"/>
      <c r="BV223" s="182"/>
      <c r="BW223" s="182"/>
      <c r="BX223" s="182"/>
      <c r="BY223" s="182"/>
      <c r="BZ223" s="182"/>
      <c r="CA223" s="182"/>
      <c r="CB223" s="182"/>
      <c r="CC223" s="182"/>
      <c r="CD223" s="182"/>
      <c r="CE223" s="182"/>
      <c r="CF223" s="182"/>
      <c r="CG223" s="182"/>
      <c r="CH223" s="182"/>
      <c r="CI223" s="182"/>
      <c r="CJ223" s="182"/>
      <c r="CK223" s="182"/>
      <c r="CL223" s="182"/>
      <c r="CM223" s="182"/>
      <c r="CN223" s="182"/>
      <c r="CO223" s="182"/>
      <c r="CP223" s="182"/>
      <c r="CQ223" s="182"/>
      <c r="CR223" s="182"/>
      <c r="CS223" s="182"/>
      <c r="CT223" s="182"/>
      <c r="CU223" s="182"/>
      <c r="CV223" s="182"/>
      <c r="CW223" s="182"/>
      <c r="CX223" s="182"/>
      <c r="CY223" s="182"/>
      <c r="CZ223" s="182"/>
      <c r="DA223" s="182"/>
      <c r="DB223" s="182"/>
      <c r="DC223" s="182"/>
      <c r="DD223" s="182"/>
      <c r="DE223" s="182"/>
      <c r="DF223" s="182"/>
      <c r="DG223" s="182"/>
      <c r="DH223" s="182"/>
      <c r="DI223" s="182"/>
      <c r="DJ223" s="182"/>
      <c r="DK223" s="182"/>
      <c r="DL223" s="182"/>
      <c r="DM223" s="182"/>
      <c r="DN223" s="182"/>
      <c r="DO223" s="182"/>
      <c r="DP223" s="182"/>
      <c r="DQ223" s="182"/>
      <c r="DR223" s="182"/>
      <c r="DS223" s="182"/>
      <c r="DT223" s="182"/>
      <c r="DU223" s="182"/>
      <c r="DV223" s="182"/>
      <c r="DW223" s="182"/>
      <c r="DX223" s="182"/>
      <c r="DY223" s="182"/>
      <c r="DZ223" s="182"/>
      <c r="EA223" s="182"/>
      <c r="EB223" s="182"/>
      <c r="EC223" s="182"/>
      <c r="ED223" s="182"/>
      <c r="EE223" s="182"/>
      <c r="EF223" s="182"/>
      <c r="EG223" s="182"/>
      <c r="EH223" s="182"/>
      <c r="EI223" s="182"/>
      <c r="EJ223" s="182"/>
      <c r="EK223" s="182"/>
      <c r="EL223" s="182"/>
      <c r="EM223" s="182"/>
      <c r="EN223" s="182"/>
      <c r="EO223" s="182"/>
      <c r="EP223" s="182"/>
      <c r="EQ223" s="182"/>
      <c r="ER223" s="182"/>
      <c r="ES223" s="182"/>
      <c r="ET223" s="182"/>
      <c r="EU223" s="182"/>
      <c r="EV223" s="182"/>
      <c r="EW223" s="182"/>
      <c r="EX223" s="182"/>
      <c r="EY223" s="182"/>
      <c r="EZ223" s="182"/>
      <c r="FA223" s="182"/>
      <c r="FB223" s="182"/>
      <c r="FC223" s="182"/>
      <c r="FD223" s="182"/>
      <c r="FE223" s="182"/>
      <c r="FF223" s="182"/>
      <c r="FG223" s="182"/>
      <c r="FH223" s="182"/>
      <c r="FI223" s="182"/>
      <c r="FJ223" s="182"/>
      <c r="FK223" s="182"/>
      <c r="FL223" s="182"/>
      <c r="FM223" s="182"/>
      <c r="FN223" s="182"/>
      <c r="FO223" s="182"/>
      <c r="FP223" s="182"/>
      <c r="FQ223" s="182"/>
      <c r="FR223" s="182"/>
      <c r="FS223" s="182"/>
      <c r="FT223" s="182"/>
      <c r="FU223" s="182"/>
      <c r="FV223" s="182"/>
      <c r="FW223" s="182"/>
      <c r="FX223" s="182"/>
      <c r="FY223" s="182"/>
      <c r="FZ223" s="182"/>
      <c r="GA223" s="182"/>
      <c r="GB223" s="182"/>
      <c r="GC223" s="182"/>
      <c r="GD223" s="182"/>
      <c r="GE223" s="182"/>
      <c r="GF223" s="182"/>
      <c r="GG223" s="182"/>
      <c r="GH223" s="182"/>
      <c r="GI223" s="182"/>
      <c r="GJ223" s="182"/>
      <c r="GK223" s="182"/>
      <c r="GL223" s="182"/>
      <c r="GM223" s="182"/>
      <c r="GN223" s="182"/>
      <c r="GO223" s="182"/>
      <c r="GP223" s="182"/>
      <c r="GQ223" s="182"/>
      <c r="GR223" s="182"/>
      <c r="GS223" s="182"/>
      <c r="GT223" s="182"/>
      <c r="GU223" s="182"/>
      <c r="GV223" s="182"/>
      <c r="GW223" s="182"/>
      <c r="GX223" s="182"/>
      <c r="GY223" s="182"/>
      <c r="GZ223" s="182"/>
      <c r="HA223" s="182"/>
      <c r="HB223" s="182"/>
      <c r="HC223" s="182"/>
      <c r="HD223" s="182"/>
      <c r="HE223" s="182"/>
      <c r="HF223" s="182"/>
      <c r="HG223" s="182"/>
      <c r="HH223" s="182"/>
      <c r="HI223" s="182"/>
      <c r="HJ223" s="182"/>
      <c r="HK223" s="182"/>
      <c r="HL223" s="182"/>
      <c r="HM223" s="182"/>
      <c r="HN223" s="182"/>
      <c r="HO223" s="182"/>
      <c r="HP223" s="182"/>
      <c r="HQ223" s="182"/>
      <c r="HR223" s="182"/>
      <c r="HS223" s="182"/>
      <c r="HT223" s="182"/>
      <c r="HU223" s="182"/>
      <c r="HV223" s="182"/>
      <c r="HW223" s="182"/>
      <c r="HX223" s="182"/>
      <c r="HY223" s="182"/>
      <c r="HZ223" s="182"/>
      <c r="IA223" s="182"/>
      <c r="IB223" s="182"/>
      <c r="IC223" s="182"/>
      <c r="ID223" s="182"/>
      <c r="IE223" s="182"/>
    </row>
    <row r="224" spans="1:239" s="7" customFormat="1" x14ac:dyDescent="0.25">
      <c r="A224" s="24"/>
      <c r="B224" s="93" t="s">
        <v>125</v>
      </c>
      <c r="C224" s="176" t="s">
        <v>23</v>
      </c>
      <c r="D224" s="13">
        <v>184</v>
      </c>
      <c r="E224" s="13">
        <f>D224*E212</f>
        <v>2.4287999999999998</v>
      </c>
      <c r="F224" s="185"/>
      <c r="G224" s="6">
        <f t="shared" si="32"/>
        <v>0</v>
      </c>
      <c r="H224" s="6"/>
      <c r="I224" s="6"/>
      <c r="J224" s="13"/>
      <c r="K224" s="13"/>
      <c r="L224" s="13">
        <f t="shared" si="33"/>
        <v>0</v>
      </c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182"/>
      <c r="AZ224" s="182"/>
      <c r="BA224" s="182"/>
      <c r="BB224" s="182"/>
      <c r="BC224" s="182"/>
      <c r="BD224" s="182"/>
      <c r="BE224" s="182"/>
      <c r="BF224" s="182"/>
      <c r="BG224" s="182"/>
      <c r="BH224" s="182"/>
      <c r="BI224" s="182"/>
      <c r="BJ224" s="182"/>
      <c r="BK224" s="182"/>
      <c r="BL224" s="182"/>
      <c r="BM224" s="182"/>
      <c r="BN224" s="182"/>
      <c r="BO224" s="182"/>
      <c r="BP224" s="182"/>
      <c r="BQ224" s="182"/>
      <c r="BR224" s="182"/>
      <c r="BS224" s="182"/>
      <c r="BT224" s="182"/>
      <c r="BU224" s="182"/>
      <c r="BV224" s="182"/>
      <c r="BW224" s="182"/>
      <c r="BX224" s="182"/>
      <c r="BY224" s="182"/>
      <c r="BZ224" s="182"/>
      <c r="CA224" s="182"/>
      <c r="CB224" s="182"/>
      <c r="CC224" s="182"/>
      <c r="CD224" s="182"/>
      <c r="CE224" s="182"/>
      <c r="CF224" s="182"/>
      <c r="CG224" s="182"/>
      <c r="CH224" s="182"/>
      <c r="CI224" s="182"/>
      <c r="CJ224" s="182"/>
      <c r="CK224" s="182"/>
      <c r="CL224" s="182"/>
      <c r="CM224" s="182"/>
      <c r="CN224" s="182"/>
      <c r="CO224" s="182"/>
      <c r="CP224" s="182"/>
      <c r="CQ224" s="182"/>
      <c r="CR224" s="182"/>
      <c r="CS224" s="182"/>
      <c r="CT224" s="182"/>
      <c r="CU224" s="182"/>
      <c r="CV224" s="182"/>
      <c r="CW224" s="182"/>
      <c r="CX224" s="182"/>
      <c r="CY224" s="182"/>
      <c r="CZ224" s="182"/>
      <c r="DA224" s="182"/>
      <c r="DB224" s="182"/>
      <c r="DC224" s="182"/>
      <c r="DD224" s="182"/>
      <c r="DE224" s="182"/>
      <c r="DF224" s="182"/>
      <c r="DG224" s="182"/>
      <c r="DH224" s="182"/>
      <c r="DI224" s="182"/>
      <c r="DJ224" s="182"/>
      <c r="DK224" s="182"/>
      <c r="DL224" s="182"/>
      <c r="DM224" s="182"/>
      <c r="DN224" s="182"/>
      <c r="DO224" s="182"/>
      <c r="DP224" s="182"/>
      <c r="DQ224" s="182"/>
      <c r="DR224" s="182"/>
      <c r="DS224" s="182"/>
      <c r="DT224" s="182"/>
      <c r="DU224" s="182"/>
      <c r="DV224" s="182"/>
      <c r="DW224" s="182"/>
      <c r="DX224" s="182"/>
      <c r="DY224" s="182"/>
      <c r="DZ224" s="182"/>
      <c r="EA224" s="182"/>
      <c r="EB224" s="182"/>
      <c r="EC224" s="182"/>
      <c r="ED224" s="182"/>
      <c r="EE224" s="182"/>
      <c r="EF224" s="182"/>
      <c r="EG224" s="182"/>
      <c r="EH224" s="182"/>
      <c r="EI224" s="182"/>
      <c r="EJ224" s="182"/>
      <c r="EK224" s="182"/>
      <c r="EL224" s="182"/>
      <c r="EM224" s="182"/>
      <c r="EN224" s="182"/>
      <c r="EO224" s="182"/>
      <c r="EP224" s="182"/>
      <c r="EQ224" s="182"/>
      <c r="ER224" s="182"/>
      <c r="ES224" s="182"/>
      <c r="ET224" s="182"/>
      <c r="EU224" s="182"/>
      <c r="EV224" s="182"/>
      <c r="EW224" s="182"/>
      <c r="EX224" s="182"/>
      <c r="EY224" s="182"/>
      <c r="EZ224" s="182"/>
      <c r="FA224" s="182"/>
      <c r="FB224" s="182"/>
      <c r="FC224" s="182"/>
      <c r="FD224" s="182"/>
      <c r="FE224" s="182"/>
      <c r="FF224" s="182"/>
      <c r="FG224" s="182"/>
      <c r="FH224" s="182"/>
      <c r="FI224" s="182"/>
      <c r="FJ224" s="182"/>
      <c r="FK224" s="182"/>
      <c r="FL224" s="182"/>
      <c r="FM224" s="182"/>
      <c r="FN224" s="182"/>
      <c r="FO224" s="182"/>
      <c r="FP224" s="182"/>
      <c r="FQ224" s="182"/>
      <c r="FR224" s="182"/>
      <c r="FS224" s="182"/>
      <c r="FT224" s="182"/>
      <c r="FU224" s="182"/>
      <c r="FV224" s="182"/>
      <c r="FW224" s="182"/>
      <c r="FX224" s="182"/>
      <c r="FY224" s="182"/>
      <c r="FZ224" s="182"/>
      <c r="GA224" s="182"/>
      <c r="GB224" s="182"/>
      <c r="GC224" s="182"/>
      <c r="GD224" s="182"/>
      <c r="GE224" s="182"/>
      <c r="GF224" s="182"/>
      <c r="GG224" s="182"/>
      <c r="GH224" s="182"/>
      <c r="GI224" s="182"/>
      <c r="GJ224" s="182"/>
      <c r="GK224" s="182"/>
      <c r="GL224" s="182"/>
      <c r="GM224" s="182"/>
      <c r="GN224" s="182"/>
      <c r="GO224" s="182"/>
      <c r="GP224" s="182"/>
      <c r="GQ224" s="182"/>
      <c r="GR224" s="182"/>
      <c r="GS224" s="182"/>
      <c r="GT224" s="182"/>
      <c r="GU224" s="182"/>
      <c r="GV224" s="182"/>
      <c r="GW224" s="182"/>
      <c r="GX224" s="182"/>
      <c r="GY224" s="182"/>
      <c r="GZ224" s="182"/>
      <c r="HA224" s="182"/>
      <c r="HB224" s="182"/>
      <c r="HC224" s="182"/>
      <c r="HD224" s="182"/>
      <c r="HE224" s="182"/>
      <c r="HF224" s="182"/>
      <c r="HG224" s="182"/>
      <c r="HH224" s="182"/>
      <c r="HI224" s="182"/>
      <c r="HJ224" s="182"/>
      <c r="HK224" s="182"/>
      <c r="HL224" s="182"/>
      <c r="HM224" s="182"/>
      <c r="HN224" s="182"/>
      <c r="HO224" s="182"/>
      <c r="HP224" s="182"/>
      <c r="HQ224" s="182"/>
      <c r="HR224" s="182"/>
      <c r="HS224" s="182"/>
      <c r="HT224" s="182"/>
      <c r="HU224" s="182"/>
      <c r="HV224" s="182"/>
      <c r="HW224" s="182"/>
      <c r="HX224" s="182"/>
      <c r="HY224" s="182"/>
      <c r="HZ224" s="182"/>
      <c r="IA224" s="182"/>
      <c r="IB224" s="182"/>
      <c r="IC224" s="182"/>
      <c r="ID224" s="182"/>
      <c r="IE224" s="182"/>
    </row>
    <row r="225" spans="1:239" s="7" customFormat="1" x14ac:dyDescent="0.25">
      <c r="A225" s="24"/>
      <c r="B225" s="18" t="s">
        <v>35</v>
      </c>
      <c r="C225" s="14" t="s">
        <v>0</v>
      </c>
      <c r="D225" s="13">
        <v>46</v>
      </c>
      <c r="E225" s="45">
        <f>D225*E212</f>
        <v>0.60719999999999996</v>
      </c>
      <c r="F225" s="84"/>
      <c r="G225" s="13">
        <f>E225*F225</f>
        <v>0</v>
      </c>
      <c r="H225" s="6"/>
      <c r="I225" s="6"/>
      <c r="J225" s="13"/>
      <c r="K225" s="13"/>
      <c r="L225" s="13">
        <f t="shared" si="33"/>
        <v>0</v>
      </c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82"/>
      <c r="AR225" s="182"/>
      <c r="AS225" s="182"/>
      <c r="AT225" s="182"/>
      <c r="AU225" s="182"/>
      <c r="AV225" s="182"/>
      <c r="AW225" s="182"/>
      <c r="AX225" s="182"/>
      <c r="AY225" s="182"/>
      <c r="AZ225" s="182"/>
      <c r="BA225" s="182"/>
      <c r="BB225" s="182"/>
      <c r="BC225" s="182"/>
      <c r="BD225" s="182"/>
      <c r="BE225" s="182"/>
      <c r="BF225" s="182"/>
      <c r="BG225" s="182"/>
      <c r="BH225" s="182"/>
      <c r="BI225" s="182"/>
      <c r="BJ225" s="182"/>
      <c r="BK225" s="182"/>
      <c r="BL225" s="182"/>
      <c r="BM225" s="182"/>
      <c r="BN225" s="182"/>
      <c r="BO225" s="182"/>
      <c r="BP225" s="182"/>
      <c r="BQ225" s="182"/>
      <c r="BR225" s="182"/>
      <c r="BS225" s="182"/>
      <c r="BT225" s="182"/>
      <c r="BU225" s="182"/>
      <c r="BV225" s="182"/>
      <c r="BW225" s="182"/>
      <c r="BX225" s="182"/>
      <c r="BY225" s="182"/>
      <c r="BZ225" s="182"/>
      <c r="CA225" s="182"/>
      <c r="CB225" s="182"/>
      <c r="CC225" s="182"/>
      <c r="CD225" s="182"/>
      <c r="CE225" s="182"/>
      <c r="CF225" s="182"/>
      <c r="CG225" s="182"/>
      <c r="CH225" s="182"/>
      <c r="CI225" s="182"/>
      <c r="CJ225" s="182"/>
      <c r="CK225" s="182"/>
      <c r="CL225" s="182"/>
      <c r="CM225" s="182"/>
      <c r="CN225" s="182"/>
      <c r="CO225" s="182"/>
      <c r="CP225" s="182"/>
      <c r="CQ225" s="182"/>
      <c r="CR225" s="182"/>
      <c r="CS225" s="182"/>
      <c r="CT225" s="182"/>
      <c r="CU225" s="182"/>
      <c r="CV225" s="182"/>
      <c r="CW225" s="182"/>
      <c r="CX225" s="182"/>
      <c r="CY225" s="182"/>
      <c r="CZ225" s="182"/>
      <c r="DA225" s="182"/>
      <c r="DB225" s="182"/>
      <c r="DC225" s="182"/>
      <c r="DD225" s="182"/>
      <c r="DE225" s="182"/>
      <c r="DF225" s="182"/>
      <c r="DG225" s="182"/>
      <c r="DH225" s="182"/>
      <c r="DI225" s="182"/>
      <c r="DJ225" s="182"/>
      <c r="DK225" s="182"/>
      <c r="DL225" s="182"/>
      <c r="DM225" s="182"/>
      <c r="DN225" s="182"/>
      <c r="DO225" s="182"/>
      <c r="DP225" s="182"/>
      <c r="DQ225" s="182"/>
      <c r="DR225" s="182"/>
      <c r="DS225" s="182"/>
      <c r="DT225" s="182"/>
      <c r="DU225" s="182"/>
      <c r="DV225" s="182"/>
      <c r="DW225" s="182"/>
      <c r="DX225" s="182"/>
      <c r="DY225" s="182"/>
      <c r="DZ225" s="182"/>
      <c r="EA225" s="182"/>
      <c r="EB225" s="182"/>
      <c r="EC225" s="182"/>
      <c r="ED225" s="182"/>
      <c r="EE225" s="182"/>
      <c r="EF225" s="182"/>
      <c r="EG225" s="182"/>
      <c r="EH225" s="182"/>
      <c r="EI225" s="182"/>
      <c r="EJ225" s="182"/>
      <c r="EK225" s="182"/>
      <c r="EL225" s="182"/>
      <c r="EM225" s="182"/>
      <c r="EN225" s="182"/>
      <c r="EO225" s="182"/>
      <c r="EP225" s="182"/>
      <c r="EQ225" s="182"/>
      <c r="ER225" s="182"/>
      <c r="ES225" s="182"/>
      <c r="ET225" s="182"/>
      <c r="EU225" s="182"/>
      <c r="EV225" s="182"/>
      <c r="EW225" s="182"/>
      <c r="EX225" s="182"/>
      <c r="EY225" s="182"/>
      <c r="EZ225" s="182"/>
      <c r="FA225" s="182"/>
      <c r="FB225" s="182"/>
      <c r="FC225" s="182"/>
      <c r="FD225" s="182"/>
      <c r="FE225" s="182"/>
      <c r="FF225" s="182"/>
      <c r="FG225" s="182"/>
      <c r="FH225" s="182"/>
      <c r="FI225" s="182"/>
      <c r="FJ225" s="182"/>
      <c r="FK225" s="182"/>
      <c r="FL225" s="182"/>
      <c r="FM225" s="182"/>
      <c r="FN225" s="182"/>
      <c r="FO225" s="182"/>
      <c r="FP225" s="182"/>
      <c r="FQ225" s="182"/>
      <c r="FR225" s="182"/>
      <c r="FS225" s="182"/>
      <c r="FT225" s="182"/>
      <c r="FU225" s="182"/>
      <c r="FV225" s="182"/>
      <c r="FW225" s="182"/>
      <c r="FX225" s="182"/>
      <c r="FY225" s="182"/>
      <c r="FZ225" s="182"/>
      <c r="GA225" s="182"/>
      <c r="GB225" s="182"/>
      <c r="GC225" s="182"/>
      <c r="GD225" s="182"/>
      <c r="GE225" s="182"/>
      <c r="GF225" s="182"/>
      <c r="GG225" s="182"/>
      <c r="GH225" s="182"/>
      <c r="GI225" s="182"/>
      <c r="GJ225" s="182"/>
      <c r="GK225" s="182"/>
      <c r="GL225" s="182"/>
      <c r="GM225" s="182"/>
      <c r="GN225" s="182"/>
      <c r="GO225" s="182"/>
      <c r="GP225" s="182"/>
      <c r="GQ225" s="182"/>
      <c r="GR225" s="182"/>
      <c r="GS225" s="182"/>
      <c r="GT225" s="182"/>
      <c r="GU225" s="182"/>
      <c r="GV225" s="182"/>
      <c r="GW225" s="182"/>
      <c r="GX225" s="182"/>
      <c r="GY225" s="182"/>
      <c r="GZ225" s="182"/>
      <c r="HA225" s="182"/>
      <c r="HB225" s="182"/>
      <c r="HC225" s="182"/>
      <c r="HD225" s="182"/>
      <c r="HE225" s="182"/>
      <c r="HF225" s="182"/>
      <c r="HG225" s="182"/>
      <c r="HH225" s="182"/>
      <c r="HI225" s="182"/>
      <c r="HJ225" s="182"/>
      <c r="HK225" s="182"/>
      <c r="HL225" s="182"/>
      <c r="HM225" s="182"/>
      <c r="HN225" s="182"/>
      <c r="HO225" s="182"/>
      <c r="HP225" s="182"/>
      <c r="HQ225" s="182"/>
      <c r="HR225" s="182"/>
      <c r="HS225" s="182"/>
      <c r="HT225" s="182"/>
      <c r="HU225" s="182"/>
      <c r="HV225" s="182"/>
      <c r="HW225" s="182"/>
      <c r="HX225" s="182"/>
      <c r="HY225" s="182"/>
      <c r="HZ225" s="182"/>
      <c r="IA225" s="182"/>
      <c r="IB225" s="182"/>
      <c r="IC225" s="182"/>
      <c r="ID225" s="182"/>
      <c r="IE225" s="182"/>
    </row>
    <row r="226" spans="1:239" s="7" customFormat="1" x14ac:dyDescent="0.25">
      <c r="A226" s="14"/>
      <c r="B226" s="18"/>
      <c r="C226" s="176"/>
      <c r="D226" s="13"/>
      <c r="E226" s="45"/>
      <c r="F226" s="13"/>
      <c r="G226" s="13"/>
      <c r="H226" s="13"/>
      <c r="I226" s="13"/>
      <c r="J226" s="13"/>
      <c r="K226" s="45"/>
      <c r="L226" s="45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  <c r="AA226" s="186"/>
      <c r="AB226" s="186"/>
      <c r="AC226" s="186"/>
      <c r="AD226" s="186"/>
      <c r="AE226" s="186"/>
      <c r="AF226" s="186"/>
      <c r="AG226" s="186"/>
      <c r="AH226" s="186"/>
      <c r="AI226" s="186"/>
      <c r="AJ226" s="186"/>
      <c r="AK226" s="186"/>
      <c r="AL226" s="186"/>
      <c r="AM226" s="186"/>
      <c r="AN226" s="186"/>
      <c r="AO226" s="186"/>
      <c r="AP226" s="186"/>
      <c r="AQ226" s="186"/>
      <c r="AR226" s="186"/>
      <c r="AS226" s="186"/>
      <c r="AT226" s="186"/>
      <c r="AU226" s="186"/>
      <c r="AV226" s="186"/>
      <c r="AW226" s="186"/>
      <c r="AX226" s="186"/>
      <c r="AY226" s="186"/>
      <c r="AZ226" s="186"/>
      <c r="BA226" s="186"/>
      <c r="BB226" s="186"/>
      <c r="BC226" s="186"/>
      <c r="BD226" s="186"/>
      <c r="BE226" s="186"/>
      <c r="BF226" s="186"/>
      <c r="BG226" s="186"/>
      <c r="BH226" s="186"/>
      <c r="BI226" s="186"/>
      <c r="BJ226" s="186"/>
      <c r="BK226" s="186"/>
      <c r="BL226" s="186"/>
      <c r="BM226" s="186"/>
      <c r="BN226" s="186"/>
      <c r="BO226" s="186"/>
      <c r="BP226" s="186"/>
      <c r="BQ226" s="186"/>
      <c r="BR226" s="186"/>
      <c r="BS226" s="186"/>
      <c r="BT226" s="186"/>
      <c r="BU226" s="186"/>
      <c r="BV226" s="186"/>
      <c r="BW226" s="186"/>
      <c r="BX226" s="186"/>
      <c r="BY226" s="186"/>
      <c r="BZ226" s="186"/>
      <c r="CA226" s="186"/>
      <c r="CB226" s="186"/>
      <c r="CC226" s="186"/>
      <c r="CD226" s="186"/>
      <c r="CE226" s="186"/>
      <c r="CF226" s="186"/>
      <c r="CG226" s="186"/>
      <c r="CH226" s="186"/>
      <c r="CI226" s="186"/>
      <c r="CJ226" s="186"/>
      <c r="CK226" s="186"/>
      <c r="CL226" s="186"/>
      <c r="CM226" s="186"/>
      <c r="CN226" s="186"/>
      <c r="CO226" s="186"/>
      <c r="CP226" s="186"/>
      <c r="CQ226" s="186"/>
      <c r="CR226" s="186"/>
      <c r="CS226" s="186"/>
      <c r="CT226" s="186"/>
      <c r="CU226" s="186"/>
      <c r="CV226" s="186"/>
      <c r="CW226" s="186"/>
      <c r="CX226" s="186"/>
      <c r="CY226" s="186"/>
      <c r="CZ226" s="186"/>
      <c r="DA226" s="186"/>
      <c r="DB226" s="186"/>
      <c r="DC226" s="186"/>
      <c r="DD226" s="186"/>
      <c r="DE226" s="186"/>
      <c r="DF226" s="186"/>
      <c r="DG226" s="186"/>
      <c r="DH226" s="186"/>
      <c r="DI226" s="186"/>
      <c r="DJ226" s="186"/>
      <c r="DK226" s="186"/>
      <c r="DL226" s="186"/>
      <c r="DM226" s="186"/>
      <c r="DN226" s="186"/>
      <c r="DO226" s="186"/>
      <c r="DP226" s="186"/>
      <c r="DQ226" s="186"/>
      <c r="DR226" s="186"/>
      <c r="DS226" s="186"/>
      <c r="DT226" s="186"/>
      <c r="DU226" s="186"/>
      <c r="DV226" s="186"/>
      <c r="DW226" s="186"/>
      <c r="DX226" s="186"/>
      <c r="DY226" s="186"/>
      <c r="DZ226" s="186"/>
      <c r="EA226" s="186"/>
      <c r="EB226" s="186"/>
      <c r="EC226" s="186"/>
      <c r="ED226" s="186"/>
      <c r="EE226" s="186"/>
      <c r="EF226" s="186"/>
      <c r="EG226" s="186"/>
      <c r="EH226" s="186"/>
      <c r="EI226" s="186"/>
      <c r="EJ226" s="186"/>
      <c r="EK226" s="186"/>
      <c r="EL226" s="186"/>
      <c r="EM226" s="186"/>
      <c r="EN226" s="186"/>
      <c r="EO226" s="186"/>
      <c r="EP226" s="186"/>
      <c r="EQ226" s="186"/>
      <c r="ER226" s="186"/>
      <c r="ES226" s="186"/>
      <c r="ET226" s="186"/>
      <c r="EU226" s="186"/>
      <c r="EV226" s="186"/>
      <c r="EW226" s="186"/>
      <c r="EX226" s="186"/>
      <c r="EY226" s="186"/>
      <c r="EZ226" s="186"/>
      <c r="FA226" s="186"/>
      <c r="FB226" s="186"/>
      <c r="FC226" s="186"/>
      <c r="FD226" s="186"/>
      <c r="FE226" s="186"/>
      <c r="FF226" s="186"/>
      <c r="FG226" s="186"/>
      <c r="FH226" s="186"/>
      <c r="FI226" s="186"/>
      <c r="FJ226" s="186"/>
      <c r="FK226" s="186"/>
      <c r="FL226" s="186"/>
      <c r="FM226" s="186"/>
      <c r="FN226" s="186"/>
      <c r="FO226" s="186"/>
      <c r="FP226" s="186"/>
      <c r="FQ226" s="186"/>
      <c r="FR226" s="186"/>
      <c r="FS226" s="186"/>
      <c r="FT226" s="186"/>
      <c r="FU226" s="186"/>
      <c r="FV226" s="186"/>
      <c r="FW226" s="186"/>
      <c r="FX226" s="186"/>
      <c r="FY226" s="186"/>
      <c r="FZ226" s="186"/>
      <c r="GA226" s="186"/>
      <c r="GB226" s="186"/>
      <c r="GC226" s="186"/>
      <c r="GD226" s="186"/>
      <c r="GE226" s="186"/>
      <c r="GF226" s="186"/>
      <c r="GG226" s="186"/>
      <c r="GH226" s="186"/>
      <c r="GI226" s="186"/>
      <c r="GJ226" s="186"/>
      <c r="GK226" s="186"/>
      <c r="GL226" s="186"/>
      <c r="GM226" s="186"/>
      <c r="GN226" s="186"/>
      <c r="GO226" s="186"/>
      <c r="GP226" s="186"/>
      <c r="GQ226" s="186"/>
      <c r="GR226" s="186"/>
      <c r="GS226" s="186"/>
      <c r="GT226" s="186"/>
      <c r="GU226" s="186"/>
      <c r="GV226" s="186"/>
      <c r="GW226" s="186"/>
      <c r="GX226" s="186"/>
      <c r="GY226" s="186"/>
      <c r="GZ226" s="186"/>
      <c r="HA226" s="186"/>
      <c r="HB226" s="186"/>
      <c r="HC226" s="186"/>
      <c r="HD226" s="186"/>
      <c r="HE226" s="186"/>
      <c r="HF226" s="186"/>
      <c r="HG226" s="186"/>
      <c r="HH226" s="186"/>
      <c r="HI226" s="186"/>
      <c r="HJ226" s="186"/>
      <c r="HK226" s="186"/>
      <c r="HL226" s="186"/>
      <c r="HM226" s="186"/>
      <c r="HN226" s="186"/>
      <c r="HO226" s="186"/>
    </row>
    <row r="227" spans="1:239" s="3" customFormat="1" x14ac:dyDescent="0.25">
      <c r="A227" s="187">
        <v>27</v>
      </c>
      <c r="B227" s="188" t="s">
        <v>126</v>
      </c>
      <c r="C227" s="187" t="s">
        <v>88</v>
      </c>
      <c r="D227" s="10"/>
      <c r="E227" s="10">
        <f>0.22*2</f>
        <v>0.44</v>
      </c>
      <c r="F227" s="10"/>
      <c r="G227" s="10"/>
      <c r="H227" s="10"/>
      <c r="I227" s="10"/>
      <c r="J227" s="10"/>
      <c r="K227" s="32"/>
      <c r="L227" s="32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  <c r="BC227" s="114"/>
      <c r="BD227" s="114"/>
      <c r="BE227" s="114"/>
      <c r="BF227" s="114"/>
      <c r="BG227" s="114"/>
      <c r="BH227" s="114"/>
      <c r="BI227" s="114"/>
      <c r="BJ227" s="114"/>
      <c r="BK227" s="114"/>
      <c r="BL227" s="114"/>
      <c r="BM227" s="114"/>
      <c r="BN227" s="114"/>
      <c r="BO227" s="114"/>
      <c r="BP227" s="114"/>
      <c r="BQ227" s="114"/>
      <c r="BR227" s="114"/>
      <c r="BS227" s="114"/>
      <c r="BT227" s="114"/>
      <c r="BU227" s="114"/>
      <c r="BV227" s="114"/>
      <c r="BW227" s="114"/>
      <c r="BX227" s="114"/>
      <c r="BY227" s="114"/>
      <c r="BZ227" s="114"/>
      <c r="CA227" s="114"/>
      <c r="CB227" s="114"/>
      <c r="CC227" s="114"/>
      <c r="CD227" s="114"/>
      <c r="CE227" s="114"/>
      <c r="CF227" s="114"/>
      <c r="CG227" s="114"/>
      <c r="CH227" s="114"/>
      <c r="CI227" s="114"/>
      <c r="CJ227" s="114"/>
      <c r="CK227" s="114"/>
      <c r="CL227" s="114"/>
      <c r="CM227" s="114"/>
      <c r="CN227" s="114"/>
      <c r="CO227" s="114"/>
      <c r="CP227" s="114"/>
      <c r="CQ227" s="114"/>
      <c r="CR227" s="114"/>
      <c r="CS227" s="114"/>
      <c r="CT227" s="114"/>
      <c r="CU227" s="114"/>
      <c r="CV227" s="114"/>
      <c r="CW227" s="114"/>
      <c r="CX227" s="114"/>
      <c r="CY227" s="114"/>
      <c r="CZ227" s="114"/>
      <c r="DA227" s="114"/>
      <c r="DB227" s="114"/>
      <c r="DC227" s="114"/>
      <c r="DD227" s="114"/>
      <c r="DE227" s="114"/>
      <c r="DF227" s="114"/>
      <c r="DG227" s="114"/>
      <c r="DH227" s="114"/>
      <c r="DI227" s="114"/>
      <c r="DJ227" s="114"/>
      <c r="DK227" s="114"/>
      <c r="DL227" s="114"/>
      <c r="DM227" s="114"/>
      <c r="DN227" s="114"/>
      <c r="DO227" s="114"/>
      <c r="DP227" s="114"/>
      <c r="DQ227" s="114"/>
      <c r="DR227" s="114"/>
      <c r="DS227" s="114"/>
      <c r="DT227" s="114"/>
      <c r="DU227" s="114"/>
      <c r="DV227" s="114"/>
      <c r="DW227" s="114"/>
      <c r="DX227" s="114"/>
      <c r="DY227" s="114"/>
      <c r="DZ227" s="114"/>
      <c r="EA227" s="114"/>
      <c r="EB227" s="114"/>
      <c r="EC227" s="114"/>
      <c r="ED227" s="114"/>
      <c r="EE227" s="114"/>
      <c r="EF227" s="114"/>
      <c r="EG227" s="114"/>
      <c r="EH227" s="114"/>
      <c r="EI227" s="114"/>
      <c r="EJ227" s="114"/>
      <c r="EK227" s="114"/>
      <c r="EL227" s="114"/>
      <c r="EM227" s="114"/>
      <c r="EN227" s="114"/>
      <c r="EO227" s="114"/>
      <c r="EP227" s="114"/>
      <c r="EQ227" s="114"/>
      <c r="ER227" s="114"/>
      <c r="ES227" s="114"/>
      <c r="ET227" s="114"/>
      <c r="EU227" s="114"/>
      <c r="EV227" s="114"/>
      <c r="EW227" s="114"/>
      <c r="EX227" s="114"/>
      <c r="EY227" s="114"/>
      <c r="EZ227" s="114"/>
      <c r="FA227" s="114"/>
      <c r="FB227" s="114"/>
      <c r="FC227" s="114"/>
      <c r="FD227" s="114"/>
      <c r="FE227" s="114"/>
      <c r="FF227" s="114"/>
      <c r="FG227" s="114"/>
      <c r="FH227" s="114"/>
      <c r="FI227" s="114"/>
      <c r="FJ227" s="114"/>
      <c r="FK227" s="114"/>
      <c r="FL227" s="114"/>
      <c r="FM227" s="114"/>
      <c r="FN227" s="114"/>
      <c r="FO227" s="114"/>
      <c r="FP227" s="114"/>
      <c r="FQ227" s="114"/>
      <c r="FR227" s="114"/>
      <c r="FS227" s="114"/>
      <c r="FT227" s="114"/>
      <c r="FU227" s="114"/>
      <c r="FV227" s="114"/>
      <c r="FW227" s="114"/>
      <c r="FX227" s="114"/>
      <c r="FY227" s="114"/>
      <c r="FZ227" s="114"/>
      <c r="GA227" s="114"/>
      <c r="GB227" s="114"/>
      <c r="GC227" s="114"/>
      <c r="GD227" s="114"/>
      <c r="GE227" s="114"/>
      <c r="GF227" s="114"/>
      <c r="GG227" s="114"/>
      <c r="GH227" s="114"/>
      <c r="GI227" s="114"/>
      <c r="GJ227" s="114"/>
      <c r="GK227" s="114"/>
      <c r="GL227" s="114"/>
      <c r="GM227" s="114"/>
      <c r="GN227" s="114"/>
      <c r="GO227" s="114"/>
      <c r="GP227" s="114"/>
      <c r="GQ227" s="114"/>
      <c r="GR227" s="114"/>
      <c r="GS227" s="114"/>
      <c r="GT227" s="114"/>
      <c r="GU227" s="114"/>
      <c r="GV227" s="114"/>
      <c r="GW227" s="114"/>
      <c r="GX227" s="114"/>
      <c r="GY227" s="114"/>
      <c r="GZ227" s="114"/>
      <c r="HA227" s="114"/>
      <c r="HB227" s="114"/>
      <c r="HC227" s="114"/>
      <c r="HD227" s="114"/>
      <c r="HE227" s="114"/>
      <c r="HF227" s="114"/>
      <c r="HG227" s="114"/>
      <c r="HH227" s="114"/>
      <c r="HI227" s="114"/>
      <c r="HJ227" s="114"/>
      <c r="HK227" s="114"/>
      <c r="HL227" s="114"/>
      <c r="HM227" s="114"/>
      <c r="HN227" s="114"/>
      <c r="HO227" s="114"/>
    </row>
    <row r="228" spans="1:239" s="7" customFormat="1" x14ac:dyDescent="0.25">
      <c r="A228" s="180"/>
      <c r="B228" s="181"/>
      <c r="C228" s="180" t="s">
        <v>60</v>
      </c>
      <c r="D228" s="174"/>
      <c r="E228" s="169">
        <f>E227/100</f>
        <v>4.4000000000000003E-3</v>
      </c>
      <c r="F228" s="174"/>
      <c r="G228" s="174"/>
      <c r="H228" s="174"/>
      <c r="I228" s="174"/>
      <c r="J228" s="174"/>
      <c r="K228" s="174"/>
      <c r="L228" s="174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5"/>
      <c r="AT228" s="175"/>
      <c r="AU228" s="175"/>
      <c r="AV228" s="175"/>
      <c r="AW228" s="175"/>
      <c r="AX228" s="175"/>
      <c r="AY228" s="175"/>
      <c r="AZ228" s="175"/>
      <c r="BA228" s="175"/>
      <c r="BB228" s="175"/>
      <c r="BC228" s="175"/>
      <c r="BD228" s="175"/>
      <c r="BE228" s="175"/>
      <c r="BF228" s="175"/>
      <c r="BG228" s="175"/>
      <c r="BH228" s="175"/>
      <c r="BI228" s="175"/>
      <c r="BJ228" s="175"/>
      <c r="BK228" s="175"/>
      <c r="BL228" s="175"/>
      <c r="BM228" s="175"/>
      <c r="BN228" s="175"/>
      <c r="BO228" s="175"/>
      <c r="BP228" s="175"/>
      <c r="BQ228" s="175"/>
      <c r="BR228" s="175"/>
      <c r="BS228" s="175"/>
      <c r="BT228" s="175"/>
      <c r="BU228" s="175"/>
      <c r="BV228" s="175"/>
      <c r="BW228" s="175"/>
      <c r="BX228" s="175"/>
      <c r="BY228" s="175"/>
      <c r="BZ228" s="175"/>
      <c r="CA228" s="175"/>
      <c r="CB228" s="175"/>
      <c r="CC228" s="175"/>
      <c r="CD228" s="175"/>
      <c r="CE228" s="175"/>
      <c r="CF228" s="175"/>
      <c r="CG228" s="175"/>
      <c r="CH228" s="175"/>
      <c r="CI228" s="175"/>
      <c r="CJ228" s="175"/>
      <c r="CK228" s="175"/>
      <c r="CL228" s="175"/>
      <c r="CM228" s="175"/>
      <c r="CN228" s="175"/>
      <c r="CO228" s="175"/>
      <c r="CP228" s="175"/>
      <c r="CQ228" s="175"/>
      <c r="CR228" s="175"/>
      <c r="CS228" s="175"/>
      <c r="CT228" s="175"/>
      <c r="CU228" s="175"/>
      <c r="CV228" s="175"/>
      <c r="CW228" s="175"/>
      <c r="CX228" s="175"/>
      <c r="CY228" s="175"/>
      <c r="CZ228" s="175"/>
      <c r="DA228" s="175"/>
      <c r="DB228" s="175"/>
      <c r="DC228" s="175"/>
      <c r="DD228" s="175"/>
      <c r="DE228" s="175"/>
      <c r="DF228" s="175"/>
      <c r="DG228" s="175"/>
      <c r="DH228" s="175"/>
      <c r="DI228" s="175"/>
      <c r="DJ228" s="175"/>
      <c r="DK228" s="175"/>
      <c r="DL228" s="175"/>
      <c r="DM228" s="175"/>
      <c r="DN228" s="175"/>
      <c r="DO228" s="175"/>
      <c r="DP228" s="175"/>
      <c r="DQ228" s="175"/>
      <c r="DR228" s="175"/>
      <c r="DS228" s="175"/>
      <c r="DT228" s="175"/>
      <c r="DU228" s="175"/>
      <c r="DV228" s="175"/>
      <c r="DW228" s="175"/>
      <c r="DX228" s="175"/>
      <c r="DY228" s="175"/>
      <c r="DZ228" s="175"/>
      <c r="EA228" s="175"/>
      <c r="EB228" s="175"/>
      <c r="EC228" s="175"/>
      <c r="ED228" s="175"/>
      <c r="EE228" s="175"/>
      <c r="EF228" s="175"/>
      <c r="EG228" s="175"/>
      <c r="EH228" s="175"/>
      <c r="EI228" s="175"/>
      <c r="EJ228" s="175"/>
      <c r="EK228" s="175"/>
      <c r="EL228" s="175"/>
      <c r="EM228" s="175"/>
      <c r="EN228" s="175"/>
      <c r="EO228" s="175"/>
      <c r="EP228" s="175"/>
      <c r="EQ228" s="175"/>
      <c r="ER228" s="175"/>
      <c r="ES228" s="175"/>
      <c r="ET228" s="175"/>
      <c r="EU228" s="175"/>
      <c r="EV228" s="175"/>
      <c r="EW228" s="175"/>
      <c r="EX228" s="175"/>
      <c r="EY228" s="175"/>
      <c r="EZ228" s="175"/>
      <c r="FA228" s="175"/>
      <c r="FB228" s="175"/>
      <c r="FC228" s="175"/>
      <c r="FD228" s="175"/>
      <c r="FE228" s="175"/>
      <c r="FF228" s="175"/>
      <c r="FG228" s="175"/>
      <c r="FH228" s="175"/>
      <c r="FI228" s="175"/>
      <c r="FJ228" s="175"/>
      <c r="FK228" s="175"/>
      <c r="FL228" s="175"/>
      <c r="FM228" s="175"/>
      <c r="FN228" s="175"/>
      <c r="FO228" s="175"/>
      <c r="FP228" s="175"/>
      <c r="FQ228" s="175"/>
      <c r="FR228" s="175"/>
      <c r="FS228" s="175"/>
      <c r="FT228" s="175"/>
      <c r="FU228" s="175"/>
      <c r="FV228" s="175"/>
      <c r="FW228" s="175"/>
      <c r="FX228" s="175"/>
      <c r="FY228" s="175"/>
      <c r="FZ228" s="175"/>
      <c r="GA228" s="175"/>
      <c r="GB228" s="175"/>
      <c r="GC228" s="175"/>
      <c r="GD228" s="175"/>
      <c r="GE228" s="175"/>
      <c r="GF228" s="175"/>
      <c r="GG228" s="175"/>
      <c r="GH228" s="175"/>
      <c r="GI228" s="175"/>
      <c r="GJ228" s="175"/>
      <c r="GK228" s="175"/>
      <c r="GL228" s="175"/>
      <c r="GM228" s="175"/>
      <c r="GN228" s="175"/>
      <c r="GO228" s="175"/>
      <c r="GP228" s="175"/>
      <c r="GQ228" s="175"/>
      <c r="GR228" s="175"/>
      <c r="GS228" s="175"/>
      <c r="GT228" s="175"/>
      <c r="GU228" s="175"/>
      <c r="GV228" s="175"/>
      <c r="GW228" s="175"/>
      <c r="GX228" s="175"/>
      <c r="GY228" s="175"/>
      <c r="GZ228" s="175"/>
      <c r="HA228" s="175"/>
      <c r="HB228" s="175"/>
      <c r="HC228" s="175"/>
      <c r="HD228" s="175"/>
      <c r="HE228" s="175"/>
      <c r="HF228" s="175"/>
      <c r="HG228" s="175"/>
      <c r="HH228" s="175"/>
      <c r="HI228" s="175"/>
      <c r="HJ228" s="175"/>
      <c r="HK228" s="175"/>
      <c r="HL228" s="175"/>
      <c r="HM228" s="175"/>
      <c r="HN228" s="175"/>
      <c r="HO228" s="175"/>
      <c r="HP228" s="175"/>
      <c r="HQ228" s="175"/>
      <c r="HR228" s="175"/>
      <c r="HS228" s="175"/>
      <c r="HT228" s="175"/>
      <c r="HU228" s="175"/>
      <c r="HV228" s="175"/>
      <c r="HW228" s="175"/>
      <c r="HX228" s="175"/>
      <c r="HY228" s="175"/>
      <c r="HZ228" s="175"/>
      <c r="IA228" s="175"/>
      <c r="IB228" s="175"/>
      <c r="IC228" s="175"/>
      <c r="ID228" s="175"/>
      <c r="IE228" s="175"/>
    </row>
    <row r="229" spans="1:239" s="7" customFormat="1" x14ac:dyDescent="0.25">
      <c r="A229" s="173"/>
      <c r="B229" s="35" t="s">
        <v>77</v>
      </c>
      <c r="C229" s="12" t="s">
        <v>17</v>
      </c>
      <c r="D229" s="174">
        <v>99.3</v>
      </c>
      <c r="E229" s="174">
        <f>D229*E228</f>
        <v>0.43692000000000003</v>
      </c>
      <c r="F229" s="174"/>
      <c r="G229" s="174"/>
      <c r="H229" s="13"/>
      <c r="I229" s="13">
        <f>E229*H229</f>
        <v>0</v>
      </c>
      <c r="J229" s="13"/>
      <c r="K229" s="13"/>
      <c r="L229" s="13">
        <f>G229+I229+K229</f>
        <v>0</v>
      </c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189"/>
      <c r="AT229" s="189"/>
      <c r="AU229" s="189"/>
      <c r="AV229" s="189"/>
      <c r="AW229" s="189"/>
      <c r="AX229" s="189"/>
      <c r="AY229" s="189"/>
      <c r="AZ229" s="189"/>
      <c r="BA229" s="189"/>
      <c r="BB229" s="189"/>
      <c r="BC229" s="189"/>
      <c r="BD229" s="189"/>
      <c r="BE229" s="189"/>
      <c r="BF229" s="189"/>
      <c r="BG229" s="189"/>
      <c r="BH229" s="189"/>
      <c r="BI229" s="189"/>
      <c r="BJ229" s="189"/>
      <c r="BK229" s="189"/>
      <c r="BL229" s="189"/>
      <c r="BM229" s="189"/>
      <c r="BN229" s="189"/>
      <c r="BO229" s="189"/>
      <c r="BP229" s="189"/>
      <c r="BQ229" s="189"/>
      <c r="BR229" s="189"/>
      <c r="BS229" s="189"/>
      <c r="BT229" s="189"/>
      <c r="BU229" s="189"/>
      <c r="BV229" s="189"/>
      <c r="BW229" s="189"/>
      <c r="BX229" s="189"/>
      <c r="BY229" s="189"/>
      <c r="BZ229" s="189"/>
      <c r="CA229" s="189"/>
      <c r="CB229" s="189"/>
      <c r="CC229" s="189"/>
      <c r="CD229" s="189"/>
      <c r="CE229" s="189"/>
      <c r="CF229" s="189"/>
      <c r="CG229" s="189"/>
      <c r="CH229" s="189"/>
      <c r="CI229" s="189"/>
      <c r="CJ229" s="189"/>
      <c r="CK229" s="189"/>
      <c r="CL229" s="189"/>
      <c r="CM229" s="189"/>
      <c r="CN229" s="189"/>
      <c r="CO229" s="189"/>
      <c r="CP229" s="189"/>
      <c r="CQ229" s="189"/>
      <c r="CR229" s="189"/>
      <c r="CS229" s="189"/>
      <c r="CT229" s="189"/>
      <c r="CU229" s="189"/>
      <c r="CV229" s="189"/>
      <c r="CW229" s="189"/>
      <c r="CX229" s="189"/>
      <c r="CY229" s="189"/>
      <c r="CZ229" s="189"/>
      <c r="DA229" s="189"/>
      <c r="DB229" s="189"/>
      <c r="DC229" s="189"/>
      <c r="DD229" s="189"/>
      <c r="DE229" s="189"/>
      <c r="DF229" s="189"/>
      <c r="DG229" s="189"/>
      <c r="DH229" s="189"/>
      <c r="DI229" s="189"/>
      <c r="DJ229" s="189"/>
      <c r="DK229" s="189"/>
      <c r="DL229" s="189"/>
      <c r="DM229" s="189"/>
      <c r="DN229" s="189"/>
      <c r="DO229" s="189"/>
      <c r="DP229" s="189"/>
      <c r="DQ229" s="189"/>
      <c r="DR229" s="189"/>
      <c r="DS229" s="189"/>
      <c r="DT229" s="189"/>
      <c r="DU229" s="189"/>
      <c r="DV229" s="189"/>
      <c r="DW229" s="189"/>
      <c r="DX229" s="189"/>
      <c r="DY229" s="189"/>
      <c r="DZ229" s="189"/>
      <c r="EA229" s="189"/>
      <c r="EB229" s="189"/>
      <c r="EC229" s="189"/>
      <c r="ED229" s="189"/>
      <c r="EE229" s="189"/>
      <c r="EF229" s="189"/>
      <c r="EG229" s="189"/>
      <c r="EH229" s="189"/>
      <c r="EI229" s="189"/>
      <c r="EJ229" s="189"/>
      <c r="EK229" s="189"/>
      <c r="EL229" s="189"/>
      <c r="EM229" s="189"/>
      <c r="EN229" s="189"/>
      <c r="EO229" s="189"/>
      <c r="EP229" s="189"/>
      <c r="EQ229" s="189"/>
      <c r="ER229" s="189"/>
      <c r="ES229" s="189"/>
      <c r="ET229" s="189"/>
      <c r="EU229" s="189"/>
      <c r="EV229" s="189"/>
      <c r="EW229" s="189"/>
      <c r="EX229" s="189"/>
      <c r="EY229" s="189"/>
      <c r="EZ229" s="189"/>
      <c r="FA229" s="189"/>
      <c r="FB229" s="189"/>
      <c r="FC229" s="189"/>
      <c r="FD229" s="189"/>
      <c r="FE229" s="189"/>
      <c r="FF229" s="189"/>
      <c r="FG229" s="189"/>
      <c r="FH229" s="189"/>
      <c r="FI229" s="189"/>
      <c r="FJ229" s="189"/>
      <c r="FK229" s="189"/>
      <c r="FL229" s="189"/>
      <c r="FM229" s="189"/>
      <c r="FN229" s="189"/>
      <c r="FO229" s="189"/>
      <c r="FP229" s="189"/>
      <c r="FQ229" s="189"/>
      <c r="FR229" s="189"/>
      <c r="FS229" s="189"/>
      <c r="FT229" s="189"/>
      <c r="FU229" s="189"/>
      <c r="FV229" s="189"/>
      <c r="FW229" s="189"/>
      <c r="FX229" s="189"/>
      <c r="FY229" s="189"/>
      <c r="FZ229" s="189"/>
      <c r="GA229" s="189"/>
      <c r="GB229" s="189"/>
      <c r="GC229" s="189"/>
      <c r="GD229" s="189"/>
      <c r="GE229" s="189"/>
      <c r="GF229" s="189"/>
      <c r="GG229" s="189"/>
      <c r="GH229" s="189"/>
      <c r="GI229" s="189"/>
      <c r="GJ229" s="189"/>
      <c r="GK229" s="189"/>
      <c r="GL229" s="189"/>
      <c r="GM229" s="189"/>
      <c r="GN229" s="189"/>
      <c r="GO229" s="189"/>
      <c r="GP229" s="189"/>
      <c r="GQ229" s="189"/>
      <c r="GR229" s="189"/>
      <c r="GS229" s="189"/>
      <c r="GT229" s="189"/>
      <c r="GU229" s="189"/>
      <c r="GV229" s="189"/>
      <c r="GW229" s="189"/>
      <c r="GX229" s="189"/>
      <c r="GY229" s="189"/>
      <c r="GZ229" s="189"/>
      <c r="HA229" s="189"/>
      <c r="HB229" s="189"/>
      <c r="HC229" s="189"/>
      <c r="HD229" s="189"/>
      <c r="HE229" s="189"/>
      <c r="HF229" s="189"/>
      <c r="HG229" s="189"/>
      <c r="HH229" s="189"/>
      <c r="HI229" s="189"/>
      <c r="HJ229" s="189"/>
      <c r="HK229" s="189"/>
      <c r="HL229" s="189"/>
      <c r="HM229" s="189"/>
      <c r="HN229" s="189"/>
      <c r="HO229" s="189"/>
      <c r="HP229" s="189"/>
      <c r="HQ229" s="189"/>
      <c r="HR229" s="189"/>
      <c r="HS229" s="189"/>
      <c r="HT229" s="189"/>
      <c r="HU229" s="189"/>
      <c r="HV229" s="189"/>
      <c r="HW229" s="189"/>
      <c r="HX229" s="189"/>
      <c r="HY229" s="189"/>
      <c r="HZ229" s="189"/>
      <c r="IA229" s="189"/>
      <c r="IB229" s="189"/>
      <c r="IC229" s="189"/>
      <c r="ID229" s="189"/>
      <c r="IE229" s="189"/>
    </row>
    <row r="230" spans="1:239" s="7" customFormat="1" x14ac:dyDescent="0.25">
      <c r="A230" s="190"/>
      <c r="B230" s="179" t="s">
        <v>45</v>
      </c>
      <c r="C230" s="190" t="s">
        <v>16</v>
      </c>
      <c r="D230" s="31" t="s">
        <v>62</v>
      </c>
      <c r="E230" s="13">
        <f>E227</f>
        <v>0.44</v>
      </c>
      <c r="F230" s="6"/>
      <c r="G230" s="174">
        <f>E230*F230</f>
        <v>0</v>
      </c>
      <c r="H230" s="174"/>
      <c r="I230" s="174"/>
      <c r="J230" s="174"/>
      <c r="K230" s="174"/>
      <c r="L230" s="174">
        <f>G230+I230+K230</f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</row>
    <row r="231" spans="1:239" s="7" customFormat="1" x14ac:dyDescent="0.25">
      <c r="A231" s="190"/>
      <c r="B231" s="181"/>
      <c r="C231" s="190"/>
      <c r="D231" s="31"/>
      <c r="E231" s="13"/>
      <c r="F231" s="6"/>
      <c r="G231" s="174"/>
      <c r="H231" s="174"/>
      <c r="I231" s="174"/>
      <c r="J231" s="174"/>
      <c r="K231" s="174"/>
      <c r="L231" s="1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</row>
    <row r="232" spans="1:239" s="127" customFormat="1" x14ac:dyDescent="0.2">
      <c r="A232" s="8">
        <v>28</v>
      </c>
      <c r="B232" s="36" t="s">
        <v>127</v>
      </c>
      <c r="C232" s="9" t="s">
        <v>16</v>
      </c>
      <c r="D232" s="10"/>
      <c r="E232" s="10">
        <f>E199</f>
        <v>4.76</v>
      </c>
      <c r="F232" s="10"/>
      <c r="G232" s="10"/>
      <c r="H232" s="10"/>
      <c r="I232" s="10"/>
      <c r="J232" s="10"/>
      <c r="K232" s="10"/>
      <c r="L232" s="10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</row>
    <row r="233" spans="1:239" s="7" customFormat="1" x14ac:dyDescent="0.25">
      <c r="A233" s="14"/>
      <c r="B233" s="16"/>
      <c r="C233" s="14" t="s">
        <v>85</v>
      </c>
      <c r="D233" s="13"/>
      <c r="E233" s="169">
        <f>E232/1000</f>
        <v>4.7599999999999995E-3</v>
      </c>
      <c r="F233" s="13"/>
      <c r="G233" s="13"/>
      <c r="H233" s="13"/>
      <c r="I233" s="13"/>
      <c r="J233" s="13"/>
      <c r="K233" s="13"/>
      <c r="L233" s="13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</row>
    <row r="234" spans="1:239" s="7" customFormat="1" x14ac:dyDescent="0.25">
      <c r="A234" s="24"/>
      <c r="B234" s="35" t="s">
        <v>21</v>
      </c>
      <c r="C234" s="12" t="s">
        <v>17</v>
      </c>
      <c r="D234" s="13">
        <v>23.8</v>
      </c>
      <c r="E234" s="13">
        <f>D234*E233</f>
        <v>0.11328799999999999</v>
      </c>
      <c r="F234" s="13"/>
      <c r="G234" s="13"/>
      <c r="H234" s="13"/>
      <c r="I234" s="13">
        <f>E234*H234</f>
        <v>0</v>
      </c>
      <c r="J234" s="13"/>
      <c r="K234" s="13"/>
      <c r="L234" s="13">
        <f>G234+I234+K234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</row>
    <row r="235" spans="1:239" s="7" customFormat="1" x14ac:dyDescent="0.25">
      <c r="A235" s="24"/>
      <c r="B235" s="18" t="s">
        <v>113</v>
      </c>
      <c r="C235" s="12" t="s">
        <v>20</v>
      </c>
      <c r="D235" s="13">
        <v>112</v>
      </c>
      <c r="E235" s="13">
        <f>D235*E233</f>
        <v>0.53311999999999993</v>
      </c>
      <c r="F235" s="13"/>
      <c r="G235" s="13"/>
      <c r="H235" s="13"/>
      <c r="I235" s="13"/>
      <c r="J235" s="13"/>
      <c r="K235" s="13">
        <f>E235*J235</f>
        <v>0</v>
      </c>
      <c r="L235" s="13">
        <f>G235+I235+K235</f>
        <v>0</v>
      </c>
      <c r="M235" s="17"/>
      <c r="N235" s="17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</row>
    <row r="236" spans="1:239" s="7" customFormat="1" x14ac:dyDescent="0.25">
      <c r="A236" s="24"/>
      <c r="B236" s="18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</row>
    <row r="237" spans="1:239" s="123" customFormat="1" ht="15.75" x14ac:dyDescent="0.25">
      <c r="A237" s="120"/>
      <c r="B237" s="121" t="s">
        <v>81</v>
      </c>
      <c r="C237" s="120"/>
      <c r="D237" s="122"/>
      <c r="E237" s="122"/>
      <c r="F237" s="122"/>
      <c r="G237" s="122"/>
      <c r="H237" s="122"/>
      <c r="I237" s="122"/>
      <c r="J237" s="122"/>
      <c r="K237" s="122"/>
      <c r="L237" s="122"/>
    </row>
    <row r="238" spans="1:239" s="7" customFormat="1" x14ac:dyDescent="0.25">
      <c r="A238" s="101"/>
      <c r="B238" s="101"/>
      <c r="C238" s="102"/>
      <c r="D238" s="10"/>
      <c r="E238" s="6"/>
      <c r="F238" s="6"/>
      <c r="G238" s="6"/>
      <c r="H238" s="6"/>
      <c r="I238" s="6"/>
      <c r="J238" s="13"/>
      <c r="K238" s="13"/>
      <c r="L238" s="13"/>
      <c r="M238" s="17"/>
      <c r="N238" s="17"/>
      <c r="O238" s="1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</row>
    <row r="239" spans="1:239" s="82" customFormat="1" x14ac:dyDescent="0.25">
      <c r="A239" s="78">
        <v>29</v>
      </c>
      <c r="B239" s="103" t="s">
        <v>82</v>
      </c>
      <c r="C239" s="78" t="s">
        <v>66</v>
      </c>
      <c r="D239" s="80"/>
      <c r="E239" s="80">
        <f>E243</f>
        <v>2</v>
      </c>
      <c r="F239" s="80"/>
      <c r="G239" s="80"/>
      <c r="H239" s="80"/>
      <c r="I239" s="80"/>
      <c r="J239" s="80"/>
      <c r="K239" s="80"/>
      <c r="L239" s="10"/>
    </row>
    <row r="240" spans="1:239" s="77" customFormat="1" x14ac:dyDescent="0.25">
      <c r="A240" s="76"/>
      <c r="B240" s="104"/>
      <c r="C240" s="76" t="s">
        <v>67</v>
      </c>
      <c r="D240" s="75"/>
      <c r="E240" s="105">
        <f>E239/100</f>
        <v>0.02</v>
      </c>
      <c r="F240" s="75"/>
      <c r="G240" s="75"/>
      <c r="H240" s="75"/>
      <c r="I240" s="75"/>
      <c r="J240" s="75"/>
      <c r="K240" s="75"/>
      <c r="L240" s="75"/>
    </row>
    <row r="241" spans="1:239" s="77" customFormat="1" x14ac:dyDescent="0.25">
      <c r="A241" s="76"/>
      <c r="B241" s="104" t="s">
        <v>53</v>
      </c>
      <c r="C241" s="76" t="s">
        <v>17</v>
      </c>
      <c r="D241" s="75">
        <v>177.52</v>
      </c>
      <c r="E241" s="75">
        <f>D241*E240</f>
        <v>3.5504000000000002</v>
      </c>
      <c r="F241" s="75"/>
      <c r="G241" s="75"/>
      <c r="H241" s="75"/>
      <c r="I241" s="75">
        <f>ROUND(E241*H241,2)</f>
        <v>0</v>
      </c>
      <c r="J241" s="75"/>
      <c r="K241" s="75"/>
      <c r="L241" s="75">
        <f t="shared" ref="L241:L250" si="34">G241+I241+K241</f>
        <v>0</v>
      </c>
    </row>
    <row r="242" spans="1:239" s="77" customFormat="1" x14ac:dyDescent="0.25">
      <c r="A242" s="76"/>
      <c r="B242" s="104" t="s">
        <v>68</v>
      </c>
      <c r="C242" s="76" t="s">
        <v>20</v>
      </c>
      <c r="D242" s="75">
        <v>44.38</v>
      </c>
      <c r="E242" s="75">
        <f>D242*E240</f>
        <v>0.88760000000000006</v>
      </c>
      <c r="F242" s="75"/>
      <c r="G242" s="75"/>
      <c r="H242" s="75"/>
      <c r="I242" s="75"/>
      <c r="J242" s="6"/>
      <c r="K242" s="75">
        <f>ROUND(E242*J242,2)</f>
        <v>0</v>
      </c>
      <c r="L242" s="75">
        <f t="shared" si="34"/>
        <v>0</v>
      </c>
    </row>
    <row r="243" spans="1:239" s="77" customFormat="1" x14ac:dyDescent="0.25">
      <c r="A243" s="76"/>
      <c r="B243" s="104" t="s">
        <v>83</v>
      </c>
      <c r="C243" s="76" t="s">
        <v>66</v>
      </c>
      <c r="D243" s="75" t="s">
        <v>62</v>
      </c>
      <c r="E243" s="75">
        <v>2</v>
      </c>
      <c r="F243" s="75"/>
      <c r="G243" s="75">
        <f t="shared" ref="G243:G250" si="35">ROUND(E243*F243,2)</f>
        <v>0</v>
      </c>
      <c r="H243" s="75"/>
      <c r="I243" s="75"/>
      <c r="J243" s="106"/>
      <c r="K243" s="75"/>
      <c r="L243" s="75">
        <f t="shared" si="34"/>
        <v>0</v>
      </c>
    </row>
    <row r="244" spans="1:239" s="77" customFormat="1" x14ac:dyDescent="0.25">
      <c r="A244" s="76"/>
      <c r="B244" s="107" t="s">
        <v>69</v>
      </c>
      <c r="C244" s="76" t="s">
        <v>63</v>
      </c>
      <c r="D244" s="75">
        <v>26</v>
      </c>
      <c r="E244" s="75">
        <f>D244*E240</f>
        <v>0.52</v>
      </c>
      <c r="F244" s="75"/>
      <c r="G244" s="75">
        <f t="shared" si="35"/>
        <v>0</v>
      </c>
      <c r="H244" s="75"/>
      <c r="I244" s="75"/>
      <c r="J244" s="108"/>
      <c r="K244" s="109"/>
      <c r="L244" s="75">
        <f t="shared" si="34"/>
        <v>0</v>
      </c>
    </row>
    <row r="245" spans="1:239" s="77" customFormat="1" x14ac:dyDescent="0.25">
      <c r="A245" s="76"/>
      <c r="B245" s="104" t="s">
        <v>70</v>
      </c>
      <c r="C245" s="76" t="s">
        <v>61</v>
      </c>
      <c r="D245" s="75">
        <v>3.5</v>
      </c>
      <c r="E245" s="75">
        <f>D245*E239</f>
        <v>7</v>
      </c>
      <c r="F245" s="75"/>
      <c r="G245" s="75">
        <f t="shared" si="35"/>
        <v>0</v>
      </c>
      <c r="H245" s="75"/>
      <c r="I245" s="75"/>
      <c r="J245" s="106"/>
      <c r="K245" s="75"/>
      <c r="L245" s="75">
        <f t="shared" si="34"/>
        <v>0</v>
      </c>
    </row>
    <row r="246" spans="1:239" s="77" customFormat="1" x14ac:dyDescent="0.25">
      <c r="A246" s="76"/>
      <c r="B246" s="104" t="s">
        <v>71</v>
      </c>
      <c r="C246" s="76" t="s">
        <v>18</v>
      </c>
      <c r="D246" s="105">
        <v>2.0590000000000002</v>
      </c>
      <c r="E246" s="75">
        <f>D246*E240</f>
        <v>4.1180000000000001E-2</v>
      </c>
      <c r="F246" s="75"/>
      <c r="G246" s="75">
        <f t="shared" si="35"/>
        <v>0</v>
      </c>
      <c r="H246" s="75"/>
      <c r="I246" s="75"/>
      <c r="J246" s="108"/>
      <c r="K246" s="109"/>
      <c r="L246" s="75">
        <f t="shared" si="34"/>
        <v>0</v>
      </c>
    </row>
    <row r="247" spans="1:239" s="77" customFormat="1" x14ac:dyDescent="0.25">
      <c r="A247" s="76"/>
      <c r="B247" s="107" t="s">
        <v>72</v>
      </c>
      <c r="C247" s="76" t="s">
        <v>16</v>
      </c>
      <c r="D247" s="75">
        <v>1.3</v>
      </c>
      <c r="E247" s="75">
        <f>D247*E240</f>
        <v>2.6000000000000002E-2</v>
      </c>
      <c r="F247" s="75"/>
      <c r="G247" s="75">
        <f t="shared" si="35"/>
        <v>0</v>
      </c>
      <c r="H247" s="75"/>
      <c r="I247" s="75"/>
      <c r="J247" s="108"/>
      <c r="K247" s="109"/>
      <c r="L247" s="75">
        <f t="shared" si="34"/>
        <v>0</v>
      </c>
    </row>
    <row r="248" spans="1:239" s="77" customFormat="1" x14ac:dyDescent="0.25">
      <c r="A248" s="76"/>
      <c r="B248" s="104" t="s">
        <v>73</v>
      </c>
      <c r="C248" s="76" t="s">
        <v>16</v>
      </c>
      <c r="D248" s="75">
        <v>3.76</v>
      </c>
      <c r="E248" s="75">
        <f>D248*E240</f>
        <v>7.5200000000000003E-2</v>
      </c>
      <c r="F248" s="6"/>
      <c r="G248" s="75">
        <f t="shared" si="35"/>
        <v>0</v>
      </c>
      <c r="H248" s="75"/>
      <c r="I248" s="75"/>
      <c r="J248" s="110"/>
      <c r="K248" s="75"/>
      <c r="L248" s="75">
        <f t="shared" si="34"/>
        <v>0</v>
      </c>
    </row>
    <row r="249" spans="1:239" s="77" customFormat="1" x14ac:dyDescent="0.25">
      <c r="A249" s="76"/>
      <c r="B249" s="104" t="s">
        <v>74</v>
      </c>
      <c r="C249" s="76" t="s">
        <v>16</v>
      </c>
      <c r="D249" s="75">
        <v>3.47</v>
      </c>
      <c r="E249" s="75">
        <f>D249*E240</f>
        <v>6.9400000000000003E-2</v>
      </c>
      <c r="F249" s="75"/>
      <c r="G249" s="75">
        <f t="shared" si="35"/>
        <v>0</v>
      </c>
      <c r="H249" s="75"/>
      <c r="I249" s="75"/>
      <c r="J249" s="110"/>
      <c r="K249" s="75">
        <f>ROUND(E249*J249,2)</f>
        <v>0</v>
      </c>
      <c r="L249" s="75">
        <f t="shared" si="34"/>
        <v>0</v>
      </c>
    </row>
    <row r="250" spans="1:239" s="77" customFormat="1" x14ac:dyDescent="0.25">
      <c r="A250" s="76"/>
      <c r="B250" s="107" t="s">
        <v>75</v>
      </c>
      <c r="C250" s="76" t="s">
        <v>63</v>
      </c>
      <c r="D250" s="75">
        <v>48</v>
      </c>
      <c r="E250" s="75">
        <f>D250*E240</f>
        <v>0.96</v>
      </c>
      <c r="F250" s="75"/>
      <c r="G250" s="75">
        <f t="shared" si="35"/>
        <v>0</v>
      </c>
      <c r="H250" s="75"/>
      <c r="I250" s="75"/>
      <c r="J250" s="106"/>
      <c r="K250" s="75"/>
      <c r="L250" s="75">
        <f t="shared" si="34"/>
        <v>0</v>
      </c>
    </row>
    <row r="251" spans="1:239" s="77" customFormat="1" x14ac:dyDescent="0.25">
      <c r="A251" s="76"/>
      <c r="B251" s="104"/>
      <c r="C251" s="76"/>
      <c r="D251" s="75"/>
      <c r="E251" s="75"/>
      <c r="F251" s="75"/>
      <c r="G251" s="75"/>
      <c r="H251" s="75"/>
      <c r="I251" s="75"/>
      <c r="J251" s="106"/>
      <c r="K251" s="75"/>
      <c r="L251" s="75"/>
    </row>
    <row r="252" spans="1:239" s="114" customFormat="1" ht="62.25" customHeight="1" x14ac:dyDescent="0.25">
      <c r="A252" s="9">
        <v>30</v>
      </c>
      <c r="B252" s="111" t="s">
        <v>76</v>
      </c>
      <c r="C252" s="9" t="s">
        <v>61</v>
      </c>
      <c r="D252" s="112"/>
      <c r="E252" s="112">
        <f>E77*3</f>
        <v>896.11800000000005</v>
      </c>
      <c r="F252" s="112"/>
      <c r="G252" s="112"/>
      <c r="H252" s="112"/>
      <c r="I252" s="112"/>
      <c r="J252" s="112"/>
      <c r="K252" s="112"/>
      <c r="L252" s="10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3"/>
      <c r="DL252" s="113"/>
      <c r="DM252" s="113"/>
      <c r="DN252" s="113"/>
      <c r="DO252" s="113"/>
      <c r="DP252" s="113"/>
      <c r="DQ252" s="113"/>
      <c r="DR252" s="113"/>
      <c r="DS252" s="113"/>
      <c r="DT252" s="113"/>
      <c r="DU252" s="113"/>
      <c r="DV252" s="113"/>
      <c r="DW252" s="113"/>
      <c r="DX252" s="113"/>
      <c r="DY252" s="113"/>
      <c r="DZ252" s="113"/>
      <c r="EA252" s="113"/>
      <c r="EB252" s="113"/>
      <c r="EC252" s="113"/>
      <c r="ED252" s="113"/>
      <c r="EE252" s="113"/>
      <c r="EF252" s="113"/>
      <c r="EG252" s="113"/>
      <c r="EH252" s="113"/>
      <c r="EI252" s="113"/>
      <c r="EJ252" s="113"/>
      <c r="EK252" s="113"/>
      <c r="EL252" s="113"/>
      <c r="EM252" s="113"/>
      <c r="EN252" s="113"/>
      <c r="EO252" s="113"/>
      <c r="EP252" s="113"/>
      <c r="EQ252" s="113"/>
      <c r="ER252" s="113"/>
      <c r="ES252" s="113"/>
      <c r="ET252" s="113"/>
      <c r="EU252" s="113"/>
      <c r="EV252" s="113"/>
      <c r="EW252" s="113"/>
      <c r="EX252" s="113"/>
      <c r="EY252" s="113"/>
      <c r="EZ252" s="113"/>
      <c r="FA252" s="113"/>
      <c r="FB252" s="113"/>
      <c r="FC252" s="113"/>
      <c r="FD252" s="113"/>
      <c r="FE252" s="113"/>
      <c r="FF252" s="113"/>
      <c r="FG252" s="113"/>
      <c r="FH252" s="113"/>
      <c r="FI252" s="113"/>
      <c r="FJ252" s="113"/>
      <c r="FK252" s="113"/>
      <c r="FL252" s="113"/>
      <c r="FM252" s="113"/>
      <c r="FN252" s="113"/>
      <c r="FO252" s="113"/>
      <c r="FP252" s="113"/>
      <c r="FQ252" s="113"/>
      <c r="FR252" s="113"/>
      <c r="FS252" s="113"/>
      <c r="FT252" s="113"/>
      <c r="FU252" s="113"/>
      <c r="FV252" s="113"/>
      <c r="FW252" s="113"/>
      <c r="FX252" s="113"/>
      <c r="FY252" s="113"/>
      <c r="FZ252" s="113"/>
      <c r="GA252" s="113"/>
      <c r="GB252" s="113"/>
      <c r="GC252" s="113"/>
      <c r="GD252" s="113"/>
      <c r="GE252" s="113"/>
      <c r="GF252" s="113"/>
      <c r="GG252" s="113"/>
      <c r="GH252" s="113"/>
      <c r="GI252" s="113"/>
      <c r="GJ252" s="113"/>
    </row>
    <row r="253" spans="1:239" s="72" customFormat="1" x14ac:dyDescent="0.25">
      <c r="A253" s="9"/>
      <c r="B253" s="115"/>
      <c r="C253" s="116" t="s">
        <v>52</v>
      </c>
      <c r="D253" s="117">
        <v>0.1</v>
      </c>
      <c r="E253" s="118">
        <f>E252*D253/100</f>
        <v>0.89611800000000019</v>
      </c>
      <c r="F253" s="117"/>
      <c r="G253" s="117"/>
      <c r="H253" s="117"/>
      <c r="I253" s="117"/>
      <c r="J253" s="117"/>
      <c r="K253" s="117"/>
      <c r="L253" s="117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  <c r="BY253" s="119"/>
      <c r="BZ253" s="119"/>
      <c r="CA253" s="119"/>
      <c r="CB253" s="119"/>
      <c r="CC253" s="119"/>
      <c r="CD253" s="119"/>
      <c r="CE253" s="119"/>
      <c r="CF253" s="119"/>
      <c r="CG253" s="119"/>
      <c r="CH253" s="119"/>
      <c r="CI253" s="119"/>
      <c r="CJ253" s="119"/>
      <c r="CK253" s="119"/>
      <c r="CL253" s="119"/>
      <c r="CM253" s="119"/>
      <c r="CN253" s="119"/>
      <c r="CO253" s="119"/>
      <c r="CP253" s="119"/>
      <c r="CQ253" s="119"/>
      <c r="CR253" s="119"/>
      <c r="CS253" s="119"/>
      <c r="CT253" s="119"/>
      <c r="CU253" s="119"/>
      <c r="CV253" s="119"/>
      <c r="CW253" s="119"/>
      <c r="CX253" s="119"/>
      <c r="CY253" s="119"/>
      <c r="CZ253" s="119"/>
      <c r="DA253" s="119"/>
      <c r="DB253" s="119"/>
      <c r="DC253" s="119"/>
      <c r="DD253" s="119"/>
      <c r="DE253" s="119"/>
      <c r="DF253" s="119"/>
      <c r="DG253" s="119"/>
      <c r="DH253" s="119"/>
      <c r="DI253" s="119"/>
      <c r="DJ253" s="119"/>
      <c r="DK253" s="119"/>
      <c r="DL253" s="119"/>
      <c r="DM253" s="119"/>
      <c r="DN253" s="119"/>
      <c r="DO253" s="119"/>
      <c r="DP253" s="119"/>
      <c r="DQ253" s="119"/>
      <c r="DR253" s="119"/>
      <c r="DS253" s="119"/>
      <c r="DT253" s="119"/>
      <c r="DU253" s="119"/>
      <c r="DV253" s="119"/>
      <c r="DW253" s="119"/>
      <c r="DX253" s="119"/>
      <c r="DY253" s="119"/>
      <c r="DZ253" s="119"/>
      <c r="EA253" s="119"/>
      <c r="EB253" s="119"/>
      <c r="EC253" s="119"/>
      <c r="ED253" s="119"/>
      <c r="EE253" s="119"/>
      <c r="EF253" s="119"/>
      <c r="EG253" s="119"/>
      <c r="EH253" s="119"/>
      <c r="EI253" s="119"/>
      <c r="EJ253" s="119"/>
      <c r="EK253" s="119"/>
      <c r="EL253" s="119"/>
      <c r="EM253" s="119"/>
      <c r="EN253" s="119"/>
      <c r="EO253" s="119"/>
      <c r="EP253" s="119"/>
      <c r="EQ253" s="119"/>
      <c r="ER253" s="119"/>
      <c r="ES253" s="119"/>
      <c r="ET253" s="119"/>
      <c r="EU253" s="119"/>
      <c r="EV253" s="119"/>
      <c r="EW253" s="119"/>
      <c r="EX253" s="119"/>
      <c r="EY253" s="119"/>
      <c r="EZ253" s="119"/>
      <c r="FA253" s="119"/>
      <c r="FB253" s="119"/>
      <c r="FC253" s="119"/>
      <c r="FD253" s="119"/>
      <c r="FE253" s="119"/>
      <c r="FF253" s="119"/>
      <c r="FG253" s="119"/>
      <c r="FH253" s="119"/>
      <c r="FI253" s="119"/>
      <c r="FJ253" s="119"/>
      <c r="FK253" s="119"/>
      <c r="FL253" s="119"/>
      <c r="FM253" s="119"/>
      <c r="FN253" s="119"/>
      <c r="FO253" s="119"/>
      <c r="FP253" s="119"/>
      <c r="FQ253" s="119"/>
      <c r="FR253" s="119"/>
      <c r="FS253" s="119"/>
      <c r="FT253" s="119"/>
      <c r="FU253" s="119"/>
      <c r="FV253" s="119"/>
      <c r="FW253" s="119"/>
      <c r="FX253" s="119"/>
      <c r="FY253" s="119"/>
      <c r="FZ253" s="119"/>
      <c r="GA253" s="119"/>
      <c r="GB253" s="119"/>
      <c r="GC253" s="119"/>
      <c r="GD253" s="119"/>
      <c r="GE253" s="119"/>
      <c r="GF253" s="119"/>
      <c r="GG253" s="119"/>
      <c r="GH253" s="119"/>
      <c r="GI253" s="119"/>
      <c r="GJ253" s="119"/>
    </row>
    <row r="254" spans="1:239" s="72" customFormat="1" x14ac:dyDescent="0.25">
      <c r="A254" s="9"/>
      <c r="B254" s="35" t="s">
        <v>77</v>
      </c>
      <c r="C254" s="116" t="s">
        <v>17</v>
      </c>
      <c r="D254" s="117">
        <v>1.77</v>
      </c>
      <c r="E254" s="117">
        <f>E253*D254</f>
        <v>1.5861288600000003</v>
      </c>
      <c r="F254" s="6"/>
      <c r="G254" s="84"/>
      <c r="H254" s="6"/>
      <c r="I254" s="84">
        <f t="shared" ref="I254" si="36">H254*E254</f>
        <v>0</v>
      </c>
      <c r="J254" s="13"/>
      <c r="K254" s="84"/>
      <c r="L254" s="13">
        <f t="shared" ref="L254:L257" si="37">G254+I254+K254</f>
        <v>0</v>
      </c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  <c r="CL254" s="119"/>
      <c r="CM254" s="119"/>
      <c r="CN254" s="119"/>
      <c r="CO254" s="119"/>
      <c r="CP254" s="119"/>
      <c r="CQ254" s="119"/>
      <c r="CR254" s="119"/>
      <c r="CS254" s="119"/>
      <c r="CT254" s="119"/>
      <c r="CU254" s="119"/>
      <c r="CV254" s="119"/>
      <c r="CW254" s="119"/>
      <c r="CX254" s="119"/>
      <c r="CY254" s="119"/>
      <c r="CZ254" s="119"/>
      <c r="DA254" s="119"/>
      <c r="DB254" s="119"/>
      <c r="DC254" s="119"/>
      <c r="DD254" s="119"/>
      <c r="DE254" s="119"/>
      <c r="DF254" s="119"/>
      <c r="DG254" s="119"/>
      <c r="DH254" s="119"/>
      <c r="DI254" s="119"/>
      <c r="DJ254" s="119"/>
      <c r="DK254" s="119"/>
      <c r="DL254" s="119"/>
      <c r="DM254" s="119"/>
      <c r="DN254" s="119"/>
      <c r="DO254" s="119"/>
      <c r="DP254" s="119"/>
      <c r="DQ254" s="119"/>
      <c r="DR254" s="119"/>
      <c r="DS254" s="119"/>
      <c r="DT254" s="119"/>
      <c r="DU254" s="119"/>
      <c r="DV254" s="119"/>
      <c r="DW254" s="119"/>
      <c r="DX254" s="119"/>
      <c r="DY254" s="119"/>
      <c r="DZ254" s="119"/>
      <c r="EA254" s="119"/>
      <c r="EB254" s="119"/>
      <c r="EC254" s="119"/>
      <c r="ED254" s="119"/>
      <c r="EE254" s="119"/>
      <c r="EF254" s="119"/>
      <c r="EG254" s="119"/>
      <c r="EH254" s="119"/>
      <c r="EI254" s="119"/>
      <c r="EJ254" s="119"/>
      <c r="EK254" s="119"/>
      <c r="EL254" s="119"/>
      <c r="EM254" s="119"/>
      <c r="EN254" s="119"/>
      <c r="EO254" s="119"/>
      <c r="EP254" s="119"/>
      <c r="EQ254" s="119"/>
      <c r="ER254" s="119"/>
      <c r="ES254" s="119"/>
      <c r="ET254" s="119"/>
      <c r="EU254" s="119"/>
      <c r="EV254" s="119"/>
      <c r="EW254" s="119"/>
      <c r="EX254" s="119"/>
      <c r="EY254" s="119"/>
      <c r="EZ254" s="119"/>
      <c r="FA254" s="119"/>
      <c r="FB254" s="119"/>
      <c r="FC254" s="119"/>
      <c r="FD254" s="119"/>
      <c r="FE254" s="119"/>
      <c r="FF254" s="119"/>
      <c r="FG254" s="119"/>
      <c r="FH254" s="119"/>
      <c r="FI254" s="119"/>
      <c r="FJ254" s="119"/>
      <c r="FK254" s="119"/>
      <c r="FL254" s="119"/>
      <c r="FM254" s="119"/>
      <c r="FN254" s="119"/>
      <c r="FO254" s="119"/>
      <c r="FP254" s="119"/>
      <c r="FQ254" s="119"/>
      <c r="FR254" s="119"/>
      <c r="FS254" s="119"/>
      <c r="FT254" s="119"/>
      <c r="FU254" s="119"/>
      <c r="FV254" s="119"/>
      <c r="FW254" s="119"/>
      <c r="FX254" s="119"/>
      <c r="FY254" s="119"/>
      <c r="FZ254" s="119"/>
      <c r="GA254" s="119"/>
      <c r="GB254" s="119"/>
      <c r="GC254" s="119"/>
      <c r="GD254" s="119"/>
      <c r="GE254" s="119"/>
      <c r="GF254" s="119"/>
      <c r="GG254" s="119"/>
      <c r="GH254" s="119"/>
      <c r="GI254" s="119"/>
      <c r="GJ254" s="119"/>
    </row>
    <row r="255" spans="1:239" s="72" customFormat="1" x14ac:dyDescent="0.25">
      <c r="A255" s="9"/>
      <c r="B255" s="100" t="s">
        <v>78</v>
      </c>
      <c r="C255" s="116" t="s">
        <v>20</v>
      </c>
      <c r="D255" s="117">
        <v>0.82</v>
      </c>
      <c r="E255" s="117">
        <f>E253*D255</f>
        <v>0.73481676000000007</v>
      </c>
      <c r="F255" s="13"/>
      <c r="G255" s="84"/>
      <c r="H255" s="6"/>
      <c r="I255" s="84"/>
      <c r="J255" s="13"/>
      <c r="K255" s="84">
        <f t="shared" ref="K255" si="38">J255*E255</f>
        <v>0</v>
      </c>
      <c r="L255" s="13">
        <f t="shared" si="37"/>
        <v>0</v>
      </c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19"/>
      <c r="BZ255" s="119"/>
      <c r="CA255" s="119"/>
      <c r="CB255" s="119"/>
      <c r="CC255" s="119"/>
      <c r="CD255" s="119"/>
      <c r="CE255" s="119"/>
      <c r="CF255" s="119"/>
      <c r="CG255" s="119"/>
      <c r="CH255" s="119"/>
      <c r="CI255" s="119"/>
      <c r="CJ255" s="119"/>
      <c r="CK255" s="119"/>
      <c r="CL255" s="119"/>
      <c r="CM255" s="119"/>
      <c r="CN255" s="119"/>
      <c r="CO255" s="119"/>
      <c r="CP255" s="119"/>
      <c r="CQ255" s="119"/>
      <c r="CR255" s="119"/>
      <c r="CS255" s="119"/>
      <c r="CT255" s="119"/>
      <c r="CU255" s="119"/>
      <c r="CV255" s="119"/>
      <c r="CW255" s="119"/>
      <c r="CX255" s="119"/>
      <c r="CY255" s="119"/>
      <c r="CZ255" s="119"/>
      <c r="DA255" s="119"/>
      <c r="DB255" s="119"/>
      <c r="DC255" s="119"/>
      <c r="DD255" s="119"/>
      <c r="DE255" s="119"/>
      <c r="DF255" s="119"/>
      <c r="DG255" s="119"/>
      <c r="DH255" s="119"/>
      <c r="DI255" s="119"/>
      <c r="DJ255" s="119"/>
      <c r="DK255" s="119"/>
      <c r="DL255" s="119"/>
      <c r="DM255" s="119"/>
      <c r="DN255" s="119"/>
      <c r="DO255" s="119"/>
      <c r="DP255" s="119"/>
      <c r="DQ255" s="119"/>
      <c r="DR255" s="119"/>
      <c r="DS255" s="119"/>
      <c r="DT255" s="119"/>
      <c r="DU255" s="119"/>
      <c r="DV255" s="119"/>
      <c r="DW255" s="119"/>
      <c r="DX255" s="119"/>
      <c r="DY255" s="119"/>
      <c r="DZ255" s="119"/>
      <c r="EA255" s="119"/>
      <c r="EB255" s="119"/>
      <c r="EC255" s="119"/>
      <c r="ED255" s="119"/>
      <c r="EE255" s="119"/>
      <c r="EF255" s="119"/>
      <c r="EG255" s="119"/>
      <c r="EH255" s="119"/>
      <c r="EI255" s="119"/>
      <c r="EJ255" s="119"/>
      <c r="EK255" s="119"/>
      <c r="EL255" s="119"/>
      <c r="EM255" s="119"/>
      <c r="EN255" s="119"/>
      <c r="EO255" s="119"/>
      <c r="EP255" s="119"/>
      <c r="EQ255" s="119"/>
      <c r="ER255" s="119"/>
      <c r="ES255" s="119"/>
      <c r="ET255" s="119"/>
      <c r="EU255" s="119"/>
      <c r="EV255" s="119"/>
      <c r="EW255" s="119"/>
      <c r="EX255" s="119"/>
      <c r="EY255" s="119"/>
      <c r="EZ255" s="119"/>
      <c r="FA255" s="119"/>
      <c r="FB255" s="119"/>
      <c r="FC255" s="119"/>
      <c r="FD255" s="119"/>
      <c r="FE255" s="119"/>
      <c r="FF255" s="119"/>
      <c r="FG255" s="119"/>
      <c r="FH255" s="119"/>
      <c r="FI255" s="119"/>
      <c r="FJ255" s="119"/>
      <c r="FK255" s="119"/>
      <c r="FL255" s="119"/>
      <c r="FM255" s="119"/>
      <c r="FN255" s="119"/>
      <c r="FO255" s="119"/>
      <c r="FP255" s="119"/>
      <c r="FQ255" s="119"/>
      <c r="FR255" s="119"/>
      <c r="FS255" s="119"/>
      <c r="FT255" s="119"/>
      <c r="FU255" s="119"/>
      <c r="FV255" s="119"/>
      <c r="FW255" s="119"/>
      <c r="FX255" s="119"/>
      <c r="FY255" s="119"/>
      <c r="FZ255" s="119"/>
      <c r="GA255" s="119"/>
      <c r="GB255" s="119"/>
      <c r="GC255" s="119"/>
      <c r="GD255" s="119"/>
      <c r="GE255" s="119"/>
      <c r="GF255" s="119"/>
      <c r="GG255" s="119"/>
      <c r="GH255" s="119"/>
      <c r="GI255" s="119"/>
      <c r="GJ255" s="119"/>
    </row>
    <row r="256" spans="1:239" s="3" customFormat="1" x14ac:dyDescent="0.25">
      <c r="A256" s="9"/>
      <c r="B256" s="35" t="s">
        <v>29</v>
      </c>
      <c r="C256" s="12" t="s">
        <v>20</v>
      </c>
      <c r="D256" s="13">
        <v>0.68</v>
      </c>
      <c r="E256" s="13">
        <f>E253*D256</f>
        <v>0.60936024000000022</v>
      </c>
      <c r="F256" s="6"/>
      <c r="G256" s="32"/>
      <c r="H256" s="32"/>
      <c r="I256" s="6"/>
      <c r="J256" s="6"/>
      <c r="K256" s="13">
        <f>E256*J256</f>
        <v>0</v>
      </c>
      <c r="L256" s="13">
        <f t="shared" si="37"/>
        <v>0</v>
      </c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</row>
    <row r="257" spans="1:222" s="72" customFormat="1" x14ac:dyDescent="0.25">
      <c r="A257" s="9"/>
      <c r="B257" s="18" t="s">
        <v>79</v>
      </c>
      <c r="C257" s="15" t="s">
        <v>63</v>
      </c>
      <c r="D257" s="117">
        <v>77.87</v>
      </c>
      <c r="E257" s="117">
        <f>E253*D257</f>
        <v>69.780708660000016</v>
      </c>
      <c r="F257" s="117"/>
      <c r="G257" s="117">
        <f>E257*F257</f>
        <v>0</v>
      </c>
      <c r="H257" s="6"/>
      <c r="I257" s="84"/>
      <c r="J257" s="13"/>
      <c r="K257" s="84"/>
      <c r="L257" s="13">
        <f t="shared" si="37"/>
        <v>0</v>
      </c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  <c r="BN257" s="119"/>
      <c r="BO257" s="119"/>
      <c r="BP257" s="119"/>
      <c r="BQ257" s="119"/>
      <c r="BR257" s="119"/>
      <c r="BS257" s="119"/>
      <c r="BT257" s="119"/>
      <c r="BU257" s="119"/>
      <c r="BV257" s="119"/>
      <c r="BW257" s="119"/>
      <c r="BX257" s="119"/>
      <c r="BY257" s="119"/>
      <c r="BZ257" s="119"/>
      <c r="CA257" s="119"/>
      <c r="CB257" s="119"/>
      <c r="CC257" s="119"/>
      <c r="CD257" s="119"/>
      <c r="CE257" s="119"/>
      <c r="CF257" s="119"/>
      <c r="CG257" s="119"/>
      <c r="CH257" s="119"/>
      <c r="CI257" s="119"/>
      <c r="CJ257" s="119"/>
      <c r="CK257" s="119"/>
      <c r="CL257" s="119"/>
      <c r="CM257" s="119"/>
      <c r="CN257" s="119"/>
      <c r="CO257" s="119"/>
      <c r="CP257" s="119"/>
      <c r="CQ257" s="119"/>
      <c r="CR257" s="119"/>
      <c r="CS257" s="119"/>
      <c r="CT257" s="119"/>
      <c r="CU257" s="119"/>
      <c r="CV257" s="119"/>
      <c r="CW257" s="119"/>
      <c r="CX257" s="119"/>
      <c r="CY257" s="119"/>
      <c r="CZ257" s="119"/>
      <c r="DA257" s="119"/>
      <c r="DB257" s="119"/>
      <c r="DC257" s="119"/>
      <c r="DD257" s="119"/>
      <c r="DE257" s="119"/>
      <c r="DF257" s="119"/>
      <c r="DG257" s="119"/>
      <c r="DH257" s="119"/>
      <c r="DI257" s="119"/>
      <c r="DJ257" s="119"/>
      <c r="DK257" s="119"/>
      <c r="DL257" s="119"/>
      <c r="DM257" s="119"/>
      <c r="DN257" s="119"/>
      <c r="DO257" s="119"/>
      <c r="DP257" s="119"/>
      <c r="DQ257" s="119"/>
      <c r="DR257" s="119"/>
      <c r="DS257" s="119"/>
      <c r="DT257" s="119"/>
      <c r="DU257" s="119"/>
      <c r="DV257" s="119"/>
      <c r="DW257" s="119"/>
      <c r="DX257" s="119"/>
      <c r="DY257" s="119"/>
      <c r="DZ257" s="119"/>
      <c r="EA257" s="119"/>
      <c r="EB257" s="119"/>
      <c r="EC257" s="119"/>
      <c r="ED257" s="119"/>
      <c r="EE257" s="119"/>
      <c r="EF257" s="119"/>
      <c r="EG257" s="119"/>
      <c r="EH257" s="119"/>
      <c r="EI257" s="119"/>
      <c r="EJ257" s="119"/>
      <c r="EK257" s="119"/>
      <c r="EL257" s="119"/>
      <c r="EM257" s="119"/>
      <c r="EN257" s="119"/>
      <c r="EO257" s="119"/>
      <c r="EP257" s="119"/>
      <c r="EQ257" s="119"/>
      <c r="ER257" s="119"/>
      <c r="ES257" s="119"/>
      <c r="ET257" s="119"/>
      <c r="EU257" s="119"/>
      <c r="EV257" s="119"/>
      <c r="EW257" s="119"/>
      <c r="EX257" s="119"/>
      <c r="EY257" s="119"/>
      <c r="EZ257" s="119"/>
      <c r="FA257" s="119"/>
      <c r="FB257" s="119"/>
      <c r="FC257" s="119"/>
      <c r="FD257" s="119"/>
      <c r="FE257" s="119"/>
      <c r="FF257" s="119"/>
      <c r="FG257" s="119"/>
      <c r="FH257" s="119"/>
      <c r="FI257" s="119"/>
      <c r="FJ257" s="119"/>
      <c r="FK257" s="119"/>
      <c r="FL257" s="119"/>
      <c r="FM257" s="119"/>
      <c r="FN257" s="119"/>
      <c r="FO257" s="119"/>
      <c r="FP257" s="119"/>
      <c r="FQ257" s="119"/>
      <c r="FR257" s="119"/>
      <c r="FS257" s="119"/>
      <c r="FT257" s="119"/>
      <c r="FU257" s="119"/>
      <c r="FV257" s="119"/>
      <c r="FW257" s="119"/>
      <c r="FX257" s="119"/>
      <c r="FY257" s="119"/>
      <c r="FZ257" s="119"/>
      <c r="GA257" s="119"/>
      <c r="GB257" s="119"/>
      <c r="GC257" s="119"/>
      <c r="GD257" s="119"/>
      <c r="GE257" s="119"/>
      <c r="GF257" s="119"/>
      <c r="GG257" s="119"/>
      <c r="GH257" s="119"/>
      <c r="GI257" s="119"/>
      <c r="GJ257" s="119"/>
    </row>
    <row r="258" spans="1:222" s="77" customFormat="1" x14ac:dyDescent="0.25">
      <c r="A258" s="76"/>
      <c r="B258" s="104" t="s">
        <v>80</v>
      </c>
      <c r="C258" s="76" t="s">
        <v>63</v>
      </c>
      <c r="D258" s="75">
        <v>20</v>
      </c>
      <c r="E258" s="75">
        <f>D258*E253</f>
        <v>17.922360000000005</v>
      </c>
      <c r="F258" s="75"/>
      <c r="G258" s="75">
        <f>ROUND(E258*F258,2)</f>
        <v>0</v>
      </c>
      <c r="H258" s="75"/>
      <c r="I258" s="75"/>
      <c r="J258" s="106"/>
      <c r="K258" s="75"/>
      <c r="L258" s="75">
        <f>G258+I258+K258</f>
        <v>0</v>
      </c>
    </row>
    <row r="259" spans="1:222" s="77" customFormat="1" x14ac:dyDescent="0.25">
      <c r="A259" s="76"/>
      <c r="B259" s="104"/>
      <c r="C259" s="76"/>
      <c r="D259" s="75"/>
      <c r="E259" s="75"/>
      <c r="F259" s="75"/>
      <c r="G259" s="75"/>
      <c r="H259" s="75"/>
      <c r="I259" s="75"/>
      <c r="J259" s="106"/>
      <c r="K259" s="75"/>
      <c r="L259" s="75"/>
    </row>
    <row r="260" spans="1:222" s="3" customFormat="1" x14ac:dyDescent="0.25">
      <c r="A260" s="69"/>
      <c r="B260" s="69" t="s">
        <v>9</v>
      </c>
      <c r="C260" s="70"/>
      <c r="D260" s="71"/>
      <c r="E260" s="71"/>
      <c r="F260" s="71"/>
      <c r="G260" s="71">
        <f>SUM(G11:G258)</f>
        <v>0</v>
      </c>
      <c r="H260" s="71"/>
      <c r="I260" s="71">
        <f>SUM(I11:I258)</f>
        <v>0</v>
      </c>
      <c r="J260" s="71"/>
      <c r="K260" s="71">
        <f>SUM(K11:K258)</f>
        <v>0</v>
      </c>
      <c r="L260" s="71">
        <f>SUM(L11:L258)</f>
        <v>0</v>
      </c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  <c r="FS260" s="72"/>
      <c r="FT260" s="72"/>
      <c r="FU260" s="72"/>
      <c r="FV260" s="72"/>
      <c r="FW260" s="72"/>
      <c r="FX260" s="72"/>
      <c r="FY260" s="72"/>
      <c r="FZ260" s="72"/>
      <c r="GA260" s="72"/>
      <c r="GB260" s="72"/>
      <c r="GC260" s="72"/>
      <c r="GD260" s="72"/>
      <c r="GE260" s="72"/>
      <c r="GF260" s="72"/>
      <c r="GG260" s="72"/>
      <c r="GH260" s="72"/>
      <c r="GI260" s="72"/>
      <c r="GJ260" s="72"/>
      <c r="GK260" s="72"/>
      <c r="GL260" s="72"/>
      <c r="GM260" s="72"/>
      <c r="GN260" s="72"/>
      <c r="GO260" s="72"/>
      <c r="GP260" s="72"/>
      <c r="GQ260" s="72"/>
      <c r="GR260" s="72"/>
      <c r="GS260" s="72"/>
      <c r="GT260" s="72"/>
      <c r="GU260" s="72"/>
      <c r="GV260" s="72"/>
      <c r="GW260" s="72"/>
      <c r="GX260" s="72"/>
      <c r="GY260" s="72"/>
      <c r="GZ260" s="72"/>
      <c r="HA260" s="72"/>
      <c r="HB260" s="72"/>
      <c r="HC260" s="72"/>
      <c r="HD260" s="72"/>
      <c r="HE260" s="72"/>
      <c r="HF260" s="72"/>
      <c r="HG260" s="72"/>
      <c r="HH260" s="72"/>
      <c r="HI260" s="72"/>
      <c r="HJ260" s="72"/>
      <c r="HK260" s="72"/>
      <c r="HL260" s="72"/>
      <c r="HM260" s="72"/>
      <c r="HN260" s="72"/>
    </row>
    <row r="261" spans="1:222" s="74" customFormat="1" x14ac:dyDescent="0.25">
      <c r="A261" s="73"/>
      <c r="B261" s="69"/>
      <c r="C261" s="70"/>
      <c r="D261" s="71"/>
      <c r="E261" s="71"/>
      <c r="F261" s="71"/>
      <c r="G261" s="71"/>
      <c r="H261" s="71"/>
      <c r="I261" s="71"/>
      <c r="J261" s="71"/>
      <c r="K261" s="71"/>
      <c r="L261" s="71"/>
    </row>
    <row r="262" spans="1:222" s="3" customFormat="1" x14ac:dyDescent="0.25">
      <c r="A262" s="73"/>
      <c r="B262" s="69" t="s">
        <v>13</v>
      </c>
      <c r="C262" s="70" t="s">
        <v>128</v>
      </c>
      <c r="D262" s="71"/>
      <c r="E262" s="71"/>
      <c r="F262" s="71"/>
      <c r="G262" s="71"/>
      <c r="H262" s="71"/>
      <c r="I262" s="71"/>
      <c r="J262" s="71"/>
      <c r="K262" s="71"/>
      <c r="L262" s="71" t="e">
        <f>G260*C262</f>
        <v>#VALUE!</v>
      </c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  <c r="EO262" s="72"/>
      <c r="EP262" s="72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  <c r="FA262" s="72"/>
      <c r="FB262" s="72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  <c r="FM262" s="72"/>
      <c r="FN262" s="72"/>
      <c r="FO262" s="72"/>
      <c r="FP262" s="72"/>
      <c r="FQ262" s="72"/>
      <c r="FR262" s="72"/>
      <c r="FS262" s="72"/>
      <c r="FT262" s="72"/>
      <c r="FU262" s="72"/>
      <c r="FV262" s="72"/>
      <c r="FW262" s="72"/>
      <c r="FX262" s="72"/>
      <c r="FY262" s="72"/>
      <c r="FZ262" s="72"/>
      <c r="GA262" s="72"/>
      <c r="GB262" s="72"/>
      <c r="GC262" s="72"/>
      <c r="GD262" s="72"/>
      <c r="GE262" s="72"/>
      <c r="GF262" s="72"/>
      <c r="GG262" s="72"/>
      <c r="GH262" s="72"/>
      <c r="GI262" s="72"/>
      <c r="GJ262" s="72"/>
      <c r="GK262" s="72"/>
      <c r="GL262" s="72"/>
      <c r="GM262" s="72"/>
      <c r="GN262" s="72"/>
      <c r="GO262" s="72"/>
      <c r="GP262" s="72"/>
      <c r="GQ262" s="72"/>
      <c r="GR262" s="72"/>
      <c r="GS262" s="72"/>
      <c r="GT262" s="72"/>
      <c r="GU262" s="72"/>
      <c r="GV262" s="72"/>
      <c r="GW262" s="72"/>
      <c r="GX262" s="72"/>
      <c r="GY262" s="72"/>
      <c r="GZ262" s="72"/>
      <c r="HA262" s="72"/>
      <c r="HB262" s="72"/>
      <c r="HC262" s="72"/>
      <c r="HD262" s="72"/>
      <c r="HE262" s="72"/>
      <c r="HF262" s="72"/>
      <c r="HG262" s="72"/>
      <c r="HH262" s="72"/>
      <c r="HI262" s="72"/>
      <c r="HJ262" s="72"/>
      <c r="HK262" s="72"/>
      <c r="HL262" s="72"/>
      <c r="HM262" s="72"/>
      <c r="HN262" s="72"/>
    </row>
    <row r="263" spans="1:222" s="74" customFormat="1" x14ac:dyDescent="0.25">
      <c r="A263" s="73"/>
      <c r="B263" s="69" t="s">
        <v>9</v>
      </c>
      <c r="C263" s="70"/>
      <c r="D263" s="71"/>
      <c r="E263" s="71"/>
      <c r="F263" s="71"/>
      <c r="G263" s="71"/>
      <c r="H263" s="71"/>
      <c r="I263" s="71"/>
      <c r="J263" s="71"/>
      <c r="K263" s="71"/>
      <c r="L263" s="71" t="e">
        <f>SUM(L260:L262)</f>
        <v>#VALUE!</v>
      </c>
    </row>
    <row r="264" spans="1:222" s="74" customFormat="1" x14ac:dyDescent="0.25">
      <c r="A264" s="73"/>
      <c r="B264" s="69" t="s">
        <v>14</v>
      </c>
      <c r="C264" s="70">
        <v>0</v>
      </c>
      <c r="D264" s="71"/>
      <c r="E264" s="71"/>
      <c r="F264" s="71"/>
      <c r="G264" s="71"/>
      <c r="H264" s="71"/>
      <c r="I264" s="71"/>
      <c r="J264" s="71"/>
      <c r="K264" s="71"/>
      <c r="L264" s="71" t="e">
        <f>L263*C264</f>
        <v>#VALUE!</v>
      </c>
    </row>
    <row r="265" spans="1:222" s="74" customFormat="1" x14ac:dyDescent="0.25">
      <c r="A265" s="69"/>
      <c r="B265" s="69" t="s">
        <v>9</v>
      </c>
      <c r="C265" s="70"/>
      <c r="D265" s="71"/>
      <c r="E265" s="71"/>
      <c r="F265" s="71"/>
      <c r="G265" s="71"/>
      <c r="H265" s="71"/>
      <c r="I265" s="71"/>
      <c r="J265" s="71"/>
      <c r="K265" s="71"/>
      <c r="L265" s="71" t="e">
        <f>SUM(L263:L264)</f>
        <v>#VALUE!</v>
      </c>
    </row>
    <row r="266" spans="1:222" s="74" customFormat="1" x14ac:dyDescent="0.25">
      <c r="A266" s="73"/>
      <c r="B266" s="69" t="s">
        <v>15</v>
      </c>
      <c r="C266" s="70">
        <v>0</v>
      </c>
      <c r="D266" s="71"/>
      <c r="E266" s="71"/>
      <c r="F266" s="71"/>
      <c r="G266" s="71"/>
      <c r="H266" s="71"/>
      <c r="I266" s="71"/>
      <c r="J266" s="71"/>
      <c r="K266" s="71"/>
      <c r="L266" s="71" t="e">
        <f>L265*C266</f>
        <v>#VALUE!</v>
      </c>
    </row>
    <row r="267" spans="1:222" s="74" customFormat="1" x14ac:dyDescent="0.25">
      <c r="A267" s="73"/>
      <c r="B267" s="69" t="s">
        <v>9</v>
      </c>
      <c r="C267" s="70"/>
      <c r="D267" s="71"/>
      <c r="E267" s="71"/>
      <c r="F267" s="71"/>
      <c r="G267" s="71"/>
      <c r="H267" s="71"/>
      <c r="I267" s="71"/>
      <c r="J267" s="71"/>
      <c r="K267" s="71"/>
      <c r="L267" s="71" t="e">
        <f>SUM(L265:L266)</f>
        <v>#VALUE!</v>
      </c>
    </row>
    <row r="268" spans="1:222" s="74" customFormat="1" x14ac:dyDescent="0.25">
      <c r="A268" s="73"/>
      <c r="B268" s="69" t="s">
        <v>47</v>
      </c>
      <c r="C268" s="70">
        <v>0.05</v>
      </c>
      <c r="D268" s="71"/>
      <c r="E268" s="71"/>
      <c r="F268" s="71"/>
      <c r="G268" s="71"/>
      <c r="H268" s="71"/>
      <c r="I268" s="71"/>
      <c r="J268" s="71"/>
      <c r="K268" s="71"/>
      <c r="L268" s="71" t="e">
        <f>L267*C268</f>
        <v>#VALUE!</v>
      </c>
    </row>
    <row r="269" spans="1:222" s="74" customFormat="1" x14ac:dyDescent="0.25">
      <c r="A269" s="73"/>
      <c r="B269" s="69" t="s">
        <v>9</v>
      </c>
      <c r="C269" s="70"/>
      <c r="D269" s="71"/>
      <c r="E269" s="71"/>
      <c r="F269" s="71"/>
      <c r="G269" s="71"/>
      <c r="H269" s="71"/>
      <c r="I269" s="71"/>
      <c r="J269" s="71"/>
      <c r="K269" s="71"/>
      <c r="L269" s="71" t="e">
        <f>SUM(L267:L268)</f>
        <v>#VALUE!</v>
      </c>
    </row>
    <row r="270" spans="1:222" s="74" customFormat="1" x14ac:dyDescent="0.25">
      <c r="A270" s="73"/>
      <c r="B270" s="69" t="s">
        <v>48</v>
      </c>
      <c r="C270" s="70">
        <v>0.02</v>
      </c>
      <c r="D270" s="71"/>
      <c r="E270" s="71"/>
      <c r="F270" s="71"/>
      <c r="G270" s="71"/>
      <c r="H270" s="71"/>
      <c r="I270" s="71"/>
      <c r="J270" s="71"/>
      <c r="K270" s="71"/>
      <c r="L270" s="71">
        <f>I260*C270</f>
        <v>0</v>
      </c>
    </row>
    <row r="271" spans="1:222" s="74" customFormat="1" x14ac:dyDescent="0.25">
      <c r="A271" s="73"/>
      <c r="B271" s="69" t="s">
        <v>9</v>
      </c>
      <c r="C271" s="70"/>
      <c r="D271" s="71"/>
      <c r="E271" s="71"/>
      <c r="F271" s="71"/>
      <c r="G271" s="71"/>
      <c r="H271" s="71"/>
      <c r="I271" s="71"/>
      <c r="J271" s="71"/>
      <c r="K271" s="71"/>
      <c r="L271" s="71" t="e">
        <f>SUM(L269:L270)</f>
        <v>#VALUE!</v>
      </c>
    </row>
    <row r="272" spans="1:222" s="74" customFormat="1" x14ac:dyDescent="0.25">
      <c r="A272" s="73"/>
      <c r="B272" s="69" t="s">
        <v>49</v>
      </c>
      <c r="C272" s="70">
        <v>0.18</v>
      </c>
      <c r="D272" s="71"/>
      <c r="E272" s="71"/>
      <c r="F272" s="71"/>
      <c r="G272" s="71"/>
      <c r="H272" s="71"/>
      <c r="I272" s="71"/>
      <c r="J272" s="71"/>
      <c r="K272" s="71"/>
      <c r="L272" s="71" t="e">
        <f>L271*C272</f>
        <v>#VALUE!</v>
      </c>
    </row>
    <row r="273" spans="1:12" s="74" customFormat="1" x14ac:dyDescent="0.25">
      <c r="A273" s="73"/>
      <c r="B273" s="69"/>
      <c r="C273" s="70"/>
      <c r="D273" s="71"/>
      <c r="E273" s="71"/>
      <c r="F273" s="71"/>
      <c r="G273" s="71"/>
      <c r="H273" s="71"/>
      <c r="I273" s="71"/>
      <c r="J273" s="71"/>
      <c r="K273" s="71"/>
      <c r="L273" s="71"/>
    </row>
    <row r="274" spans="1:12" s="74" customFormat="1" x14ac:dyDescent="0.25">
      <c r="A274" s="73"/>
      <c r="B274" s="69" t="s">
        <v>9</v>
      </c>
      <c r="C274" s="70"/>
      <c r="D274" s="71"/>
      <c r="E274" s="71"/>
      <c r="F274" s="71"/>
      <c r="G274" s="71"/>
      <c r="H274" s="71"/>
      <c r="I274" s="71"/>
      <c r="J274" s="71"/>
      <c r="K274" s="71"/>
      <c r="L274" s="71" t="e">
        <f>L272+L271</f>
        <v>#VALUE!</v>
      </c>
    </row>
    <row r="276" spans="1:12" x14ac:dyDescent="0.25">
      <c r="B276" s="61"/>
      <c r="C276" s="62"/>
      <c r="D276" s="65"/>
      <c r="E276" s="63"/>
      <c r="F276" s="49"/>
      <c r="H276" s="49"/>
      <c r="J276" s="49"/>
      <c r="L276" s="50"/>
    </row>
    <row r="277" spans="1:12" x14ac:dyDescent="0.25">
      <c r="B277" s="61"/>
      <c r="C277" s="62"/>
      <c r="D277" s="65"/>
      <c r="E277" s="63"/>
      <c r="F277" s="49"/>
      <c r="H277" s="49"/>
      <c r="J277" s="49"/>
      <c r="L277" s="50"/>
    </row>
    <row r="278" spans="1:12" x14ac:dyDescent="0.25">
      <c r="B278" s="61"/>
      <c r="C278" s="62"/>
      <c r="D278" s="65"/>
      <c r="E278" s="63"/>
      <c r="F278" s="49"/>
      <c r="H278" s="49"/>
      <c r="J278" s="49"/>
      <c r="L278" s="50"/>
    </row>
    <row r="280" spans="1:12" s="77" customFormat="1" ht="13.5" customHeight="1" x14ac:dyDescent="0.25">
      <c r="A280" s="97"/>
      <c r="B280" s="98"/>
      <c r="C280" s="96"/>
      <c r="D280" s="96"/>
      <c r="E280" s="96"/>
      <c r="F280" s="96"/>
      <c r="G280" s="99"/>
      <c r="H280" s="96"/>
      <c r="I280" s="99"/>
      <c r="J280" s="96"/>
      <c r="K280" s="99"/>
      <c r="L280" s="99"/>
    </row>
    <row r="281" spans="1:12" s="77" customFormat="1" ht="13.5" customHeight="1" x14ac:dyDescent="0.25">
      <c r="A281" s="97"/>
      <c r="B281" s="98"/>
      <c r="C281" s="96"/>
      <c r="D281" s="96"/>
      <c r="E281" s="96"/>
      <c r="F281" s="96"/>
      <c r="G281" s="99"/>
      <c r="H281" s="96"/>
      <c r="I281" s="99"/>
      <c r="J281" s="96"/>
      <c r="K281" s="99"/>
      <c r="L281" s="99"/>
    </row>
    <row r="282" spans="1:12" s="77" customFormat="1" ht="13.5" customHeight="1" x14ac:dyDescent="0.25">
      <c r="A282" s="97"/>
      <c r="B282" s="98"/>
      <c r="C282" s="96"/>
      <c r="D282" s="96"/>
      <c r="E282" s="96"/>
      <c r="F282" s="96"/>
      <c r="G282" s="99"/>
      <c r="H282" s="96"/>
      <c r="I282" s="99"/>
      <c r="J282" s="96"/>
      <c r="K282" s="99"/>
      <c r="L282" s="99"/>
    </row>
    <row r="283" spans="1:12" s="77" customFormat="1" ht="13.5" customHeight="1" x14ac:dyDescent="0.25">
      <c r="A283" s="97"/>
      <c r="B283" s="98"/>
      <c r="C283" s="96"/>
      <c r="D283" s="96"/>
      <c r="E283" s="96"/>
      <c r="F283" s="96"/>
      <c r="G283" s="99"/>
      <c r="H283" s="96"/>
      <c r="I283" s="99"/>
      <c r="J283" s="96"/>
      <c r="K283" s="99"/>
      <c r="L283" s="99"/>
    </row>
    <row r="284" spans="1:12" s="77" customFormat="1" ht="13.5" customHeight="1" x14ac:dyDescent="0.25">
      <c r="A284" s="97"/>
      <c r="B284" s="98"/>
      <c r="C284" s="96"/>
      <c r="D284" s="96"/>
      <c r="E284" s="96"/>
      <c r="F284" s="96"/>
      <c r="G284" s="99"/>
      <c r="H284" s="96"/>
      <c r="I284" s="99"/>
      <c r="J284" s="96"/>
      <c r="K284" s="99"/>
      <c r="L284" s="99"/>
    </row>
    <row r="285" spans="1:12" s="77" customFormat="1" ht="13.5" customHeight="1" x14ac:dyDescent="0.25">
      <c r="A285" s="97"/>
      <c r="B285" s="98"/>
      <c r="C285" s="96"/>
      <c r="D285" s="96"/>
      <c r="E285" s="96"/>
      <c r="F285" s="96"/>
      <c r="G285" s="99"/>
      <c r="H285" s="96"/>
      <c r="I285" s="99"/>
      <c r="J285" s="96"/>
      <c r="K285" s="99"/>
      <c r="L285" s="99"/>
    </row>
    <row r="286" spans="1:12" s="77" customFormat="1" ht="13.5" customHeight="1" x14ac:dyDescent="0.25">
      <c r="A286" s="97"/>
      <c r="B286" s="98"/>
      <c r="C286" s="96"/>
      <c r="D286" s="96"/>
      <c r="E286" s="96"/>
      <c r="F286" s="96"/>
      <c r="G286" s="99"/>
      <c r="H286" s="96"/>
      <c r="I286" s="99"/>
      <c r="J286" s="96"/>
      <c r="K286" s="99"/>
      <c r="L286" s="99"/>
    </row>
    <row r="287" spans="1:12" s="77" customFormat="1" ht="13.5" customHeight="1" x14ac:dyDescent="0.25">
      <c r="A287" s="97"/>
      <c r="B287" s="98"/>
      <c r="C287" s="96"/>
      <c r="D287" s="96"/>
      <c r="E287" s="96"/>
      <c r="F287" s="96"/>
      <c r="G287" s="99"/>
      <c r="H287" s="96"/>
      <c r="I287" s="99"/>
      <c r="J287" s="96"/>
      <c r="K287" s="99"/>
      <c r="L287" s="99"/>
    </row>
    <row r="288" spans="1:12" s="77" customFormat="1" ht="13.5" customHeight="1" x14ac:dyDescent="0.25">
      <c r="A288" s="97"/>
      <c r="B288" s="98"/>
      <c r="C288" s="96"/>
      <c r="D288" s="96"/>
      <c r="E288" s="96"/>
      <c r="F288" s="96"/>
      <c r="G288" s="99"/>
      <c r="H288" s="96"/>
      <c r="I288" s="99"/>
      <c r="J288" s="96"/>
      <c r="K288" s="99"/>
      <c r="L288" s="99"/>
    </row>
  </sheetData>
  <protectedRanges>
    <protectedRange sqref="D23 D101" name="Range1_1_1_2_1_1_1_1"/>
    <protectedRange sqref="D21:D22 D99:D100" name="Range1_1_1_2_1_1_1_2"/>
    <protectedRange sqref="D237:D238" name="Range1_1_1_2_2_2_1_1"/>
    <protectedRange sqref="D167" name="Range1_1_1_2_1_1_1_1_1_2_1"/>
    <protectedRange sqref="D155:D156" name="Range1_1_1_2_2_3_1_2_1"/>
    <protectedRange sqref="D171 D176" name="Range1_1_1_2_2_1_1_1_1"/>
    <protectedRange sqref="M178:M179 M182:M185" name="Range1_1_1_2_2_3_1_1_1"/>
    <protectedRange sqref="M182:M185 M178:M179 D178:D185" name="Range1_1_1_2_2_1_2_1_1_1_1"/>
    <protectedRange sqref="D168:D170" name="Range1_1_1_2_1_1_2_2_1_1_1"/>
    <protectedRange sqref="D155:D159" name="Range1_1_1_2_4_1_1_1_1_1"/>
    <protectedRange sqref="D186" name="Range1_1_1_2_2_1_1_1_1_1"/>
    <protectedRange sqref="D191:D192" name="Range1_1_1_2_2_1_2_1_1_1_1_1"/>
    <protectedRange sqref="M187:M189 M193:M195" name="Range1_1_1_2_2_1_2_1"/>
    <protectedRange sqref="M193:M195 D187:D189 M187:M189 D193:D195" name="Range1_1_1_2_2_1_1_1_1_1_1"/>
    <protectedRange sqref="D190" name="Range1_1_1_2_2_1_2_1_1_2_1"/>
    <protectedRange sqref="D205" name="Range1_1_1_2_2_1_1_3_1_2_1_1_1_2_1"/>
  </protectedRanges>
  <autoFilter ref="A1:L279"/>
  <mergeCells count="13">
    <mergeCell ref="M18:N18"/>
    <mergeCell ref="M96:N96"/>
    <mergeCell ref="A2:L2"/>
    <mergeCell ref="A3:L3"/>
    <mergeCell ref="J4:K4"/>
    <mergeCell ref="F5:G5"/>
    <mergeCell ref="H5:I5"/>
    <mergeCell ref="A5:A6"/>
    <mergeCell ref="L5:L6"/>
    <mergeCell ref="B5:B6"/>
    <mergeCell ref="C5:C6"/>
    <mergeCell ref="D5:E5"/>
    <mergeCell ref="J5:K5"/>
  </mergeCells>
  <conditionalFormatting sqref="F215:F217 F221 K223 G223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2022-03-25T11:43:30Z</dcterms:modified>
</cp:coreProperties>
</file>