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i.tavadze\Desktop\სამუშაოები\ზემოფარცხმა მეფარიშვილები\"/>
    </mc:Choice>
  </mc:AlternateContent>
  <bookViews>
    <workbookView xWindow="0" yWindow="0" windowWidth="23040" windowHeight="12780" tabRatio="669"/>
  </bookViews>
  <sheets>
    <sheet name="Krebsiti" sheetId="112" r:id="rId1"/>
    <sheet name="1-1" sheetId="118" r:id="rId2"/>
    <sheet name="2-1" sheetId="119" r:id="rId3"/>
    <sheet name="3-1" sheetId="120" r:id="rId4"/>
    <sheet name="4-1" sheetId="127" r:id="rId5"/>
    <sheet name="5-1" sheetId="122" r:id="rId6"/>
    <sheet name="5-2" sheetId="136" r:id="rId7"/>
    <sheet name="6-1" sheetId="132" r:id="rId8"/>
    <sheet name="6-2" sheetId="131" r:id="rId9"/>
  </sheets>
  <calcPr calcId="162913"/>
</workbook>
</file>

<file path=xl/calcChain.xml><?xml version="1.0" encoding="utf-8"?>
<calcChain xmlns="http://schemas.openxmlformats.org/spreadsheetml/2006/main">
  <c r="F31" i="118" l="1"/>
  <c r="F30" i="118"/>
  <c r="F29" i="118"/>
  <c r="F28" i="118"/>
  <c r="F25" i="118"/>
  <c r="F24" i="118"/>
  <c r="F23" i="118"/>
  <c r="F22" i="118"/>
  <c r="F16" i="127" l="1"/>
  <c r="E15" i="127"/>
  <c r="F15" i="127" s="1"/>
  <c r="E14" i="127"/>
  <c r="F14" i="127" s="1"/>
  <c r="F42" i="127"/>
  <c r="F40" i="127"/>
  <c r="F39" i="127"/>
  <c r="F38" i="127"/>
  <c r="F36" i="127"/>
  <c r="F33" i="127"/>
  <c r="F32" i="127"/>
  <c r="F31" i="127"/>
  <c r="F30" i="127"/>
  <c r="F28" i="127"/>
  <c r="F27" i="127"/>
  <c r="F26" i="127"/>
  <c r="F24" i="127"/>
  <c r="F23" i="127"/>
  <c r="F22" i="127"/>
  <c r="F21" i="127"/>
  <c r="F18" i="127"/>
  <c r="F12" i="127"/>
  <c r="F11" i="127"/>
  <c r="F10" i="127"/>
  <c r="F16" i="131" l="1"/>
  <c r="F15" i="131"/>
  <c r="F14" i="131"/>
  <c r="F13" i="131"/>
  <c r="F11" i="131"/>
  <c r="F10" i="131"/>
  <c r="F18" i="132" l="1"/>
  <c r="F17" i="132"/>
  <c r="F15" i="132"/>
  <c r="F12" i="132"/>
  <c r="F11" i="132"/>
  <c r="F10" i="132"/>
  <c r="F41" i="136" l="1"/>
  <c r="F40" i="136"/>
  <c r="F39" i="136"/>
  <c r="F38" i="136"/>
  <c r="F37" i="136"/>
  <c r="F36" i="136"/>
  <c r="F35" i="136"/>
  <c r="F33" i="136"/>
  <c r="F32" i="136"/>
  <c r="F30" i="136"/>
  <c r="F29" i="136"/>
  <c r="F28" i="136"/>
  <c r="F27" i="136"/>
  <c r="F26" i="136"/>
  <c r="F25" i="136"/>
  <c r="F24" i="136"/>
  <c r="F23" i="136"/>
  <c r="F22" i="136"/>
  <c r="F20" i="136"/>
  <c r="F19" i="136"/>
  <c r="F18" i="136"/>
  <c r="F17" i="136"/>
  <c r="F14" i="136"/>
  <c r="F13" i="136"/>
  <c r="F12" i="136"/>
  <c r="F11" i="136"/>
  <c r="E9" i="136"/>
  <c r="F59" i="122" l="1"/>
  <c r="F58" i="122"/>
  <c r="F57" i="122"/>
  <c r="F56" i="122"/>
  <c r="F55" i="122"/>
  <c r="F54" i="122"/>
  <c r="F53" i="122"/>
  <c r="F51" i="122"/>
  <c r="F50" i="122"/>
  <c r="F48" i="122"/>
  <c r="F47" i="122"/>
  <c r="F46" i="122"/>
  <c r="F45" i="122"/>
  <c r="F44" i="122"/>
  <c r="F43" i="122"/>
  <c r="F42" i="122"/>
  <c r="F40" i="122"/>
  <c r="F39" i="122"/>
  <c r="F37" i="122"/>
  <c r="F36" i="122"/>
  <c r="F35" i="122"/>
  <c r="F34" i="122"/>
  <c r="F33" i="122"/>
  <c r="F32" i="122"/>
  <c r="F31" i="122"/>
  <c r="F30" i="122"/>
  <c r="F29" i="122"/>
  <c r="F27" i="122"/>
  <c r="F26" i="122"/>
  <c r="F25" i="122"/>
  <c r="F24" i="122"/>
  <c r="F23" i="122"/>
  <c r="F22" i="122"/>
  <c r="F20" i="122" l="1"/>
  <c r="F19" i="122"/>
  <c r="F18" i="122"/>
  <c r="F17" i="122"/>
  <c r="F14" i="122"/>
  <c r="F13" i="122"/>
  <c r="F12" i="122"/>
  <c r="F11" i="122" l="1"/>
  <c r="E9" i="122"/>
  <c r="F44" i="127" l="1"/>
  <c r="F56" i="120" l="1"/>
  <c r="F55" i="120"/>
  <c r="F54" i="120"/>
  <c r="F53" i="120"/>
  <c r="F52" i="120"/>
  <c r="F51" i="120"/>
  <c r="F50" i="120"/>
  <c r="F48" i="120"/>
  <c r="F47" i="120"/>
  <c r="F46" i="120"/>
  <c r="F45" i="120"/>
  <c r="F44" i="120"/>
  <c r="F43" i="120"/>
  <c r="F42" i="120"/>
  <c r="F40" i="120"/>
  <c r="F39" i="120"/>
  <c r="F37" i="120"/>
  <c r="F36" i="120"/>
  <c r="F35" i="120"/>
  <c r="F34" i="120"/>
  <c r="F33" i="120"/>
  <c r="F32" i="120"/>
  <c r="F31" i="120"/>
  <c r="F29" i="120"/>
  <c r="F28" i="120"/>
  <c r="F26" i="120"/>
  <c r="F25" i="120"/>
  <c r="F24" i="120"/>
  <c r="F23" i="120"/>
  <c r="F22" i="120"/>
  <c r="F21" i="120"/>
  <c r="F20" i="120"/>
  <c r="F19" i="120"/>
  <c r="F18" i="120"/>
  <c r="F16" i="120"/>
  <c r="F15" i="120"/>
  <c r="F14" i="120"/>
  <c r="F13" i="120"/>
  <c r="F12" i="120"/>
  <c r="F11" i="120"/>
  <c r="F72" i="119" l="1"/>
  <c r="F70" i="119"/>
  <c r="F69" i="119"/>
  <c r="F68" i="119"/>
  <c r="F66" i="119"/>
  <c r="F63" i="119"/>
  <c r="F62" i="119"/>
  <c r="F61" i="119"/>
  <c r="F60" i="119"/>
  <c r="F58" i="119"/>
  <c r="F57" i="119"/>
  <c r="F56" i="119"/>
  <c r="F54" i="119"/>
  <c r="F53" i="119"/>
  <c r="F52" i="119"/>
  <c r="F51" i="119"/>
  <c r="F48" i="119"/>
  <c r="F46" i="119"/>
  <c r="F45" i="119"/>
  <c r="F44" i="119"/>
  <c r="F41" i="119"/>
  <c r="F40" i="119"/>
  <c r="F39" i="119"/>
  <c r="F38" i="119"/>
  <c r="F35" i="119"/>
  <c r="F33" i="119"/>
  <c r="F30" i="119"/>
  <c r="F29" i="119"/>
  <c r="F28" i="119"/>
  <c r="F26" i="119"/>
  <c r="F25" i="119"/>
  <c r="F24" i="119"/>
  <c r="F22" i="119"/>
  <c r="F21" i="119"/>
  <c r="F20" i="119"/>
  <c r="F19" i="119"/>
  <c r="F16" i="119"/>
  <c r="F15" i="119"/>
  <c r="F14" i="119"/>
  <c r="F13" i="119"/>
  <c r="E11" i="119"/>
  <c r="F20" i="118" l="1"/>
  <c r="F18" i="118"/>
  <c r="F17" i="118"/>
  <c r="E16" i="118"/>
  <c r="F14" i="118"/>
  <c r="F13" i="118"/>
  <c r="F10" i="118" l="1"/>
  <c r="G31" i="112" l="1"/>
  <c r="G33" i="112" l="1"/>
  <c r="G36" i="112" s="1"/>
  <c r="D4" i="132" l="1"/>
  <c r="D24" i="112" l="1"/>
  <c r="H24" i="112"/>
  <c r="D4" i="131"/>
  <c r="D25" i="112" l="1"/>
  <c r="D26" i="112" s="1"/>
  <c r="H25" i="112"/>
  <c r="H26" i="112" s="1"/>
  <c r="F16" i="118" l="1"/>
  <c r="D4" i="118" l="1"/>
  <c r="D8" i="112" s="1"/>
  <c r="H8" i="112" l="1"/>
  <c r="H9" i="112" s="1"/>
  <c r="D9" i="112"/>
  <c r="F11" i="119"/>
  <c r="D4" i="119" l="1"/>
  <c r="D11" i="112" s="1"/>
  <c r="H11" i="112" l="1"/>
  <c r="H12" i="112" s="1"/>
  <c r="D12" i="112"/>
  <c r="D4" i="127" l="1"/>
  <c r="D17" i="112" l="1"/>
  <c r="D18" i="112" s="1"/>
  <c r="H17" i="112"/>
  <c r="H18" i="112" l="1"/>
  <c r="F9" i="122"/>
  <c r="F9" i="136" l="1"/>
  <c r="D4" i="136" l="1"/>
  <c r="D4" i="120"/>
  <c r="D14" i="112" s="1"/>
  <c r="H21" i="112" l="1"/>
  <c r="D21" i="112"/>
  <c r="D4" i="122"/>
  <c r="D15" i="112"/>
  <c r="H14" i="112"/>
  <c r="H15" i="112" s="1"/>
  <c r="H20" i="112" l="1"/>
  <c r="H22" i="112" s="1"/>
  <c r="H29" i="112" s="1"/>
  <c r="H33" i="112" s="1"/>
  <c r="H36" i="112" s="1"/>
  <c r="G37" i="112" s="1"/>
  <c r="H37" i="112" s="1"/>
  <c r="G38" i="112" s="1"/>
  <c r="D20" i="112"/>
  <c r="D22" i="112" s="1"/>
  <c r="D29" i="112" s="1"/>
  <c r="D33" i="112" s="1"/>
  <c r="D36" i="112" s="1"/>
  <c r="D38" i="112" s="1"/>
  <c r="D40" i="112" s="1"/>
  <c r="H38" i="112" l="1"/>
  <c r="G39" i="112" l="1"/>
  <c r="G40" i="112" s="1"/>
  <c r="H39" i="112"/>
  <c r="H40" i="112" s="1"/>
</calcChain>
</file>

<file path=xl/sharedStrings.xml><?xml version="1.0" encoding="utf-8"?>
<sst xmlns="http://schemas.openxmlformats.org/spreadsheetml/2006/main" count="1084" uniqueCount="288">
  <si>
    <t>#</t>
  </si>
  <si>
    <t>sul</t>
  </si>
  <si>
    <t>trasis aRdgena da damagreba</t>
  </si>
  <si>
    <t>nakrebi xarjTaRricxvis angariSi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</si>
  <si>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</si>
  <si>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</si>
  <si>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</si>
  <si>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</si>
  <si>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</si>
  <si>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</si>
  <si>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</si>
  <si>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>_</t>
  </si>
  <si>
    <t>sul nakrebi xarjTaRricxvis angariSiT</t>
  </si>
  <si>
    <t>aTasi lari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</si>
  <si>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</si>
  <si>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</si>
  <si>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</si>
  <si>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</si>
  <si>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</si>
  <si>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</si>
  <si>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</si>
  <si>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</si>
  <si>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</si>
  <si>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erT. Ffasi</t>
  </si>
  <si>
    <t>13</t>
  </si>
  <si>
    <t>Sromis  danaxarji</t>
  </si>
  <si>
    <t>k/sT</t>
  </si>
  <si>
    <t>t</t>
  </si>
  <si>
    <t>m3</t>
  </si>
  <si>
    <t>sxva manqanebi</t>
  </si>
  <si>
    <t>lari</t>
  </si>
  <si>
    <t>m/sT</t>
  </si>
  <si>
    <t>mosarwyavi manqana</t>
  </si>
  <si>
    <t>wyali</t>
  </si>
  <si>
    <t>Sromis danaxarji</t>
  </si>
  <si>
    <t xml:space="preserve">Sromis danaxarjebi </t>
  </si>
  <si>
    <t>kac/sT</t>
  </si>
  <si>
    <t>l</t>
  </si>
  <si>
    <t>RorRi</t>
  </si>
  <si>
    <t>1-25-2</t>
  </si>
  <si>
    <t>samuSaoebi nayarSi</t>
  </si>
  <si>
    <t>1000 m3</t>
  </si>
  <si>
    <t>buldozeri 108 cx.Z.</t>
  </si>
  <si>
    <t>zednadebi xarjebi 10%</t>
  </si>
  <si>
    <t>jami:</t>
  </si>
  <si>
    <t>gegmiuri dagroveba 8%</t>
  </si>
  <si>
    <t>sul:</t>
  </si>
  <si>
    <t>27-7-2</t>
  </si>
  <si>
    <t>manq/sT</t>
  </si>
  <si>
    <t>avtogreideri 108 cx. Z.</t>
  </si>
  <si>
    <t>qvis gamanawilebeli</t>
  </si>
  <si>
    <t>1000 m2</t>
  </si>
  <si>
    <t>sxva masalebi</t>
  </si>
  <si>
    <t>buldozeri 130 cx. Z.</t>
  </si>
  <si>
    <t>1-23-6</t>
  </si>
  <si>
    <t>sagzao satkepni 10 t</t>
  </si>
  <si>
    <t>sagzao satkepni 5 t</t>
  </si>
  <si>
    <t xml:space="preserve">1-80-3         </t>
  </si>
  <si>
    <t>buldozeri 108 cx. Z.</t>
  </si>
  <si>
    <t>1-29-6,12</t>
  </si>
  <si>
    <t>gruntis damuSaveba WrilSi buldozeriT, 20 m-ze gadaadgilebiT</t>
  </si>
  <si>
    <t>km</t>
  </si>
  <si>
    <t>avtogreideri</t>
  </si>
  <si>
    <t>sarwyavi manqana</t>
  </si>
  <si>
    <t>II.1. miwis samuSaoebi</t>
  </si>
  <si>
    <t>transportis xarji masalebis Rirebulebidan  5%</t>
  </si>
  <si>
    <t>sagzao satkepni 18 t pnevmosvlaze</t>
  </si>
  <si>
    <t>1-22-14 tnp.1.14</t>
  </si>
  <si>
    <t>13-118</t>
  </si>
  <si>
    <t xml:space="preserve">srf                       T.14.2-5 </t>
  </si>
  <si>
    <t>gruntis damuSaveba xeliT</t>
  </si>
  <si>
    <t xml:space="preserve">zedmeti gruntis gadazidva nayarSi TviTmclelebiT  </t>
  </si>
  <si>
    <r>
      <t>m</t>
    </r>
    <r>
      <rPr>
        <vertAlign val="superscript"/>
        <sz val="10"/>
        <rFont val="AcadNusx"/>
      </rPr>
      <t>3</t>
    </r>
  </si>
  <si>
    <t>kg</t>
  </si>
  <si>
    <t>saRebavi</t>
  </si>
  <si>
    <t>gamxsneli</t>
  </si>
  <si>
    <r>
      <t>m</t>
    </r>
    <r>
      <rPr>
        <vertAlign val="superscript"/>
        <sz val="10"/>
        <color theme="1"/>
        <rFont val="AcadNusx"/>
      </rPr>
      <t>3</t>
    </r>
  </si>
  <si>
    <r>
      <t>eqskavatori 0.5 m</t>
    </r>
    <r>
      <rPr>
        <vertAlign val="superscript"/>
        <sz val="10"/>
        <color theme="1"/>
        <rFont val="AcadNusx"/>
      </rPr>
      <t>3</t>
    </r>
  </si>
  <si>
    <t>kiuvetis mosawyobad gruntis damuSaveba V=0.25m3 eqskavatoriT nawilobriv a/T-ze datvirTviT</t>
  </si>
  <si>
    <r>
      <t>eqskavatori 0,25 m</t>
    </r>
    <r>
      <rPr>
        <vertAlign val="superscript"/>
        <sz val="10"/>
        <rFont val="AcadNusx"/>
      </rPr>
      <t>3</t>
    </r>
  </si>
  <si>
    <t xml:space="preserve">moxsnili gruntis  datvirTva eqskavatoriT TviTmclelebze </t>
  </si>
  <si>
    <r>
      <t>1000 m</t>
    </r>
    <r>
      <rPr>
        <b/>
        <vertAlign val="superscript"/>
        <sz val="10"/>
        <color theme="1"/>
        <rFont val="AcadNusx"/>
      </rPr>
      <t>3</t>
    </r>
  </si>
  <si>
    <r>
      <t>100m</t>
    </r>
    <r>
      <rPr>
        <b/>
        <vertAlign val="superscript"/>
        <sz val="10"/>
        <color theme="1"/>
        <rFont val="AcadNusx"/>
      </rPr>
      <t>3</t>
    </r>
  </si>
  <si>
    <r>
      <t>1000 m</t>
    </r>
    <r>
      <rPr>
        <b/>
        <vertAlign val="superscript"/>
        <sz val="10"/>
        <rFont val="AcadNusx"/>
      </rPr>
      <t>3</t>
    </r>
  </si>
  <si>
    <t xml:space="preserve"> Tavi 1. mSeneblobisaTvis teritoriis momzadeba</t>
  </si>
  <si>
    <t>1-1</t>
  </si>
  <si>
    <t>mosamzadebeli samuSaoebi</t>
  </si>
  <si>
    <t>sul Tavi 1-is mixedviT</t>
  </si>
  <si>
    <t>Tavi 2. miwis vakisi</t>
  </si>
  <si>
    <t>2-1</t>
  </si>
  <si>
    <t>miwis vakisis mowyobis samuSaoebi</t>
  </si>
  <si>
    <t>sul Tavi 2-is mixedviT</t>
  </si>
  <si>
    <t>Tavi 3 sagzao samosi</t>
  </si>
  <si>
    <t>3-1</t>
  </si>
  <si>
    <t>sagzao samosis mowyoba</t>
  </si>
  <si>
    <t>sul Tavi 3-is mixedviT</t>
  </si>
  <si>
    <t>Tavi 4. xelovnuri nagebobebi</t>
  </si>
  <si>
    <t>4-1</t>
  </si>
  <si>
    <t>sul Tavi 4-is mixedviT</t>
  </si>
  <si>
    <t>Tavi 5. gadakveTebi da mierTebebi</t>
  </si>
  <si>
    <t>5-1</t>
  </si>
  <si>
    <t>5-2</t>
  </si>
  <si>
    <t>sul Tavi 5-is mixedviT</t>
  </si>
  <si>
    <t>Tavi 6. gzebis mowyoba da sagzao mowyobiloba</t>
  </si>
  <si>
    <t>6-1</t>
  </si>
  <si>
    <t>sul Tavi 6-is mixedviT</t>
  </si>
  <si>
    <t>Tavi 7. sagzao da avtosatransporto samsaxuri</t>
  </si>
  <si>
    <t>samuSaoebi da danaxarjebi ar aris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</si>
  <si>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</si>
  <si>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</si>
  <si>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</si>
  <si>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</si>
  <si>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</si>
  <si>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</si>
  <si>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</si>
  <si>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>Tavi 12. saproeqto-saZiebo samuSaoebi</t>
  </si>
  <si>
    <t xml:space="preserve">sul 1_12 Tavebis mixedviT </t>
  </si>
  <si>
    <t>gauTvaliswinebeli samuSaoebi da danaxarjebi _ 3 %</t>
  </si>
  <si>
    <t>d.R.g. _ 18%</t>
  </si>
  <si>
    <t xml:space="preserve">          sagzao samosis mowyoba</t>
  </si>
  <si>
    <t xml:space="preserve">27-11-2.   </t>
  </si>
  <si>
    <t>lokaluri xarjTaRricxva #4-1</t>
  </si>
  <si>
    <t xml:space="preserve">          mosamzadebeli samuSaoebi</t>
  </si>
  <si>
    <t xml:space="preserve">          miwis vakisi</t>
  </si>
  <si>
    <r>
      <t>1000m</t>
    </r>
    <r>
      <rPr>
        <b/>
        <vertAlign val="superscript"/>
        <sz val="10"/>
        <rFont val="AcadNusx"/>
      </rPr>
      <t>2</t>
    </r>
  </si>
  <si>
    <r>
      <t xml:space="preserve">RorRi 0-40mm  safuZvl. </t>
    </r>
    <r>
      <rPr>
        <sz val="9"/>
        <rFont val="AcadNusx"/>
      </rPr>
      <t>zeda fenisaTvis</t>
    </r>
  </si>
  <si>
    <t>moxsnili gruntis gadazidva nayarSi a/TviTmcl-iT 5 km</t>
  </si>
  <si>
    <t>lokaluri xarjTaRricxva #6-1</t>
  </si>
  <si>
    <t>xarjTaRricxva #5-1</t>
  </si>
  <si>
    <t>mSen. Semf. kavS. 2015w ,,meToduri cnobari~</t>
  </si>
  <si>
    <t>lokaluri xarjTaRricxva #2-1</t>
  </si>
  <si>
    <t>lokaluri xarjTaRricxva #1-1</t>
  </si>
  <si>
    <t>lokaluri xarjTaRricxva #3-1</t>
  </si>
  <si>
    <t>traqtori 108 cx. Z.</t>
  </si>
  <si>
    <t>1-52-3</t>
  </si>
  <si>
    <t>gruntis damuSaveba WrilSi buldo-zeriT, gadaadgilebiT yrilSi  (20 მ.)</t>
  </si>
  <si>
    <t>1-118-5</t>
  </si>
  <si>
    <t>yrilis datkepvna vibraciuli satkepnebiT, fenis sisqiT 30sm, 6-jer gavliT</t>
  </si>
  <si>
    <t>vibraciuli satkepni 6 t</t>
  </si>
  <si>
    <t>13-6</t>
  </si>
  <si>
    <t>1-81-3</t>
  </si>
  <si>
    <t>gruntis ukuCayra xeliT milis irgvliv</t>
  </si>
  <si>
    <t>100m3</t>
  </si>
  <si>
    <t xml:space="preserve">saZiebosamuS.. Kkreb.kap. mSeneblobaz gv 557 cxr 17 </t>
  </si>
  <si>
    <t>gruntis damuSaveba WrilSi buldozeriT, 20m gadaadgilebiT</t>
  </si>
  <si>
    <t>13-119</t>
  </si>
  <si>
    <t>13-105</t>
  </si>
  <si>
    <t>13-181</t>
  </si>
  <si>
    <t>13-103</t>
  </si>
  <si>
    <t>13-175</t>
  </si>
  <si>
    <t>13-194</t>
  </si>
  <si>
    <t>13-201</t>
  </si>
  <si>
    <t>13-190</t>
  </si>
  <si>
    <t>13-191</t>
  </si>
  <si>
    <t>13-202</t>
  </si>
  <si>
    <t>13-35</t>
  </si>
  <si>
    <t>6-2</t>
  </si>
  <si>
    <t>sagzao niSnebi</t>
  </si>
  <si>
    <t>horizontaluri moniSvna</t>
  </si>
  <si>
    <t xml:space="preserve">          sagzao niSnebi</t>
  </si>
  <si>
    <t>27-46-3
gamoy.</t>
  </si>
  <si>
    <t>100 c</t>
  </si>
  <si>
    <t>amwe saburRi mowyobilobiT</t>
  </si>
  <si>
    <t>amwe saavtomobilo svliT 3 t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</si>
  <si>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-25,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AcadNusx"/>
      </rPr>
      <t>-6</t>
    </r>
  </si>
  <si>
    <r>
      <t xml:space="preserve">dgarebi </t>
    </r>
    <r>
      <rPr>
        <sz val="10"/>
        <rFont val="Arial"/>
        <family val="2"/>
        <charset val="204"/>
      </rPr>
      <t>L</t>
    </r>
    <r>
      <rPr>
        <sz val="10"/>
        <rFont val="AcadNusx"/>
      </rPr>
      <t xml:space="preserve">-3,5 m </t>
    </r>
    <r>
      <rPr>
        <sz val="10"/>
        <rFont val="Symbol"/>
        <family val="2"/>
      </rPr>
      <t xml:space="preserve"> f</t>
    </r>
    <r>
      <rPr>
        <sz val="10"/>
        <rFont val="AcadNusx"/>
      </rPr>
      <t>-76 mm</t>
    </r>
  </si>
  <si>
    <t>g.m</t>
  </si>
  <si>
    <t>27-47</t>
  </si>
  <si>
    <t>arsebul dgarebze farebis dakideba</t>
  </si>
  <si>
    <t>kavebi</t>
  </si>
  <si>
    <t>sagz.niSn. Rir. pr.</t>
  </si>
  <si>
    <t>farebis Rirebuleba</t>
  </si>
  <si>
    <t>c</t>
  </si>
  <si>
    <t>lokaluri xarjTaRricxva #6-2</t>
  </si>
  <si>
    <t xml:space="preserve">         sagzao moniSvna</t>
  </si>
  <si>
    <t>27-56-1</t>
  </si>
  <si>
    <t>sagzao horizontaluri moniSvnis xazis mowyoba, siganiT 10 sm, nitroemaliT da teritoriis dasufTaveba-morecxviT</t>
  </si>
  <si>
    <t>dakvalvis manqana</t>
  </si>
  <si>
    <t>meqanizmebze momsaxure personalis xelfasi</t>
  </si>
  <si>
    <t>mikroburTulebi</t>
  </si>
  <si>
    <r>
      <t xml:space="preserve">sagzao niSnebis mowyoba liTonis dgarze sigrZiT 3,5m , miwis samuSaoebis, dabetonebis </t>
    </r>
    <r>
      <rPr>
        <b/>
        <sz val="10"/>
        <rFont val="Times New Roman"/>
        <family val="1"/>
        <charset val="204"/>
      </rPr>
      <t>B-20, F-200, W-6</t>
    </r>
    <r>
      <rPr>
        <b/>
        <sz val="10"/>
        <rFont val="AcadNusx"/>
      </rPr>
      <t xml:space="preserve">  da dgarebis SeRebvis gaTvaliswinebiT</t>
    </r>
  </si>
  <si>
    <t>13-270</t>
  </si>
  <si>
    <t>gprioritetis samkuTxa fari 700*700*700</t>
  </si>
  <si>
    <t>xarjTaR-ricxvis #</t>
  </si>
  <si>
    <t>Rirebuleba _ 2021w IIIkv. fasebSi _</t>
  </si>
  <si>
    <t>4.1-255</t>
  </si>
  <si>
    <t>27-63-1</t>
  </si>
  <si>
    <t>Txevadi bitumis mosxma</t>
  </si>
  <si>
    <t>13-173</t>
  </si>
  <si>
    <t>avtogudronatori 3500 l</t>
  </si>
  <si>
    <t>bitumi navTobis</t>
  </si>
  <si>
    <t>27-39-1.2    27-40-1.2</t>
  </si>
  <si>
    <t>13-204</t>
  </si>
  <si>
    <t>asfaltis damgebi</t>
  </si>
  <si>
    <t xml:space="preserve">asfaltobetonis msxvilmarclovani narevi </t>
  </si>
  <si>
    <t>27-39-1,2            27-40-2</t>
  </si>
  <si>
    <r>
      <t xml:space="preserve">safaris zeda fenis mowyoba wvrilmarcv., mkvrivi, RorRovani a/betonis </t>
    </r>
    <r>
      <rPr>
        <b/>
        <sz val="9"/>
        <rFont val="AcadNusx"/>
      </rPr>
      <t xml:space="preserve">cxeli nareviT </t>
    </r>
    <r>
      <rPr>
        <b/>
        <sz val="10"/>
        <rFont val="AcadNusx"/>
      </rPr>
      <t xml:space="preserve">tipi Б marka II </t>
    </r>
    <r>
      <rPr>
        <b/>
        <sz val="10"/>
        <rFont val="Times New Roman"/>
        <family val="1"/>
        <charset val="204"/>
      </rPr>
      <t>h</t>
    </r>
    <r>
      <rPr>
        <b/>
        <sz val="10"/>
        <rFont val="AcadNusx"/>
      </rPr>
      <t>=4sm</t>
    </r>
  </si>
  <si>
    <t>1000m2</t>
  </si>
  <si>
    <t xml:space="preserve">asfaltobetonis wvrilmarclovani narevi </t>
  </si>
  <si>
    <t>27-51-13;14</t>
  </si>
  <si>
    <r>
      <t>1000m</t>
    </r>
    <r>
      <rPr>
        <b/>
        <vertAlign val="superscript"/>
        <sz val="10"/>
        <color theme="1"/>
        <rFont val="AcadNusx"/>
      </rPr>
      <t>2</t>
    </r>
  </si>
  <si>
    <t xml:space="preserve">avtogreideri </t>
  </si>
  <si>
    <t>satkepni sagzao TviTmavali gluvi 5 t</t>
  </si>
  <si>
    <t>satkepni sagzao TviTmavali pnevmosvliT 18t</t>
  </si>
  <si>
    <r>
      <t xml:space="preserve">safuZvlis qveda fenis mowyoba qviSa-xreSovani nareviT </t>
    </r>
    <r>
      <rPr>
        <b/>
        <sz val="10"/>
        <color theme="1"/>
        <rFont val="Times New Roman"/>
        <family val="1"/>
        <charset val="204"/>
      </rPr>
      <t>h=</t>
    </r>
    <r>
      <rPr>
        <b/>
        <sz val="10"/>
        <color theme="1"/>
        <rFont val="AcadNusx"/>
      </rPr>
      <t>15sm</t>
    </r>
  </si>
  <si>
    <t>safuZvlis zeda fenis mowyoba fraqc. RorRiT (0-40mm) sisqiT 12sm</t>
  </si>
  <si>
    <t>4.1-533</t>
  </si>
  <si>
    <t>4.1-510</t>
  </si>
  <si>
    <t xml:space="preserve">qviSa-xreSovani narevi (sagzao samuS.) </t>
  </si>
  <si>
    <t>4.1-345</t>
  </si>
  <si>
    <t>4.1-513</t>
  </si>
  <si>
    <t>2.1-34</t>
  </si>
  <si>
    <t>mSen.Semf. kavS. 2015w ,,meToduri cnobari~</t>
  </si>
  <si>
    <t>Sedgenilia 2021 wlis IV kv. fasebSi</t>
  </si>
  <si>
    <t>Rirebuleba _ 2021w IVkv. fasebSi _</t>
  </si>
  <si>
    <t xml:space="preserve">sabazro </t>
  </si>
  <si>
    <t>liTonis WiSkris aweva simaRleSi</t>
  </si>
  <si>
    <t>СНиП 02-IV-82 ცხრ.33-303-2</t>
  </si>
  <si>
    <t>არსებული რკ/ბეტონის ბოძების დემონტაჟი</t>
  </si>
  <si>
    <t>100 ცალი</t>
  </si>
  <si>
    <t>შრომითი დანახარჯი</t>
  </si>
  <si>
    <t>კაც/სთ</t>
  </si>
  <si>
    <t>საავტომობილო ამწე 6,3ტ</t>
  </si>
  <si>
    <t>მ/სთ</t>
  </si>
  <si>
    <t>СНиП 02-IV-82 ცხრ.33-303-2,4</t>
  </si>
  <si>
    <r>
      <t xml:space="preserve">რკ/ბეტონის ბოძების მოწყობა </t>
    </r>
    <r>
      <rPr>
        <sz val="10"/>
        <rFont val="AcadNusx"/>
      </rPr>
      <t>(ადგილმონაცვლეობა)</t>
    </r>
  </si>
  <si>
    <t>სრფ 13-270</t>
  </si>
  <si>
    <t>საბურღამწე მანქანა</t>
  </si>
  <si>
    <t>სრფ 13-35</t>
  </si>
  <si>
    <t>ბეტონი-პროექტით</t>
  </si>
  <si>
    <r>
      <t>მ</t>
    </r>
    <r>
      <rPr>
        <vertAlign val="superscript"/>
        <sz val="11"/>
        <color theme="1"/>
        <rFont val="AcadNusx"/>
      </rPr>
      <t>3</t>
    </r>
  </si>
  <si>
    <t>სხვა მასალები</t>
  </si>
  <si>
    <t>ლარი</t>
  </si>
  <si>
    <t>4.1-350</t>
  </si>
  <si>
    <t xml:space="preserve">II.2. gruntis kiuvetebi </t>
  </si>
  <si>
    <t xml:space="preserve">kiuvetebis gawmenda xeliT danaleqi gruntisagan </t>
  </si>
  <si>
    <t xml:space="preserve">ВЗЕР-88                        1-3  </t>
  </si>
  <si>
    <t>გრუნტის დატვირთვა ა/მ</t>
  </si>
  <si>
    <t>მ3</t>
  </si>
  <si>
    <t xml:space="preserve">gruntis gadazidva nayarSi TviTmclelebiT 5 km   </t>
  </si>
  <si>
    <t>30-3-3</t>
  </si>
  <si>
    <t>qviSa-xreSovani mosamzadebeli Sre kiuvetis qveS</t>
  </si>
  <si>
    <t xml:space="preserve"> m3</t>
  </si>
  <si>
    <t>qviSa-xreSovani narevi</t>
  </si>
  <si>
    <t>37-65-3</t>
  </si>
  <si>
    <t xml:space="preserve">rk/betonis anakrebi Rarebis dalageba </t>
  </si>
  <si>
    <t>13-36</t>
  </si>
  <si>
    <t>amwe muxluxa svliT 10t</t>
  </si>
  <si>
    <t>4.1-368</t>
  </si>
  <si>
    <t>cementis xsnari</t>
  </si>
  <si>
    <t>4.1-167</t>
  </si>
  <si>
    <t xml:space="preserve">რკინა-ბეტონის კიუვეტი 0.40*0.40*2.0 მ </t>
  </si>
  <si>
    <t>grZ.m</t>
  </si>
  <si>
    <t>8-7-5</t>
  </si>
  <si>
    <t>kiuvetis gadaxurva liTonis cxauriT</t>
  </si>
  <si>
    <t>2.2-1</t>
  </si>
  <si>
    <t>liTonis profilebi</t>
  </si>
  <si>
    <t>მანქანები</t>
  </si>
  <si>
    <t>ხსნარი  1-3</t>
  </si>
  <si>
    <t xml:space="preserve">1-81-3         </t>
  </si>
  <si>
    <t>gruntis ukuCayra xeliT</t>
  </si>
  <si>
    <t>II.3 anakrebi betonis saniaRvre arxebis mowyoba</t>
  </si>
  <si>
    <t>4.1-257</t>
  </si>
  <si>
    <t>4.1-266</t>
  </si>
  <si>
    <t>4.2-266</t>
  </si>
  <si>
    <t>4.1-378</t>
  </si>
  <si>
    <t>Rirebuleba _ 2021w IIVkv. fasebSi _</t>
  </si>
  <si>
    <r>
      <t>tipi I. (</t>
    </r>
    <r>
      <rPr>
        <b/>
        <u/>
        <sz val="11"/>
        <rFont val="Times New Roman"/>
        <family val="1"/>
        <charset val="204"/>
      </rPr>
      <t>L</t>
    </r>
    <r>
      <rPr>
        <b/>
        <u/>
        <sz val="11"/>
        <rFont val="AcadNusx"/>
      </rPr>
      <t>=2220g.m) a/betoni</t>
    </r>
  </si>
  <si>
    <t>4.1-256</t>
  </si>
  <si>
    <t>safaris qveda fenis mowyoba msxvilmarcv-lovani forovani RorRovani a/betonis cxeli nareviT sisqiT 5sm</t>
  </si>
  <si>
    <r>
      <t xml:space="preserve">misayreli gverdulebis mowyoba qviSa-xreSovani nareviT sisqiT </t>
    </r>
    <r>
      <rPr>
        <b/>
        <sz val="10"/>
        <color theme="1"/>
        <rFont val="Times New Roman"/>
        <family val="1"/>
        <charset val="204"/>
      </rPr>
      <t>h=21</t>
    </r>
    <r>
      <rPr>
        <b/>
        <sz val="10"/>
        <color theme="1"/>
        <rFont val="AcadNusx"/>
      </rPr>
      <t>sm</t>
    </r>
  </si>
  <si>
    <t>22-5-8             k-0,6</t>
  </si>
  <si>
    <t>safuZvlis mowyoba fraqc. RorRiT (0-40mm) sisqiT 10sm</t>
  </si>
  <si>
    <r>
      <t xml:space="preserve">safaris mowyoba wvrilmarcv., mkvrivi, RorRovani a/betonis </t>
    </r>
    <r>
      <rPr>
        <b/>
        <sz val="9"/>
        <rFont val="AcadNusx"/>
      </rPr>
      <t xml:space="preserve">cxeli nareviT </t>
    </r>
    <r>
      <rPr>
        <b/>
        <sz val="10"/>
        <rFont val="AcadNusx"/>
      </rPr>
      <t xml:space="preserve">tipi Б marka II </t>
    </r>
    <r>
      <rPr>
        <b/>
        <sz val="10"/>
        <rFont val="Times New Roman"/>
        <family val="1"/>
        <charset val="204"/>
      </rPr>
      <t>h</t>
    </r>
    <r>
      <rPr>
        <b/>
        <sz val="10"/>
        <rFont val="AcadNusx"/>
      </rPr>
      <t>=4sm</t>
    </r>
  </si>
  <si>
    <t>4.2-57</t>
  </si>
  <si>
    <t>13-200</t>
  </si>
  <si>
    <t xml:space="preserve">Coxatauris municipalitetis, sof. zemo farcxmaSi (mefariSvilebis ubani) s/gzis reabilitacia
  </t>
  </si>
  <si>
    <t xml:space="preserve">        gzis gadamkveTi cxauriani betonis kiuvetebis mowyoba (pk8+28-ze da pk11+50)
</t>
  </si>
  <si>
    <t xml:space="preserve">arsebuli amortizirebuli kiuvetebis demontaJi adgilze dasawyobebiT </t>
  </si>
  <si>
    <t xml:space="preserve">          mierTebebis mowyoba (4c)</t>
  </si>
  <si>
    <t xml:space="preserve">          ezoSi Sesasvlelebis mowyoba (29c)</t>
  </si>
  <si>
    <t xml:space="preserve">gzis gadamkveTi cxauriani betonis kiuvetebis mowyoba (pk8+28-ze da pk11+50)  </t>
  </si>
  <si>
    <t>mierTebebis mowyoba (4 c)</t>
  </si>
  <si>
    <t>ezoSi Sesasvlelebis mowyoba (29c)</t>
  </si>
  <si>
    <t xml:space="preserve">gzaze dayryli gruntis  datvirTva eqskavatoriT TviTmclelebze </t>
  </si>
  <si>
    <t>gruntis gadazidva nayarSi a/TviTmcl-iT 5 km</t>
  </si>
  <si>
    <t>4.2-255</t>
  </si>
  <si>
    <t>xarjTaRricxva #5-2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</si>
</sst>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L_a_r_i_-;\-* #,##0.00\ _L_a_r_i_-;_-* &quot;-&quot;??\ _L_a_r_i_-;_-@_-"/>
    <numFmt numFmtId="165" formatCode="0.000"/>
    <numFmt numFmtId="166" formatCode="0.0"/>
    <numFmt numFmtId="167" formatCode="0.0000"/>
    <numFmt numFmtId="168" formatCode="0;[Red]0"/>
    <numFmt numFmtId="169" formatCode="0.00;[Red]0.00"/>
    <numFmt numFmtId="170" formatCode="_-* #,##0.00\ _-;\-* #,##0.00\ _-;_-* &quot;-&quot;??\ _-;_-@_-"/>
  </numFmts>
  <fonts count="59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cadNusx"/>
    </font>
    <font>
      <sz val="1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11"/>
      <color theme="1"/>
      <name val="AcadNusx"/>
    </font>
    <font>
      <sz val="10"/>
      <name val="Arial"/>
      <family val="2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3"/>
      <name val="AcadNusx"/>
    </font>
    <font>
      <sz val="10"/>
      <name val="Arial Cyr"/>
      <family val="2"/>
      <charset val="204"/>
    </font>
    <font>
      <b/>
      <u/>
      <sz val="11"/>
      <name val="AcadNusx"/>
    </font>
    <font>
      <b/>
      <u/>
      <sz val="11"/>
      <color theme="1"/>
      <name val="AcadNusx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cadNusx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AcadMtavr"/>
    </font>
    <font>
      <vertAlign val="superscript"/>
      <sz val="10"/>
      <name val="AcadNusx"/>
    </font>
    <font>
      <b/>
      <sz val="10"/>
      <color theme="1"/>
      <name val="AcadNusx"/>
    </font>
    <font>
      <vertAlign val="superscript"/>
      <sz val="10"/>
      <color theme="1"/>
      <name val="AcadNusx"/>
    </font>
    <font>
      <sz val="11"/>
      <name val="Arachveulebrivi Thin"/>
      <family val="2"/>
    </font>
    <font>
      <sz val="10"/>
      <name val="Sylfaen"/>
      <family val="1"/>
      <charset val="204"/>
    </font>
    <font>
      <b/>
      <sz val="14"/>
      <name val="AcadMtav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AcadNusx"/>
    </font>
    <font>
      <b/>
      <vertAlign val="superscript"/>
      <sz val="10"/>
      <name val="AcadNusx"/>
    </font>
    <font>
      <b/>
      <sz val="12"/>
      <color theme="1"/>
      <name val="AcadNusx"/>
    </font>
    <font>
      <b/>
      <sz val="14"/>
      <name val="AcadNusx"/>
    </font>
    <font>
      <u/>
      <sz val="10"/>
      <name val="AcadNusx"/>
    </font>
    <font>
      <u/>
      <sz val="11"/>
      <color theme="1"/>
      <name val="AcadNusx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 Cyr"/>
    </font>
    <font>
      <sz val="10"/>
      <color indexed="8"/>
      <name val="AcadNusx"/>
    </font>
    <font>
      <b/>
      <sz val="12"/>
      <color theme="1"/>
      <name val="AcadMtavr"/>
    </font>
    <font>
      <sz val="10"/>
      <name val="Times New Roman"/>
      <family val="1"/>
      <charset val="204"/>
    </font>
    <font>
      <sz val="10"/>
      <color rgb="FF000000"/>
      <name val="AcadNusx"/>
    </font>
    <font>
      <sz val="10"/>
      <name val="Symbol"/>
      <family val="2"/>
    </font>
    <font>
      <b/>
      <u/>
      <sz val="10"/>
      <name val="AcadNusx"/>
    </font>
    <font>
      <u/>
      <sz val="11"/>
      <name val="Arachveulebrivi Thin"/>
      <family val="2"/>
    </font>
    <font>
      <b/>
      <u/>
      <sz val="10"/>
      <color theme="1"/>
      <name val="AcadNusx"/>
    </font>
    <font>
      <b/>
      <sz val="9"/>
      <name val="AcadNusx"/>
    </font>
    <font>
      <vertAlign val="superscript"/>
      <sz val="11"/>
      <color theme="1"/>
      <name val="AcadNusx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9"/>
      <color theme="1"/>
      <name val="AcadNusx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164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9" fillId="0" borderId="0"/>
    <xf numFmtId="0" fontId="19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/>
    <xf numFmtId="0" fontId="19" fillId="0" borderId="0"/>
  </cellStyleXfs>
  <cellXfs count="502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9" fillId="3" borderId="0" xfId="0" applyFont="1" applyFill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2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2" fontId="10" fillId="3" borderId="1" xfId="9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>
      <alignment vertical="top"/>
    </xf>
    <xf numFmtId="49" fontId="12" fillId="3" borderId="1" xfId="0" applyNumberFormat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center"/>
    </xf>
    <xf numFmtId="2" fontId="12" fillId="3" borderId="1" xfId="9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2" fillId="3" borderId="1" xfId="0" applyFont="1" applyFill="1" applyBorder="1" applyAlignment="1">
      <alignment vertical="top"/>
    </xf>
    <xf numFmtId="0" fontId="10" fillId="3" borderId="0" xfId="0" applyFont="1" applyFill="1"/>
    <xf numFmtId="2" fontId="12" fillId="3" borderId="1" xfId="1" applyNumberFormat="1" applyFont="1" applyFill="1" applyBorder="1" applyAlignment="1">
      <alignment horizontal="center" vertical="center"/>
    </xf>
    <xf numFmtId="170" fontId="10" fillId="3" borderId="1" xfId="9" applyNumberFormat="1" applyFont="1" applyFill="1" applyBorder="1"/>
    <xf numFmtId="0" fontId="12" fillId="3" borderId="0" xfId="0" applyFont="1" applyFill="1" applyAlignment="1">
      <alignment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70" fontId="12" fillId="3" borderId="1" xfId="9" applyNumberFormat="1" applyFont="1" applyFill="1" applyBorder="1"/>
    <xf numFmtId="0" fontId="12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169" fontId="12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horizontal="center" vertical="top"/>
    </xf>
    <xf numFmtId="0" fontId="0" fillId="0" borderId="0" xfId="0" applyFont="1"/>
    <xf numFmtId="0" fontId="10" fillId="0" borderId="0" xfId="0" applyFont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0" fillId="3" borderId="0" xfId="0" applyFont="1" applyFill="1"/>
    <xf numFmtId="0" fontId="24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0" fontId="1" fillId="3" borderId="0" xfId="0" applyFont="1" applyFill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2" fontId="2" fillId="3" borderId="1" xfId="1" applyNumberFormat="1" applyFont="1" applyFill="1" applyBorder="1" applyAlignment="1">
      <alignment vertical="top" wrapText="1"/>
    </xf>
    <xf numFmtId="0" fontId="6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top" wrapText="1"/>
    </xf>
    <xf numFmtId="2" fontId="1" fillId="3" borderId="1" xfId="9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26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0" fontId="6" fillId="3" borderId="0" xfId="4" applyFill="1"/>
    <xf numFmtId="49" fontId="1" fillId="3" borderId="1" xfId="0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9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1" xfId="9" applyNumberFormat="1" applyFont="1" applyFill="1" applyBorder="1" applyAlignment="1">
      <alignment horizontal="center" vertical="top"/>
    </xf>
    <xf numFmtId="168" fontId="1" fillId="3" borderId="1" xfId="0" applyNumberFormat="1" applyFont="1" applyFill="1" applyBorder="1" applyAlignment="1">
      <alignment vertical="top" wrapText="1"/>
    </xf>
    <xf numFmtId="168" fontId="1" fillId="3" borderId="1" xfId="0" applyNumberFormat="1" applyFont="1" applyFill="1" applyBorder="1" applyAlignment="1">
      <alignment horizontal="center" vertical="center"/>
    </xf>
    <xf numFmtId="0" fontId="1" fillId="3" borderId="1" xfId="9" applyNumberFormat="1" applyFont="1" applyFill="1" applyBorder="1" applyAlignment="1">
      <alignment horizontal="center"/>
    </xf>
    <xf numFmtId="0" fontId="29" fillId="3" borderId="1" xfId="3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9" applyNumberFormat="1" applyFont="1" applyFill="1" applyBorder="1" applyAlignment="1">
      <alignment horizontal="center" vertical="center"/>
    </xf>
    <xf numFmtId="0" fontId="11" fillId="3" borderId="1" xfId="9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49" fontId="11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top"/>
    </xf>
    <xf numFmtId="2" fontId="29" fillId="3" borderId="1" xfId="0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left" vertical="top" wrapText="1"/>
    </xf>
    <xf numFmtId="2" fontId="11" fillId="3" borderId="1" xfId="1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2" fontId="29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168" fontId="1" fillId="3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3" borderId="1" xfId="1" applyNumberFormat="1" applyFont="1" applyFill="1" applyBorder="1" applyAlignment="1">
      <alignment horizontal="center" vertical="top"/>
    </xf>
    <xf numFmtId="2" fontId="11" fillId="3" borderId="1" xfId="9" applyNumberFormat="1" applyFont="1" applyFill="1" applyBorder="1" applyAlignment="1">
      <alignment horizontal="center" vertical="center"/>
    </xf>
    <xf numFmtId="170" fontId="11" fillId="3" borderId="1" xfId="9" applyNumberFormat="1" applyFont="1" applyFill="1" applyBorder="1"/>
    <xf numFmtId="0" fontId="29" fillId="3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center" vertical="center"/>
    </xf>
    <xf numFmtId="170" fontId="11" fillId="3" borderId="1" xfId="9" applyNumberFormat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top"/>
    </xf>
    <xf numFmtId="49" fontId="11" fillId="3" borderId="1" xfId="0" applyNumberFormat="1" applyFont="1" applyFill="1" applyBorder="1" applyAlignment="1">
      <alignment horizontal="center" vertical="center"/>
    </xf>
    <xf numFmtId="165" fontId="11" fillId="3" borderId="1" xfId="9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/>
    </xf>
    <xf numFmtId="167" fontId="11" fillId="3" borderId="1" xfId="0" applyNumberFormat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0" fontId="1" fillId="3" borderId="1" xfId="9" applyNumberFormat="1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horizontal="center" vertical="top" wrapText="1"/>
    </xf>
    <xf numFmtId="168" fontId="11" fillId="3" borderId="1" xfId="0" applyNumberFormat="1" applyFont="1" applyFill="1" applyBorder="1" applyAlignment="1">
      <alignment vertical="top" wrapText="1"/>
    </xf>
    <xf numFmtId="168" fontId="1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3" borderId="1" xfId="9" applyNumberFormat="1" applyFont="1" applyFill="1" applyBorder="1"/>
    <xf numFmtId="0" fontId="2" fillId="3" borderId="1" xfId="9" applyNumberFormat="1" applyFont="1" applyFill="1" applyBorder="1" applyAlignment="1">
      <alignment vertical="top"/>
    </xf>
    <xf numFmtId="0" fontId="2" fillId="3" borderId="1" xfId="0" applyFont="1" applyFill="1" applyBorder="1"/>
    <xf numFmtId="9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/>
    <xf numFmtId="0" fontId="2" fillId="3" borderId="1" xfId="9" applyNumberFormat="1" applyFon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NumberFormat="1" applyFont="1" applyBorder="1"/>
    <xf numFmtId="0" fontId="2" fillId="0" borderId="1" xfId="9" applyNumberFormat="1" applyFont="1" applyBorder="1"/>
    <xf numFmtId="0" fontId="1" fillId="3" borderId="1" xfId="0" applyFont="1" applyFill="1" applyBorder="1" applyAlignment="1">
      <alignment vertical="center" wrapText="1"/>
    </xf>
    <xf numFmtId="170" fontId="1" fillId="3" borderId="1" xfId="9" applyNumberFormat="1" applyFont="1" applyFill="1" applyBorder="1"/>
    <xf numFmtId="2" fontId="11" fillId="3" borderId="1" xfId="9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1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2" fillId="3" borderId="1" xfId="9" applyNumberFormat="1" applyFont="1" applyFill="1" applyBorder="1" applyAlignment="1">
      <alignment horizontal="center" vertical="top"/>
    </xf>
    <xf numFmtId="170" fontId="11" fillId="3" borderId="1" xfId="9" applyNumberFormat="1" applyFont="1" applyFill="1" applyBorder="1" applyAlignment="1">
      <alignment vertical="top"/>
    </xf>
    <xf numFmtId="0" fontId="11" fillId="3" borderId="1" xfId="9" applyNumberFormat="1" applyFont="1" applyFill="1" applyBorder="1" applyAlignment="1">
      <alignment horizontal="center" vertical="top"/>
    </xf>
    <xf numFmtId="0" fontId="29" fillId="3" borderId="1" xfId="0" applyNumberFormat="1" applyFont="1" applyFill="1" applyBorder="1" applyAlignment="1">
      <alignment horizontal="center" vertical="center"/>
    </xf>
    <xf numFmtId="166" fontId="2" fillId="3" borderId="1" xfId="9" applyNumberFormat="1" applyFont="1" applyFill="1" applyBorder="1" applyAlignment="1">
      <alignment vertical="top"/>
    </xf>
    <xf numFmtId="0" fontId="11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" fontId="2" fillId="0" borderId="1" xfId="9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/>
    </xf>
    <xf numFmtId="165" fontId="29" fillId="3" borderId="1" xfId="0" applyNumberFormat="1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165" fontId="29" fillId="3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6" fontId="29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29" fillId="3" borderId="1" xfId="1" applyFont="1" applyFill="1" applyBorder="1" applyAlignment="1">
      <alignment vertical="top" wrapText="1"/>
    </xf>
    <xf numFmtId="166" fontId="11" fillId="3" borderId="1" xfId="9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1" fillId="3" borderId="1" xfId="9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7" fillId="0" borderId="0" xfId="0" applyFont="1" applyAlignment="1">
      <alignment vertical="center" wrapText="1"/>
    </xf>
    <xf numFmtId="0" fontId="1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/>
    </xf>
    <xf numFmtId="0" fontId="40" fillId="0" borderId="0" xfId="0" applyFont="1"/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2" fontId="12" fillId="0" borderId="0" xfId="0" applyNumberFormat="1" applyFont="1"/>
    <xf numFmtId="2" fontId="1" fillId="0" borderId="1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/>
    <xf numFmtId="2" fontId="29" fillId="0" borderId="1" xfId="0" quotePrefix="1" applyNumberFormat="1" applyFont="1" applyBorder="1" applyAlignment="1">
      <alignment horizontal="center" vertical="top"/>
    </xf>
    <xf numFmtId="2" fontId="29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/>
    <xf numFmtId="165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2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17" fillId="0" borderId="0" xfId="0" applyNumberFormat="1" applyFont="1"/>
    <xf numFmtId="0" fontId="2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0" fillId="3" borderId="1" xfId="0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4" fillId="3" borderId="1" xfId="9" applyNumberFormat="1" applyFont="1" applyFill="1" applyBorder="1" applyAlignment="1">
      <alignment horizontal="center" vertical="center"/>
    </xf>
    <xf numFmtId="0" fontId="0" fillId="0" borderId="0" xfId="0" applyAlignment="1"/>
    <xf numFmtId="2" fontId="1" fillId="0" borderId="1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left" vertical="center"/>
    </xf>
    <xf numFmtId="165" fontId="10" fillId="3" borderId="0" xfId="0" applyNumberFormat="1" applyFont="1" applyFill="1" applyAlignment="1">
      <alignment horizontal="right" vertical="center"/>
    </xf>
    <xf numFmtId="2" fontId="10" fillId="3" borderId="0" xfId="0" applyNumberFormat="1" applyFont="1" applyFill="1" applyAlignment="1">
      <alignment horizontal="center" vertical="center"/>
    </xf>
    <xf numFmtId="166" fontId="2" fillId="3" borderId="1" xfId="9" applyNumberFormat="1" applyFont="1" applyFill="1" applyBorder="1" applyAlignment="1">
      <alignment horizontal="right" vertical="center"/>
    </xf>
    <xf numFmtId="166" fontId="2" fillId="0" borderId="1" xfId="9" applyNumberFormat="1" applyFont="1" applyBorder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2" fontId="2" fillId="3" borderId="1" xfId="9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1" fillId="3" borderId="1" xfId="9" applyNumberFormat="1" applyFont="1" applyFill="1" applyBorder="1" applyAlignment="1">
      <alignment vertical="top"/>
    </xf>
    <xf numFmtId="0" fontId="12" fillId="3" borderId="1" xfId="9" applyNumberFormat="1" applyFont="1" applyFill="1" applyBorder="1" applyAlignment="1">
      <alignment horizontal="center" vertical="center"/>
    </xf>
    <xf numFmtId="170" fontId="12" fillId="3" borderId="1" xfId="9" applyNumberFormat="1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3" borderId="0" xfId="0" applyFont="1" applyFill="1"/>
    <xf numFmtId="0" fontId="23" fillId="0" borderId="0" xfId="0" applyFont="1" applyFill="1" applyAlignment="1">
      <alignment vertical="center"/>
    </xf>
    <xf numFmtId="0" fontId="12" fillId="3" borderId="1" xfId="9" applyNumberFormat="1" applyFont="1" applyFill="1" applyBorder="1" applyAlignment="1">
      <alignment horizontal="center" vertical="top"/>
    </xf>
    <xf numFmtId="170" fontId="12" fillId="3" borderId="1" xfId="9" applyNumberFormat="1" applyFont="1" applyFill="1" applyBorder="1" applyAlignment="1">
      <alignment vertical="top"/>
    </xf>
    <xf numFmtId="0" fontId="42" fillId="0" borderId="0" xfId="0" applyFont="1" applyFill="1" applyAlignment="1">
      <alignment vertical="center"/>
    </xf>
    <xf numFmtId="165" fontId="1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1" fillId="3" borderId="1" xfId="35" applyNumberFormat="1" applyFont="1" applyFill="1" applyBorder="1" applyAlignment="1">
      <alignment horizontal="center" vertical="top"/>
    </xf>
    <xf numFmtId="0" fontId="31" fillId="0" borderId="0" xfId="6" applyFont="1" applyFill="1" applyAlignment="1">
      <alignment horizontal="center"/>
    </xf>
    <xf numFmtId="49" fontId="1" fillId="3" borderId="1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2" fontId="1" fillId="3" borderId="1" xfId="6" applyNumberFormat="1" applyFont="1" applyFill="1" applyBorder="1" applyAlignment="1">
      <alignment horizontal="center" vertical="top"/>
    </xf>
    <xf numFmtId="2" fontId="44" fillId="3" borderId="1" xfId="0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vertical="center" wrapText="1"/>
    </xf>
    <xf numFmtId="2" fontId="12" fillId="3" borderId="1" xfId="9" applyNumberFormat="1" applyFont="1" applyFill="1" applyBorder="1" applyAlignment="1">
      <alignment vertical="top"/>
    </xf>
    <xf numFmtId="0" fontId="2" fillId="3" borderId="1" xfId="9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top"/>
    </xf>
    <xf numFmtId="2" fontId="2" fillId="3" borderId="1" xfId="9" applyNumberFormat="1" applyFont="1" applyFill="1" applyBorder="1" applyAlignment="1">
      <alignment horizontal="right" vertical="center"/>
    </xf>
    <xf numFmtId="166" fontId="12" fillId="3" borderId="1" xfId="9" applyNumberFormat="1" applyFont="1" applyFill="1" applyBorder="1" applyAlignment="1">
      <alignment horizontal="center" vertical="top"/>
    </xf>
    <xf numFmtId="0" fontId="0" fillId="0" borderId="1" xfId="0" applyBorder="1"/>
    <xf numFmtId="1" fontId="17" fillId="0" borderId="1" xfId="0" applyNumberFormat="1" applyFont="1" applyBorder="1"/>
    <xf numFmtId="2" fontId="2" fillId="3" borderId="1" xfId="9" applyNumberFormat="1" applyFont="1" applyFill="1" applyBorder="1" applyAlignment="1">
      <alignment vertical="center"/>
    </xf>
    <xf numFmtId="1" fontId="2" fillId="3" borderId="1" xfId="9" applyNumberFormat="1" applyFont="1" applyFill="1" applyBorder="1" applyAlignment="1">
      <alignment vertical="center"/>
    </xf>
    <xf numFmtId="166" fontId="2" fillId="3" borderId="1" xfId="9" applyNumberFormat="1" applyFont="1" applyFill="1" applyBorder="1" applyAlignment="1">
      <alignment vertical="center"/>
    </xf>
    <xf numFmtId="166" fontId="2" fillId="0" borderId="1" xfId="9" applyNumberFormat="1" applyFont="1" applyBorder="1" applyAlignment="1">
      <alignment vertical="center"/>
    </xf>
    <xf numFmtId="1" fontId="2" fillId="0" borderId="1" xfId="9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9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" borderId="1" xfId="9" applyNumberFormat="1" applyFont="1" applyFill="1" applyBorder="1" applyAlignment="1">
      <alignment vertical="center"/>
    </xf>
    <xf numFmtId="1" fontId="2" fillId="3" borderId="1" xfId="9" applyNumberFormat="1" applyFont="1" applyFill="1" applyBorder="1" applyAlignment="1">
      <alignment horizontal="right" vertical="center"/>
    </xf>
    <xf numFmtId="1" fontId="2" fillId="0" borderId="1" xfId="9" applyNumberFormat="1" applyFont="1" applyBorder="1" applyAlignment="1">
      <alignment horizontal="right" vertical="center"/>
    </xf>
    <xf numFmtId="0" fontId="2" fillId="3" borderId="1" xfId="9" applyNumberFormat="1" applyFont="1" applyFill="1" applyBorder="1" applyAlignment="1">
      <alignment horizontal="right" vertical="center"/>
    </xf>
    <xf numFmtId="0" fontId="2" fillId="0" borderId="1" xfId="9" applyNumberFormat="1" applyFont="1" applyBorder="1" applyAlignment="1">
      <alignment horizontal="right" vertical="center"/>
    </xf>
    <xf numFmtId="169" fontId="10" fillId="0" borderId="0" xfId="0" applyNumberFormat="1" applyFont="1" applyAlignment="1">
      <alignment vertical="center"/>
    </xf>
    <xf numFmtId="166" fontId="2" fillId="3" borderId="1" xfId="9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47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2" fillId="3" borderId="10" xfId="3" applyFont="1" applyFill="1" applyBorder="1" applyAlignment="1">
      <alignment horizontal="left" vertical="top" wrapText="1"/>
    </xf>
    <xf numFmtId="0" fontId="1" fillId="3" borderId="1" xfId="36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top" wrapText="1"/>
    </xf>
    <xf numFmtId="168" fontId="49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9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49" fontId="1" fillId="0" borderId="1" xfId="5" applyNumberFormat="1" applyFont="1" applyBorder="1" applyAlignment="1">
      <alignment horizontal="center" vertical="top"/>
    </xf>
    <xf numFmtId="0" fontId="2" fillId="0" borderId="1" xfId="5" applyFont="1" applyBorder="1" applyAlignment="1">
      <alignment horizontal="left" vertical="top" wrapText="1"/>
    </xf>
    <xf numFmtId="0" fontId="2" fillId="0" borderId="1" xfId="6" applyFont="1" applyBorder="1" applyAlignment="1">
      <alignment horizontal="center" vertical="center"/>
    </xf>
    <xf numFmtId="2" fontId="50" fillId="0" borderId="1" xfId="6" applyNumberFormat="1" applyFont="1" applyBorder="1" applyAlignment="1">
      <alignment horizontal="center" vertical="center"/>
    </xf>
    <xf numFmtId="49" fontId="3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center"/>
    </xf>
    <xf numFmtId="0" fontId="1" fillId="0" borderId="1" xfId="6" applyFont="1" applyBorder="1" applyAlignment="1">
      <alignment horizontal="center" vertical="center"/>
    </xf>
    <xf numFmtId="2" fontId="1" fillId="0" borderId="1" xfId="6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6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166" fontId="29" fillId="0" borderId="1" xfId="6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29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 wrapText="1"/>
    </xf>
    <xf numFmtId="0" fontId="1" fillId="3" borderId="1" xfId="9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42" fillId="0" borderId="0" xfId="0" applyNumberFormat="1" applyFont="1" applyFill="1" applyAlignment="1">
      <alignment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11" fillId="3" borderId="1" xfId="9" applyNumberFormat="1" applyFont="1" applyFill="1" applyBorder="1"/>
    <xf numFmtId="2" fontId="11" fillId="0" borderId="0" xfId="0" applyNumberFormat="1" applyFont="1" applyFill="1" applyAlignment="1">
      <alignment vertical="center"/>
    </xf>
    <xf numFmtId="166" fontId="1" fillId="3" borderId="1" xfId="9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/>
    </xf>
    <xf numFmtId="166" fontId="1" fillId="3" borderId="1" xfId="9" applyNumberFormat="1" applyFont="1" applyFill="1" applyBorder="1" applyAlignment="1">
      <alignment horizontal="center" vertical="top"/>
    </xf>
    <xf numFmtId="0" fontId="32" fillId="3" borderId="1" xfId="0" applyFont="1" applyFill="1" applyBorder="1" applyAlignment="1">
      <alignment horizontal="center" vertical="center"/>
    </xf>
    <xf numFmtId="0" fontId="1" fillId="3" borderId="1" xfId="3" applyFont="1" applyFill="1" applyBorder="1" applyAlignment="1">
      <alignment vertical="top" wrapText="1"/>
    </xf>
    <xf numFmtId="0" fontId="46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0" xfId="0" applyNumberFormat="1"/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166" fontId="12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4" fillId="3" borderId="1" xfId="0" applyFont="1" applyFill="1" applyBorder="1"/>
    <xf numFmtId="0" fontId="55" fillId="3" borderId="1" xfId="0" applyFont="1" applyFill="1" applyBorder="1"/>
    <xf numFmtId="2" fontId="55" fillId="3" borderId="1" xfId="0" applyNumberFormat="1" applyFont="1" applyFill="1" applyBorder="1" applyAlignment="1">
      <alignment horizontal="center"/>
    </xf>
    <xf numFmtId="0" fontId="56" fillId="0" borderId="0" xfId="0" applyFont="1"/>
    <xf numFmtId="2" fontId="29" fillId="3" borderId="1" xfId="1" applyNumberFormat="1" applyFont="1" applyFill="1" applyBorder="1" applyAlignment="1">
      <alignment horizontal="center" vertical="top"/>
    </xf>
    <xf numFmtId="1" fontId="11" fillId="3" borderId="1" xfId="1" applyNumberFormat="1" applyFont="1" applyFill="1" applyBorder="1" applyAlignment="1">
      <alignment horizontal="center" vertical="top"/>
    </xf>
    <xf numFmtId="166" fontId="29" fillId="3" borderId="1" xfId="1" applyNumberFormat="1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vertical="center" wrapText="1"/>
    </xf>
    <xf numFmtId="2" fontId="12" fillId="3" borderId="1" xfId="1" applyNumberFormat="1" applyFont="1" applyFill="1" applyBorder="1" applyAlignment="1">
      <alignment horizontal="left" vertical="top" wrapText="1"/>
    </xf>
    <xf numFmtId="167" fontId="29" fillId="3" borderId="1" xfId="1" applyNumberFormat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9" applyNumberFormat="1" applyFont="1" applyFill="1" applyBorder="1" applyAlignment="1">
      <alignment vertical="center"/>
    </xf>
    <xf numFmtId="2" fontId="29" fillId="3" borderId="1" xfId="1" applyNumberFormat="1" applyFont="1" applyFill="1" applyBorder="1" applyAlignment="1">
      <alignment vertical="top" wrapText="1"/>
    </xf>
    <xf numFmtId="165" fontId="29" fillId="3" borderId="1" xfId="32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top"/>
    </xf>
    <xf numFmtId="2" fontId="1" fillId="3" borderId="1" xfId="9" applyNumberFormat="1" applyFont="1" applyFill="1" applyBorder="1" applyAlignment="1">
      <alignment horizontal="center" vertical="top"/>
    </xf>
    <xf numFmtId="49" fontId="29" fillId="3" borderId="1" xfId="0" applyNumberFormat="1" applyFont="1" applyFill="1" applyBorder="1" applyAlignment="1">
      <alignment horizontal="left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7" fontId="29" fillId="3" borderId="1" xfId="0" applyNumberFormat="1" applyFont="1" applyFill="1" applyBorder="1" applyAlignment="1">
      <alignment horizontal="center" vertical="top" wrapText="1"/>
    </xf>
    <xf numFmtId="170" fontId="11" fillId="3" borderId="1" xfId="9" applyNumberFormat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1" fillId="3" borderId="1" xfId="0" applyNumberFormat="1" applyFont="1" applyFill="1" applyBorder="1" applyAlignment="1">
      <alignment horizontal="left" vertical="top" wrapText="1"/>
    </xf>
    <xf numFmtId="49" fontId="57" fillId="3" borderId="1" xfId="0" applyNumberFormat="1" applyFont="1" applyFill="1" applyBorder="1" applyAlignment="1">
      <alignment horizontal="center" vertical="top" wrapText="1"/>
    </xf>
    <xf numFmtId="170" fontId="11" fillId="3" borderId="1" xfId="9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70" fontId="11" fillId="3" borderId="1" xfId="9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top"/>
    </xf>
    <xf numFmtId="1" fontId="11" fillId="0" borderId="1" xfId="1" applyNumberFormat="1" applyFont="1" applyFill="1" applyBorder="1" applyAlignment="1">
      <alignment horizontal="center" vertical="center"/>
    </xf>
    <xf numFmtId="165" fontId="29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11" fillId="0" borderId="1" xfId="1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2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 wrapText="1"/>
    </xf>
    <xf numFmtId="9" fontId="1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vertical="top"/>
    </xf>
    <xf numFmtId="166" fontId="2" fillId="3" borderId="1" xfId="9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textRotation="90"/>
    </xf>
    <xf numFmtId="0" fontId="4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0" fillId="3" borderId="5" xfId="0" applyNumberFormat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textRotation="90"/>
    </xf>
    <xf numFmtId="49" fontId="10" fillId="3" borderId="3" xfId="0" applyNumberFormat="1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37">
    <cellStyle name="Comma" xfId="9" builtinId="3"/>
    <cellStyle name="Normal" xfId="0" builtinId="0"/>
    <cellStyle name="Normal 10" xfId="6"/>
    <cellStyle name="Normal 2" xfId="5"/>
    <cellStyle name="Normal_3-1----6-4" xfId="36"/>
    <cellStyle name="Normal_abasha" xfId="35"/>
    <cellStyle name="Normal_Xulos seminaria TSIN" xfId="4"/>
    <cellStyle name="Percent" xfId="32" builtinId="5"/>
    <cellStyle name="silfain" xfId="7"/>
    <cellStyle name="Обычный 2" xfId="2"/>
    <cellStyle name="Обычный 2 10" xfId="21"/>
    <cellStyle name="Обычный 2 11" xfId="20"/>
    <cellStyle name="Обычный 2 12" xfId="19"/>
    <cellStyle name="Обычный 2 13" xfId="15"/>
    <cellStyle name="Обычный 2 14" xfId="22"/>
    <cellStyle name="Обычный 2 15" xfId="24"/>
    <cellStyle name="Обычный 2 16" xfId="25"/>
    <cellStyle name="Обычный 2 17" xfId="16"/>
    <cellStyle name="Обычный 2 18" xfId="23"/>
    <cellStyle name="Обычный 2 19" xfId="26"/>
    <cellStyle name="Обычный 2 2" xfId="3"/>
    <cellStyle name="Обычный 2 20" xfId="27"/>
    <cellStyle name="Обычный 2 21" xfId="28"/>
    <cellStyle name="Обычный 2 3" xfId="10"/>
    <cellStyle name="Обычный 2 3 2 2" xfId="33"/>
    <cellStyle name="Обычный 2 4" xfId="11"/>
    <cellStyle name="Обычный 2 5" xfId="12"/>
    <cellStyle name="Обычный 2 6" xfId="14"/>
    <cellStyle name="Обычный 2 7" xfId="13"/>
    <cellStyle name="Обычный 2 8" xfId="17"/>
    <cellStyle name="Обычный 2 9" xfId="18"/>
    <cellStyle name="Обычный 3" xfId="29"/>
    <cellStyle name="Обычный 4 3" xfId="34"/>
    <cellStyle name="Обычный_Лист1" xfId="1"/>
    <cellStyle name="არიალი" xfId="8"/>
    <cellStyle name="ჩვეულებრივი 2" xfId="30"/>
    <cellStyle name="ჩვეულებრივი 2 2 2" xfId="31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88272</xdr:colOff>
      <xdr:row>31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71725" y="3990975"/>
          <a:ext cx="22047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88773</xdr:colOff>
      <xdr:row>31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3990975"/>
          <a:ext cx="2209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6</xdr:col>
      <xdr:colOff>87630</xdr:colOff>
      <xdr:row>31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3990975"/>
          <a:ext cx="22136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43815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674370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223266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71725" y="674370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2684646</xdr:colOff>
      <xdr:row>10</xdr:row>
      <xdr:rowOff>27051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81275" y="5314950"/>
          <a:ext cx="120827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2687193</xdr:colOff>
      <xdr:row>10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81275" y="5314950"/>
          <a:ext cx="12108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64269</xdr:colOff>
      <xdr:row>72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64770</xdr:colOff>
      <xdr:row>72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3</xdr:col>
      <xdr:colOff>63627</xdr:colOff>
      <xdr:row>72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43815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72</xdr:row>
      <xdr:rowOff>0</xdr:rowOff>
    </xdr:from>
    <xdr:ext cx="223266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5</xdr:col>
      <xdr:colOff>507685</xdr:colOff>
      <xdr:row>8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457450" y="4572000"/>
          <a:ext cx="3141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457450" y="4572000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457450" y="163163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57450" y="163163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457450" y="163163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457450" y="19897725"/>
          <a:ext cx="19542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57450" y="19897725"/>
          <a:ext cx="233861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457450" y="19897725"/>
          <a:ext cx="121158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93846</xdr:colOff>
      <xdr:row>72</xdr:row>
      <xdr:rowOff>27051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19350" y="181165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344845</xdr:colOff>
      <xdr:row>72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419350" y="181165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4</xdr:col>
      <xdr:colOff>94107</xdr:colOff>
      <xdr:row>72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419350" y="181165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72</xdr:row>
      <xdr:rowOff>0</xdr:rowOff>
    </xdr:from>
    <xdr:to>
      <xdr:col>2</xdr:col>
      <xdr:colOff>2485263</xdr:colOff>
      <xdr:row>72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38375" y="107727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93846</xdr:colOff>
      <xdr:row>42</xdr:row>
      <xdr:rowOff>27051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18802350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344845</xdr:colOff>
      <xdr:row>42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71725" y="18802350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4</xdr:col>
      <xdr:colOff>94107</xdr:colOff>
      <xdr:row>42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71725" y="18802350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93846</xdr:colOff>
      <xdr:row>64</xdr:row>
      <xdr:rowOff>27051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71725" y="2384107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344845</xdr:colOff>
      <xdr:row>64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71725" y="2384107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94107</xdr:colOff>
      <xdr:row>64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71725" y="2384107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93846</xdr:colOff>
      <xdr:row>70</xdr:row>
      <xdr:rowOff>27051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71725" y="25307925"/>
          <a:ext cx="295134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344845</xdr:colOff>
      <xdr:row>70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71725" y="25307925"/>
          <a:ext cx="320234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4</xdr:col>
      <xdr:colOff>94107</xdr:colOff>
      <xdr:row>70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71725" y="25307925"/>
          <a:ext cx="29516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58</xdr:row>
      <xdr:rowOff>0</xdr:rowOff>
    </xdr:from>
    <xdr:to>
      <xdr:col>2</xdr:col>
      <xdr:colOff>2485263</xdr:colOff>
      <xdr:row>58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71725" y="225075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2963679</xdr:colOff>
      <xdr:row>56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19350" y="3705225"/>
          <a:ext cx="192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2964180</xdr:colOff>
      <xdr:row>56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19350" y="3705225"/>
          <a:ext cx="19248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2963037</xdr:colOff>
      <xdr:row>56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419350" y="3705225"/>
          <a:ext cx="19236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43815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419350" y="582930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223266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419350" y="582930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466975" y="13277850"/>
          <a:ext cx="23615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466975" y="13277850"/>
          <a:ext cx="25309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466975" y="13277850"/>
          <a:ext cx="2019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420216" y="1930977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420216" y="1930977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420216" y="1930977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71725" y="234219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420216" y="4953000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20216" y="49530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20216" y="4953000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4</xdr:col>
      <xdr:colOff>432104</xdr:colOff>
      <xdr:row>16</xdr:row>
      <xdr:rowOff>27051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19350" y="32861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588</xdr:colOff>
      <xdr:row>16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19350" y="32861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3</xdr:col>
      <xdr:colOff>381658</xdr:colOff>
      <xdr:row>16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19350" y="32861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4</xdr:col>
      <xdr:colOff>432104</xdr:colOff>
      <xdr:row>9</xdr:row>
      <xdr:rowOff>27051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419350" y="17335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5</xdr:col>
      <xdr:colOff>588</xdr:colOff>
      <xdr:row>9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419350" y="17335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3</xdr:col>
      <xdr:colOff>381658</xdr:colOff>
      <xdr:row>9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419350" y="17335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1698117</xdr:colOff>
      <xdr:row>56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457450" y="1403032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457450" y="11877675"/>
          <a:ext cx="3061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457450" y="11877675"/>
          <a:ext cx="32390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457450" y="11877675"/>
          <a:ext cx="24676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420216" y="3584864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420216" y="3584864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420216" y="3584864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4</xdr:col>
      <xdr:colOff>432104</xdr:colOff>
      <xdr:row>56</xdr:row>
      <xdr:rowOff>27051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420216" y="2034886"/>
          <a:ext cx="267913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5</xdr:col>
      <xdr:colOff>588</xdr:colOff>
      <xdr:row>56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420216" y="2034886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3</xdr:col>
      <xdr:colOff>381658</xdr:colOff>
      <xdr:row>56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420216" y="2034886"/>
          <a:ext cx="21264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2428165</xdr:colOff>
      <xdr:row>44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14575" y="12496800"/>
          <a:ext cx="281869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14575" y="12496800"/>
          <a:ext cx="13213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1485900</xdr:colOff>
      <xdr:row>43</xdr:row>
      <xdr:rowOff>47625</xdr:rowOff>
    </xdr:from>
    <xdr:to>
      <xdr:col>2</xdr:col>
      <xdr:colOff>1490091</xdr:colOff>
      <xdr:row>43</xdr:row>
      <xdr:rowOff>48006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24100" y="12344400"/>
          <a:ext cx="1948434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14575" y="106013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14575" y="106013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14575" y="106013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14575" y="913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14575" y="122967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14575" y="2343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14575" y="5324475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14575" y="480060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14575" y="42862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27051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14575" y="4629150"/>
          <a:ext cx="165049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14575" y="12096750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14575" y="858202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1479042</xdr:colOff>
      <xdr:row>42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14575" y="5324475"/>
          <a:ext cx="165049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1477518</xdr:colOff>
      <xdr:row>42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14575" y="5324475"/>
          <a:ext cx="16466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14575" y="428625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14575" y="428625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14575" y="3429000"/>
          <a:ext cx="33375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14575" y="3429000"/>
          <a:ext cx="32994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27051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71725" y="52930425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1479804</xdr:colOff>
      <xdr:row>42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371725" y="5293042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93846</xdr:colOff>
      <xdr:row>8</xdr:row>
      <xdr:rowOff>27051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19350" y="1034415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344845</xdr:colOff>
      <xdr:row>8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19350" y="1034415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4</xdr:col>
      <xdr:colOff>94107</xdr:colOff>
      <xdr:row>8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19350" y="1034415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93846</xdr:colOff>
      <xdr:row>34</xdr:row>
      <xdr:rowOff>27051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19350" y="15382875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344845</xdr:colOff>
      <xdr:row>34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19350" y="15382875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4</xdr:col>
      <xdr:colOff>94107</xdr:colOff>
      <xdr:row>34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19350" y="15382875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93846</xdr:colOff>
      <xdr:row>40</xdr:row>
      <xdr:rowOff>27051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19350" y="16649700"/>
          <a:ext cx="214172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344845</xdr:colOff>
      <xdr:row>40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19350" y="16649700"/>
          <a:ext cx="23927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4</xdr:col>
      <xdr:colOff>94107</xdr:colOff>
      <xdr:row>40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19350" y="16649700"/>
          <a:ext cx="214198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2485263</xdr:colOff>
      <xdr:row>28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19350" y="14049375"/>
          <a:ext cx="10088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1476756</xdr:colOff>
      <xdr:row>12</xdr:row>
      <xdr:rowOff>27051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17750" y="10382250"/>
          <a:ext cx="3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</xdr:row>
      <xdr:rowOff>0</xdr:rowOff>
    </xdr:from>
    <xdr:to>
      <xdr:col>2</xdr:col>
      <xdr:colOff>1479804</xdr:colOff>
      <xdr:row>12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17750" y="103822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2135004</xdr:colOff>
      <xdr:row>59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19350" y="13468350"/>
          <a:ext cx="82893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2135505</xdr:colOff>
      <xdr:row>59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19350" y="13468350"/>
          <a:ext cx="82943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2135124</xdr:colOff>
      <xdr:row>59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419350" y="13468350"/>
          <a:ext cx="82829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43815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419350" y="134683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59</xdr:row>
      <xdr:rowOff>0</xdr:rowOff>
    </xdr:from>
    <xdr:ext cx="223266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419350" y="134683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2800851</xdr:colOff>
      <xdr:row>59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419350" y="2124075"/>
          <a:ext cx="17614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46863</xdr:colOff>
      <xdr:row>59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419350" y="2124075"/>
          <a:ext cx="193090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2353818</xdr:colOff>
      <xdr:row>59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419350" y="2124075"/>
          <a:ext cx="1419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2356485</xdr:colOff>
      <xdr:row>59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419350" y="72961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2</xdr:col>
      <xdr:colOff>1698117</xdr:colOff>
      <xdr:row>59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419350" y="5629275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19350" y="339090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19350" y="339090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19350" y="339090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4</xdr:col>
      <xdr:colOff>432104</xdr:colOff>
      <xdr:row>59</xdr:row>
      <xdr:rowOff>27051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19350" y="18383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5</xdr:col>
      <xdr:colOff>588</xdr:colOff>
      <xdr:row>59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19350" y="18383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381658</xdr:colOff>
      <xdr:row>59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19350" y="18383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4</xdr:col>
      <xdr:colOff>432104</xdr:colOff>
      <xdr:row>27</xdr:row>
      <xdr:rowOff>27051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419350" y="3590925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588</xdr:colOff>
      <xdr:row>27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19350" y="3590925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3</xdr:col>
      <xdr:colOff>381658</xdr:colOff>
      <xdr:row>27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419350" y="3590925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4</xdr:col>
      <xdr:colOff>432104</xdr:colOff>
      <xdr:row>20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419350" y="2038350"/>
          <a:ext cx="26800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5</xdr:col>
      <xdr:colOff>588</xdr:colOff>
      <xdr:row>20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419350" y="2038350"/>
          <a:ext cx="281046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3</xdr:col>
      <xdr:colOff>381658</xdr:colOff>
      <xdr:row>20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419350" y="2038350"/>
          <a:ext cx="21247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1477779</xdr:colOff>
      <xdr:row>41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19350" y="13658850"/>
          <a:ext cx="6586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1478280</xdr:colOff>
      <xdr:row>41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19350" y="13658850"/>
          <a:ext cx="65913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1477899</xdr:colOff>
      <xdr:row>41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419350" y="13658850"/>
          <a:ext cx="65874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43815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419350" y="13658850"/>
          <a:ext cx="438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223266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419350" y="13658850"/>
          <a:ext cx="22326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1476876</xdr:colOff>
      <xdr:row>41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419350" y="13658850"/>
          <a:ext cx="1324476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1523238</xdr:colOff>
      <xdr:row>41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419350" y="13658850"/>
          <a:ext cx="16375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1477518</xdr:colOff>
      <xdr:row>41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419350" y="13658850"/>
          <a:ext cx="8774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1480185</xdr:colOff>
      <xdr:row>41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419350" y="13658850"/>
          <a:ext cx="8801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1479042</xdr:colOff>
      <xdr:row>41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419350" y="13658850"/>
          <a:ext cx="2217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2518079</xdr:colOff>
      <xdr:row>41</xdr:row>
      <xdr:rowOff>27051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19350" y="136588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2696163</xdr:colOff>
      <xdr:row>41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19350" y="136588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1858033</xdr:colOff>
      <xdr:row>41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19350" y="136588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419350" y="6296025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19350" y="6296025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419350" y="6296025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2518079</xdr:colOff>
      <xdr:row>20</xdr:row>
      <xdr:rowOff>27051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419350" y="4743450"/>
          <a:ext cx="25276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2696163</xdr:colOff>
      <xdr:row>20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419350" y="4743450"/>
          <a:ext cx="266758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1858033</xdr:colOff>
      <xdr:row>20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419350" y="4743450"/>
          <a:ext cx="19723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1478332</xdr:colOff>
      <xdr:row>16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71725" y="4133850"/>
          <a:ext cx="195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1480686</xdr:colOff>
      <xdr:row>16</xdr:row>
      <xdr:rowOff>27051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71725" y="4133850"/>
          <a:ext cx="43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1477137</xdr:colOff>
      <xdr:row>16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71725" y="413385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1480947</xdr:colOff>
      <xdr:row>16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71725" y="4133850"/>
          <a:ext cx="457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1480237</xdr:colOff>
      <xdr:row>20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71725" y="5219700"/>
          <a:ext cx="38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1479856</xdr:colOff>
      <xdr:row>16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43150" y="4105275"/>
          <a:ext cx="149890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1480065</xdr:colOff>
      <xdr:row>16</xdr:row>
      <xdr:rowOff>27051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43150" y="4105275"/>
          <a:ext cx="882135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1478661</xdr:colOff>
      <xdr:row>16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43150" y="4105275"/>
          <a:ext cx="8785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1479804</xdr:colOff>
      <xdr:row>16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43150" y="4105275"/>
          <a:ext cx="88239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120" zoomScaleNormal="120" workbookViewId="0">
      <selection activeCell="A41" sqref="A41:XFD41"/>
    </sheetView>
  </sheetViews>
  <sheetFormatPr defaultColWidth="9.140625" defaultRowHeight="15.75"/>
  <cols>
    <col min="1" max="1" width="4.5703125" style="16" customWidth="1"/>
    <col min="2" max="2" width="10.5703125" style="16" customWidth="1"/>
    <col min="3" max="3" width="55.42578125" style="16" customWidth="1"/>
    <col min="4" max="4" width="11.7109375" style="16" customWidth="1"/>
    <col min="5" max="5" width="12.28515625" style="16" customWidth="1"/>
    <col min="6" max="6" width="17.42578125" style="16" customWidth="1"/>
    <col min="7" max="7" width="14" style="16" customWidth="1"/>
    <col min="8" max="8" width="18.42578125" style="243" customWidth="1"/>
    <col min="9" max="9" width="9.5703125" style="16" bestFit="1" customWidth="1"/>
    <col min="10" max="10" width="16.28515625" style="16" bestFit="1" customWidth="1"/>
    <col min="11" max="16384" width="9.140625" style="16"/>
  </cols>
  <sheetData>
    <row r="1" spans="1:13" s="214" customFormat="1" ht="33" customHeight="1">
      <c r="A1" s="449" t="s">
        <v>276</v>
      </c>
      <c r="B1" s="449"/>
      <c r="C1" s="449"/>
      <c r="D1" s="449"/>
      <c r="E1" s="449"/>
      <c r="F1" s="449"/>
      <c r="G1" s="449"/>
      <c r="H1" s="449"/>
      <c r="I1" s="213"/>
      <c r="J1" s="213"/>
      <c r="K1" s="213"/>
      <c r="L1" s="213"/>
      <c r="M1" s="213"/>
    </row>
    <row r="2" spans="1:13" ht="23.25" customHeight="1">
      <c r="A2" s="450" t="s">
        <v>3</v>
      </c>
      <c r="B2" s="451"/>
      <c r="C2" s="451"/>
      <c r="D2" s="451"/>
      <c r="E2" s="451"/>
      <c r="F2" s="451"/>
      <c r="G2" s="451"/>
      <c r="H2" s="451"/>
    </row>
    <row r="3" spans="1:13" ht="15.75" customHeight="1">
      <c r="A3" s="179"/>
      <c r="B3" s="3"/>
      <c r="C3" s="179"/>
      <c r="D3" s="179"/>
      <c r="E3" s="179"/>
      <c r="F3" s="452" t="s">
        <v>213</v>
      </c>
      <c r="G3" s="453"/>
      <c r="H3" s="453"/>
    </row>
    <row r="4" spans="1:13" ht="22.5" customHeight="1">
      <c r="A4" s="454" t="s">
        <v>0</v>
      </c>
      <c r="B4" s="454" t="s">
        <v>183</v>
      </c>
      <c r="C4" s="454" t="s">
        <v>4</v>
      </c>
      <c r="D4" s="454" t="s">
        <v>5</v>
      </c>
      <c r="E4" s="454"/>
      <c r="F4" s="454"/>
      <c r="G4" s="454"/>
      <c r="H4" s="455" t="s">
        <v>6</v>
      </c>
    </row>
    <row r="5" spans="1:13" ht="59.25" customHeight="1">
      <c r="A5" s="454"/>
      <c r="B5" s="454"/>
      <c r="C5" s="454"/>
      <c r="D5" s="207" t="s">
        <v>7</v>
      </c>
      <c r="E5" s="207" t="s">
        <v>8</v>
      </c>
      <c r="F5" s="207" t="s">
        <v>9</v>
      </c>
      <c r="G5" s="207" t="s">
        <v>10</v>
      </c>
      <c r="H5" s="455"/>
    </row>
    <row r="6" spans="1:1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215">
        <v>8</v>
      </c>
    </row>
    <row r="7" spans="1:13" s="220" customFormat="1" ht="22.5" customHeight="1">
      <c r="A7" s="216"/>
      <c r="B7" s="456" t="s">
        <v>84</v>
      </c>
      <c r="C7" s="457"/>
      <c r="D7" s="458"/>
      <c r="E7" s="218"/>
      <c r="F7" s="218"/>
      <c r="G7" s="218"/>
      <c r="H7" s="219"/>
    </row>
    <row r="8" spans="1:13">
      <c r="A8" s="9">
        <v>1</v>
      </c>
      <c r="B8" s="5" t="s">
        <v>85</v>
      </c>
      <c r="C8" s="221" t="s">
        <v>86</v>
      </c>
      <c r="D8" s="76">
        <f>'1-1'!D4</f>
        <v>0</v>
      </c>
      <c r="E8" s="2" t="s">
        <v>11</v>
      </c>
      <c r="F8" s="2" t="s">
        <v>11</v>
      </c>
      <c r="G8" s="2" t="s">
        <v>11</v>
      </c>
      <c r="H8" s="222">
        <f>D8</f>
        <v>0</v>
      </c>
    </row>
    <row r="9" spans="1:13" ht="17.25" customHeight="1">
      <c r="A9" s="9"/>
      <c r="B9" s="7"/>
      <c r="C9" s="10" t="s">
        <v>87</v>
      </c>
      <c r="D9" s="12">
        <f>SUM(D8)</f>
        <v>0</v>
      </c>
      <c r="E9" s="2" t="s">
        <v>11</v>
      </c>
      <c r="F9" s="2" t="s">
        <v>11</v>
      </c>
      <c r="G9" s="2" t="s">
        <v>11</v>
      </c>
      <c r="H9" s="12">
        <f>SUM(H8:H8)</f>
        <v>0</v>
      </c>
    </row>
    <row r="10" spans="1:13" ht="17.25" customHeight="1">
      <c r="A10" s="223"/>
      <c r="B10" s="223"/>
      <c r="C10" s="223" t="s">
        <v>88</v>
      </c>
      <c r="D10" s="76"/>
      <c r="E10" s="76"/>
      <c r="F10" s="76"/>
      <c r="G10" s="76"/>
      <c r="H10" s="222"/>
    </row>
    <row r="11" spans="1:13" ht="17.25" customHeight="1">
      <c r="A11" s="9">
        <v>2</v>
      </c>
      <c r="B11" s="5" t="s">
        <v>89</v>
      </c>
      <c r="C11" s="221" t="s">
        <v>90</v>
      </c>
      <c r="D11" s="76">
        <f>'2-1'!D4</f>
        <v>0</v>
      </c>
      <c r="E11" s="2" t="s">
        <v>11</v>
      </c>
      <c r="F11" s="2" t="s">
        <v>11</v>
      </c>
      <c r="G11" s="2" t="s">
        <v>11</v>
      </c>
      <c r="H11" s="76">
        <f>D11</f>
        <v>0</v>
      </c>
      <c r="I11" s="224"/>
    </row>
    <row r="12" spans="1:13" ht="17.25" customHeight="1">
      <c r="A12" s="9"/>
      <c r="B12" s="5"/>
      <c r="C12" s="10" t="s">
        <v>91</v>
      </c>
      <c r="D12" s="12">
        <f>D11</f>
        <v>0</v>
      </c>
      <c r="E12" s="2" t="s">
        <v>11</v>
      </c>
      <c r="F12" s="2" t="s">
        <v>11</v>
      </c>
      <c r="G12" s="2" t="s">
        <v>11</v>
      </c>
      <c r="H12" s="12">
        <f>SUM(H11)</f>
        <v>0</v>
      </c>
    </row>
    <row r="13" spans="1:13" s="214" customFormat="1" ht="17.25" customHeight="1">
      <c r="A13" s="223"/>
      <c r="B13" s="223"/>
      <c r="C13" s="217" t="s">
        <v>92</v>
      </c>
      <c r="D13" s="17"/>
      <c r="E13" s="17"/>
      <c r="F13" s="17"/>
      <c r="G13" s="17"/>
      <c r="H13" s="17"/>
    </row>
    <row r="14" spans="1:13" ht="21" customHeight="1">
      <c r="A14" s="9">
        <v>3</v>
      </c>
      <c r="B14" s="5" t="s">
        <v>93</v>
      </c>
      <c r="C14" s="221" t="s">
        <v>94</v>
      </c>
      <c r="D14" s="225">
        <f>'3-1'!D4</f>
        <v>0</v>
      </c>
      <c r="E14" s="2" t="s">
        <v>11</v>
      </c>
      <c r="F14" s="2" t="s">
        <v>11</v>
      </c>
      <c r="G14" s="2" t="s">
        <v>11</v>
      </c>
      <c r="H14" s="76">
        <f>D14</f>
        <v>0</v>
      </c>
      <c r="I14" s="224"/>
    </row>
    <row r="15" spans="1:13" ht="17.25" customHeight="1">
      <c r="A15" s="9"/>
      <c r="B15" s="7"/>
      <c r="C15" s="10" t="s">
        <v>95</v>
      </c>
      <c r="D15" s="12">
        <f>D14</f>
        <v>0</v>
      </c>
      <c r="E15" s="2" t="s">
        <v>11</v>
      </c>
      <c r="F15" s="2" t="s">
        <v>11</v>
      </c>
      <c r="G15" s="2" t="s">
        <v>11</v>
      </c>
      <c r="H15" s="12">
        <f>SUM(H14)</f>
        <v>0</v>
      </c>
    </row>
    <row r="16" spans="1:13">
      <c r="A16" s="9"/>
      <c r="B16" s="7"/>
      <c r="C16" s="226" t="s">
        <v>96</v>
      </c>
      <c r="D16" s="76"/>
      <c r="E16" s="76"/>
      <c r="F16" s="76"/>
      <c r="G16" s="76"/>
      <c r="H16" s="76"/>
    </row>
    <row r="17" spans="1:9" ht="27" customHeight="1">
      <c r="A17" s="9">
        <v>4</v>
      </c>
      <c r="B17" s="5" t="s">
        <v>97</v>
      </c>
      <c r="C17" s="227" t="s">
        <v>281</v>
      </c>
      <c r="D17" s="225">
        <f>'4-1'!D4</f>
        <v>0</v>
      </c>
      <c r="E17" s="164" t="s">
        <v>11</v>
      </c>
      <c r="F17" s="164" t="s">
        <v>11</v>
      </c>
      <c r="G17" s="164" t="s">
        <v>11</v>
      </c>
      <c r="H17" s="225">
        <f>'4-1'!D4</f>
        <v>0</v>
      </c>
    </row>
    <row r="18" spans="1:9" ht="19.5" customHeight="1">
      <c r="A18" s="228"/>
      <c r="B18" s="5"/>
      <c r="C18" s="10" t="s">
        <v>98</v>
      </c>
      <c r="D18" s="229">
        <f>SUM(D17:D17)</f>
        <v>0</v>
      </c>
      <c r="E18" s="164" t="s">
        <v>11</v>
      </c>
      <c r="F18" s="164" t="s">
        <v>11</v>
      </c>
      <c r="G18" s="164" t="s">
        <v>11</v>
      </c>
      <c r="H18" s="230">
        <f>D18</f>
        <v>0</v>
      </c>
    </row>
    <row r="19" spans="1:9">
      <c r="A19" s="223"/>
      <c r="B19" s="223"/>
      <c r="C19" s="223" t="s">
        <v>99</v>
      </c>
      <c r="D19" s="231"/>
      <c r="E19" s="231"/>
      <c r="F19" s="231"/>
      <c r="G19" s="231"/>
      <c r="H19" s="232"/>
    </row>
    <row r="20" spans="1:9" ht="18" customHeight="1">
      <c r="A20" s="9">
        <v>5</v>
      </c>
      <c r="B20" s="5" t="s">
        <v>100</v>
      </c>
      <c r="C20" s="221" t="s">
        <v>282</v>
      </c>
      <c r="D20" s="297">
        <f>'5-1'!D4</f>
        <v>0</v>
      </c>
      <c r="E20" s="14" t="s">
        <v>11</v>
      </c>
      <c r="F20" s="14" t="s">
        <v>11</v>
      </c>
      <c r="G20" s="14" t="s">
        <v>11</v>
      </c>
      <c r="H20" s="297">
        <f>'5-1'!D4</f>
        <v>0</v>
      </c>
    </row>
    <row r="21" spans="1:9" ht="18.75" customHeight="1">
      <c r="A21" s="9">
        <v>6</v>
      </c>
      <c r="B21" s="5" t="s">
        <v>101</v>
      </c>
      <c r="C21" s="221" t="s">
        <v>283</v>
      </c>
      <c r="D21" s="297">
        <f>'5-2'!D4</f>
        <v>0</v>
      </c>
      <c r="E21" s="14" t="s">
        <v>11</v>
      </c>
      <c r="F21" s="14" t="s">
        <v>11</v>
      </c>
      <c r="G21" s="14" t="s">
        <v>11</v>
      </c>
      <c r="H21" s="297">
        <f>'5-2'!D4</f>
        <v>0</v>
      </c>
    </row>
    <row r="22" spans="1:9" ht="18.75" customHeight="1">
      <c r="A22" s="9"/>
      <c r="B22" s="7"/>
      <c r="C22" s="10" t="s">
        <v>102</v>
      </c>
      <c r="D22" s="233">
        <f>SUM(D20:D21)</f>
        <v>0</v>
      </c>
      <c r="E22" s="14" t="s">
        <v>11</v>
      </c>
      <c r="F22" s="14" t="s">
        <v>11</v>
      </c>
      <c r="G22" s="196" t="s">
        <v>11</v>
      </c>
      <c r="H22" s="233">
        <f>SUM(H20:H21)</f>
        <v>0</v>
      </c>
    </row>
    <row r="23" spans="1:9">
      <c r="A23" s="9"/>
      <c r="B23" s="5"/>
      <c r="C23" s="456" t="s">
        <v>103</v>
      </c>
      <c r="D23" s="458"/>
      <c r="E23" s="221"/>
      <c r="F23" s="196"/>
      <c r="G23" s="196"/>
      <c r="H23" s="78"/>
    </row>
    <row r="24" spans="1:9">
      <c r="A24" s="9">
        <v>7</v>
      </c>
      <c r="B24" s="5" t="s">
        <v>104</v>
      </c>
      <c r="C24" s="329" t="s">
        <v>157</v>
      </c>
      <c r="D24" s="225">
        <f>'6-1'!D4</f>
        <v>0</v>
      </c>
      <c r="E24" s="14" t="s">
        <v>11</v>
      </c>
      <c r="F24" s="14" t="s">
        <v>11</v>
      </c>
      <c r="G24" s="196" t="s">
        <v>11</v>
      </c>
      <c r="H24" s="225">
        <f>'6-1'!D4</f>
        <v>0</v>
      </c>
    </row>
    <row r="25" spans="1:9">
      <c r="A25" s="9">
        <v>8</v>
      </c>
      <c r="B25" s="5" t="s">
        <v>156</v>
      </c>
      <c r="C25" s="330" t="s">
        <v>158</v>
      </c>
      <c r="D25" s="225">
        <f>'6-2'!D4</f>
        <v>0</v>
      </c>
      <c r="E25" s="14" t="s">
        <v>11</v>
      </c>
      <c r="F25" s="14" t="s">
        <v>11</v>
      </c>
      <c r="G25" s="196" t="s">
        <v>11</v>
      </c>
      <c r="H25" s="225">
        <f>'6-2'!D4</f>
        <v>0</v>
      </c>
    </row>
    <row r="26" spans="1:9" ht="23.25" customHeight="1">
      <c r="A26" s="9"/>
      <c r="B26" s="7"/>
      <c r="C26" s="10" t="s">
        <v>105</v>
      </c>
      <c r="D26" s="233">
        <f>SUM(D24:D25)</f>
        <v>0</v>
      </c>
      <c r="E26" s="14" t="s">
        <v>11</v>
      </c>
      <c r="F26" s="14" t="s">
        <v>11</v>
      </c>
      <c r="G26" s="196" t="s">
        <v>11</v>
      </c>
      <c r="H26" s="233">
        <f>SUM(H24:H25)</f>
        <v>0</v>
      </c>
    </row>
    <row r="27" spans="1:9">
      <c r="A27" s="462" t="s">
        <v>106</v>
      </c>
      <c r="B27" s="463"/>
      <c r="C27" s="464"/>
      <c r="D27" s="465" t="s">
        <v>107</v>
      </c>
      <c r="E27" s="466"/>
      <c r="F27" s="466"/>
      <c r="G27" s="466"/>
      <c r="H27" s="467"/>
    </row>
    <row r="28" spans="1:9">
      <c r="A28" s="462" t="s">
        <v>108</v>
      </c>
      <c r="B28" s="463"/>
      <c r="C28" s="464"/>
      <c r="D28" s="465" t="s">
        <v>107</v>
      </c>
      <c r="E28" s="466"/>
      <c r="F28" s="466"/>
      <c r="G28" s="466"/>
      <c r="H28" s="467"/>
    </row>
    <row r="29" spans="1:9">
      <c r="A29" s="9"/>
      <c r="B29" s="7"/>
      <c r="C29" s="10" t="s">
        <v>109</v>
      </c>
      <c r="D29" s="12">
        <f>SUM(D9+D12+D15+D18+D22+D26)</f>
        <v>0</v>
      </c>
      <c r="E29" s="2" t="s">
        <v>11</v>
      </c>
      <c r="F29" s="2" t="s">
        <v>11</v>
      </c>
      <c r="G29" s="2" t="s">
        <v>11</v>
      </c>
      <c r="H29" s="12">
        <f>SUM(H9+H12+H15+H26+H18+H22)</f>
        <v>0</v>
      </c>
      <c r="I29" s="224"/>
    </row>
    <row r="30" spans="1:9">
      <c r="A30" s="462" t="s">
        <v>110</v>
      </c>
      <c r="B30" s="463"/>
      <c r="C30" s="464"/>
      <c r="D30" s="465" t="s">
        <v>107</v>
      </c>
      <c r="E30" s="466"/>
      <c r="F30" s="466"/>
      <c r="G30" s="466"/>
      <c r="H30" s="467"/>
    </row>
    <row r="31" spans="1:9">
      <c r="A31" s="9"/>
      <c r="B31" s="234"/>
      <c r="C31" s="10" t="s">
        <v>111</v>
      </c>
      <c r="D31" s="12"/>
      <c r="E31" s="2" t="s">
        <v>11</v>
      </c>
      <c r="F31" s="2" t="s">
        <v>11</v>
      </c>
      <c r="G31" s="76" t="str">
        <f>G9</f>
        <v>_</v>
      </c>
      <c r="H31" s="235"/>
    </row>
    <row r="32" spans="1:9">
      <c r="A32" s="462" t="s">
        <v>112</v>
      </c>
      <c r="B32" s="463"/>
      <c r="C32" s="464"/>
      <c r="D32" s="468" t="s">
        <v>107</v>
      </c>
      <c r="E32" s="469"/>
      <c r="F32" s="469"/>
      <c r="G32" s="469"/>
      <c r="H32" s="470"/>
    </row>
    <row r="33" spans="1:10">
      <c r="A33" s="9"/>
      <c r="B33" s="7"/>
      <c r="C33" s="10" t="s">
        <v>113</v>
      </c>
      <c r="D33" s="12">
        <f>D29</f>
        <v>0</v>
      </c>
      <c r="E33" s="2" t="s">
        <v>11</v>
      </c>
      <c r="F33" s="2" t="s">
        <v>11</v>
      </c>
      <c r="G33" s="2" t="str">
        <f>G31</f>
        <v>_</v>
      </c>
      <c r="H33" s="12">
        <f>H29</f>
        <v>0</v>
      </c>
    </row>
    <row r="34" spans="1:10">
      <c r="A34" s="236"/>
      <c r="B34" s="237"/>
      <c r="C34" s="59" t="s">
        <v>114</v>
      </c>
      <c r="D34" s="468" t="s">
        <v>107</v>
      </c>
      <c r="E34" s="469"/>
      <c r="F34" s="469"/>
      <c r="G34" s="469"/>
      <c r="H34" s="470"/>
      <c r="I34" s="238"/>
      <c r="J34" s="238"/>
    </row>
    <row r="35" spans="1:10">
      <c r="A35" s="236"/>
      <c r="B35" s="237"/>
      <c r="C35" s="59" t="s">
        <v>115</v>
      </c>
      <c r="D35" s="468" t="s">
        <v>107</v>
      </c>
      <c r="E35" s="469"/>
      <c r="F35" s="469"/>
      <c r="G35" s="469"/>
      <c r="H35" s="470"/>
      <c r="I35" s="239"/>
      <c r="J35" s="239"/>
    </row>
    <row r="36" spans="1:10">
      <c r="A36" s="9"/>
      <c r="B36" s="7"/>
      <c r="C36" s="10" t="s">
        <v>116</v>
      </c>
      <c r="D36" s="12">
        <f>D33</f>
        <v>0</v>
      </c>
      <c r="E36" s="2" t="s">
        <v>11</v>
      </c>
      <c r="F36" s="2" t="s">
        <v>11</v>
      </c>
      <c r="G36" s="2" t="str">
        <f>G33</f>
        <v>_</v>
      </c>
      <c r="H36" s="12">
        <f>H33</f>
        <v>0</v>
      </c>
      <c r="I36" s="239"/>
      <c r="J36" s="239"/>
    </row>
    <row r="37" spans="1:10" ht="51">
      <c r="A37" s="9">
        <v>9</v>
      </c>
      <c r="B37" s="61" t="s">
        <v>129</v>
      </c>
      <c r="C37" s="294" t="s">
        <v>117</v>
      </c>
      <c r="D37" s="2" t="s">
        <v>11</v>
      </c>
      <c r="E37" s="2" t="s">
        <v>11</v>
      </c>
      <c r="F37" s="2" t="s">
        <v>11</v>
      </c>
      <c r="G37" s="12">
        <f>SUM(H36*0.03)</f>
        <v>0</v>
      </c>
      <c r="H37" s="76">
        <f>SUM(G37)</f>
        <v>0</v>
      </c>
      <c r="I37" s="238"/>
      <c r="J37" s="238"/>
    </row>
    <row r="38" spans="1:10">
      <c r="A38" s="212"/>
      <c r="B38" s="212"/>
      <c r="C38" s="9" t="s">
        <v>1</v>
      </c>
      <c r="D38" s="12">
        <f>D36</f>
        <v>0</v>
      </c>
      <c r="E38" s="2" t="s">
        <v>11</v>
      </c>
      <c r="F38" s="2" t="s">
        <v>11</v>
      </c>
      <c r="G38" s="76">
        <f>H37</f>
        <v>0</v>
      </c>
      <c r="H38" s="12">
        <f>H36+H37</f>
        <v>0</v>
      </c>
      <c r="I38" s="240"/>
      <c r="J38" s="240"/>
    </row>
    <row r="39" spans="1:10" ht="51">
      <c r="A39" s="9">
        <v>10</v>
      </c>
      <c r="B39" s="61" t="s">
        <v>212</v>
      </c>
      <c r="C39" s="296" t="s">
        <v>118</v>
      </c>
      <c r="D39" s="2" t="s">
        <v>11</v>
      </c>
      <c r="E39" s="2" t="s">
        <v>11</v>
      </c>
      <c r="F39" s="2" t="s">
        <v>11</v>
      </c>
      <c r="G39" s="76">
        <f>H38*0.18</f>
        <v>0</v>
      </c>
      <c r="H39" s="76">
        <f>H38*0.18</f>
        <v>0</v>
      </c>
      <c r="I39" s="240"/>
      <c r="J39" s="240"/>
    </row>
    <row r="40" spans="1:10" ht="25.5" customHeight="1">
      <c r="A40" s="9"/>
      <c r="B40" s="7"/>
      <c r="C40" s="295" t="s">
        <v>12</v>
      </c>
      <c r="D40" s="12">
        <f>D38</f>
        <v>0</v>
      </c>
      <c r="E40" s="13" t="s">
        <v>11</v>
      </c>
      <c r="F40" s="13" t="s">
        <v>11</v>
      </c>
      <c r="G40" s="12">
        <f>SUM(G38:G39)</f>
        <v>0</v>
      </c>
      <c r="H40" s="12">
        <f>SUM(H38:H39)</f>
        <v>0</v>
      </c>
    </row>
    <row r="41" spans="1:10" ht="31.5" customHeight="1">
      <c r="A41" s="324"/>
      <c r="B41" s="325"/>
      <c r="C41" s="326"/>
      <c r="D41" s="327"/>
      <c r="E41" s="328"/>
      <c r="F41" s="328"/>
      <c r="G41" s="327"/>
      <c r="H41" s="327"/>
    </row>
    <row r="42" spans="1:10" ht="30" customHeight="1">
      <c r="A42" s="15"/>
      <c r="B42" s="15"/>
      <c r="C42" s="18"/>
      <c r="D42" s="19"/>
      <c r="E42" s="472"/>
      <c r="F42" s="472"/>
      <c r="G42" s="15"/>
      <c r="H42" s="241"/>
    </row>
    <row r="43" spans="1:10">
      <c r="C43" s="242"/>
      <c r="D43"/>
      <c r="E43" s="473"/>
      <c r="F43" s="473"/>
    </row>
    <row r="44" spans="1:10">
      <c r="A44" s="15"/>
      <c r="B44" s="15"/>
      <c r="C44" s="474"/>
      <c r="D44" s="474"/>
      <c r="E44" s="474"/>
      <c r="F44" s="474"/>
      <c r="G44" s="474"/>
      <c r="H44" s="474"/>
    </row>
    <row r="45" spans="1:10">
      <c r="C45" s="244"/>
      <c r="D45" s="77"/>
      <c r="E45" s="459"/>
      <c r="F45" s="459"/>
      <c r="G45" s="214"/>
      <c r="H45" s="245"/>
    </row>
    <row r="46" spans="1:10">
      <c r="C46" s="460"/>
      <c r="D46" s="460"/>
      <c r="E46" s="460"/>
      <c r="F46" s="460"/>
      <c r="G46" s="460"/>
      <c r="H46" s="460"/>
    </row>
    <row r="47" spans="1:10">
      <c r="C47" s="461"/>
      <c r="D47" s="461"/>
      <c r="E47" s="461"/>
      <c r="F47" s="461"/>
      <c r="G47" s="461"/>
      <c r="H47" s="461"/>
    </row>
    <row r="48" spans="1:10">
      <c r="C48" s="77"/>
      <c r="D48" s="77"/>
      <c r="E48" s="246"/>
      <c r="F48" s="246"/>
      <c r="G48" s="246"/>
      <c r="H48" s="246"/>
    </row>
    <row r="49" spans="3:8">
      <c r="C49" s="471"/>
      <c r="D49" s="471"/>
      <c r="E49" s="471"/>
      <c r="F49" s="471"/>
      <c r="G49" s="471"/>
      <c r="H49" s="471"/>
    </row>
    <row r="50" spans="3:8">
      <c r="C50" s="247"/>
      <c r="D50" s="240"/>
      <c r="E50" s="248"/>
      <c r="F50" s="240"/>
      <c r="G50" s="240"/>
      <c r="H50" s="240"/>
    </row>
    <row r="51" spans="3:8">
      <c r="C51" s="249"/>
      <c r="D51" s="240"/>
      <c r="E51" s="240"/>
      <c r="F51" s="240"/>
      <c r="G51" s="240"/>
      <c r="H51" s="240"/>
    </row>
  </sheetData>
  <mergeCells count="27">
    <mergeCell ref="C49:H49"/>
    <mergeCell ref="D35:H35"/>
    <mergeCell ref="E42:F42"/>
    <mergeCell ref="E43:F43"/>
    <mergeCell ref="C44:H44"/>
    <mergeCell ref="B7:D7"/>
    <mergeCell ref="E45:F45"/>
    <mergeCell ref="C46:H46"/>
    <mergeCell ref="C47:H47"/>
    <mergeCell ref="A30:C30"/>
    <mergeCell ref="D30:H30"/>
    <mergeCell ref="A32:C32"/>
    <mergeCell ref="D32:H32"/>
    <mergeCell ref="D34:H34"/>
    <mergeCell ref="C23:D23"/>
    <mergeCell ref="A27:C27"/>
    <mergeCell ref="D27:H27"/>
    <mergeCell ref="A28:C28"/>
    <mergeCell ref="D28:H28"/>
    <mergeCell ref="A1:H1"/>
    <mergeCell ref="A2:H2"/>
    <mergeCell ref="F3:H3"/>
    <mergeCell ref="A4:A5"/>
    <mergeCell ref="B4:B5"/>
    <mergeCell ref="C4:C5"/>
    <mergeCell ref="D4:G4"/>
    <mergeCell ref="H4:H5"/>
  </mergeCells>
  <conditionalFormatting sqref="C50:H51 I38:J39">
    <cfRule type="cellIs" dxfId="12" priority="1" stopIfTrue="1" operator="equal">
      <formula>8223.307275</formula>
    </cfRule>
  </conditionalFormatting>
  <pageMargins left="0.16" right="0.16" top="0.47" bottom="0.23" header="0.3" footer="0.1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2" workbookViewId="0">
      <selection activeCell="D35" sqref="D35:D37"/>
    </sheetView>
  </sheetViews>
  <sheetFormatPr defaultRowHeight="15"/>
  <cols>
    <col min="1" max="1" width="3.85546875" customWidth="1"/>
    <col min="2" max="2" width="12.7109375" customWidth="1"/>
    <col min="3" max="3" width="44.7109375" customWidth="1"/>
    <col min="4" max="4" width="7.5703125" customWidth="1"/>
    <col min="5" max="5" width="8" customWidth="1"/>
    <col min="7" max="8" width="8" customWidth="1"/>
    <col min="10" max="12" width="8.140625" customWidth="1"/>
    <col min="13" max="13" width="8.5703125" customWidth="1"/>
  </cols>
  <sheetData>
    <row r="1" spans="1:17" s="20" customFormat="1" ht="22.5" customHeight="1">
      <c r="A1" s="476" t="s">
        <v>131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4"/>
      <c r="O1" s="44"/>
    </row>
    <row r="2" spans="1:17" s="21" customFormat="1" ht="16.5" customHeight="1">
      <c r="A2" s="477" t="s">
        <v>122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N2" s="40"/>
      <c r="O2" s="40"/>
    </row>
    <row r="3" spans="1:17" s="21" customFormat="1" ht="6.75" customHeight="1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  <c r="O3" s="40"/>
    </row>
    <row r="4" spans="1:17" s="21" customFormat="1" ht="15.75">
      <c r="B4" s="479" t="s">
        <v>214</v>
      </c>
      <c r="C4" s="479"/>
      <c r="D4" s="8">
        <f>ROUND(M38*0.001,2)</f>
        <v>0</v>
      </c>
      <c r="E4" s="21" t="s">
        <v>13</v>
      </c>
      <c r="I4" s="25"/>
      <c r="J4" s="205"/>
      <c r="K4" s="205"/>
      <c r="L4" s="23"/>
      <c r="M4" s="24"/>
      <c r="N4" s="40"/>
      <c r="O4" s="40"/>
    </row>
    <row r="5" spans="1:17" s="21" customFormat="1" ht="6.75" customHeight="1">
      <c r="A5" s="204"/>
      <c r="B5" s="204"/>
      <c r="D5" s="26"/>
      <c r="E5" s="26"/>
      <c r="F5" s="23"/>
      <c r="G5" s="195"/>
      <c r="H5" s="475"/>
      <c r="I5" s="475"/>
      <c r="J5" s="475"/>
      <c r="K5" s="475"/>
      <c r="L5" s="23"/>
      <c r="M5" s="24"/>
      <c r="N5" s="40"/>
      <c r="O5" s="40"/>
    </row>
    <row r="6" spans="1:17" s="26" customFormat="1" ht="31.5" customHeight="1">
      <c r="A6" s="482" t="s">
        <v>0</v>
      </c>
      <c r="B6" s="483" t="s">
        <v>14</v>
      </c>
      <c r="C6" s="480" t="s">
        <v>15</v>
      </c>
      <c r="D6" s="482" t="s">
        <v>16</v>
      </c>
      <c r="E6" s="480" t="s">
        <v>17</v>
      </c>
      <c r="F6" s="480"/>
      <c r="G6" s="480" t="s">
        <v>18</v>
      </c>
      <c r="H6" s="480"/>
      <c r="I6" s="480" t="s">
        <v>19</v>
      </c>
      <c r="J6" s="480"/>
      <c r="K6" s="480" t="s">
        <v>20</v>
      </c>
      <c r="L6" s="480"/>
      <c r="M6" s="481" t="s">
        <v>21</v>
      </c>
      <c r="N6" s="27"/>
      <c r="O6" s="27"/>
      <c r="P6" s="27"/>
      <c r="Q6" s="27"/>
    </row>
    <row r="7" spans="1:17" s="26" customFormat="1" ht="31.5">
      <c r="A7" s="482"/>
      <c r="B7" s="483"/>
      <c r="C7" s="480"/>
      <c r="D7" s="482"/>
      <c r="E7" s="203" t="s">
        <v>22</v>
      </c>
      <c r="F7" s="203" t="s">
        <v>1</v>
      </c>
      <c r="G7" s="203" t="s">
        <v>23</v>
      </c>
      <c r="H7" s="28" t="s">
        <v>21</v>
      </c>
      <c r="I7" s="29" t="s">
        <v>23</v>
      </c>
      <c r="J7" s="203" t="s">
        <v>21</v>
      </c>
      <c r="K7" s="203" t="s">
        <v>23</v>
      </c>
      <c r="L7" s="30" t="s">
        <v>21</v>
      </c>
      <c r="M7" s="481"/>
      <c r="N7" s="27"/>
      <c r="O7" s="31"/>
      <c r="P7" s="27"/>
      <c r="Q7" s="27"/>
    </row>
    <row r="8" spans="1:17" s="27" customFormat="1" ht="15.75">
      <c r="A8" s="202">
        <v>1</v>
      </c>
      <c r="B8" s="32">
        <v>2</v>
      </c>
      <c r="C8" s="202">
        <v>3</v>
      </c>
      <c r="D8" s="32">
        <v>4</v>
      </c>
      <c r="E8" s="202">
        <v>5</v>
      </c>
      <c r="F8" s="32">
        <v>6</v>
      </c>
      <c r="G8" s="33">
        <v>7</v>
      </c>
      <c r="H8" s="32">
        <v>8</v>
      </c>
      <c r="I8" s="202">
        <v>9</v>
      </c>
      <c r="J8" s="32">
        <v>10</v>
      </c>
      <c r="K8" s="202">
        <v>11</v>
      </c>
      <c r="L8" s="33">
        <v>12</v>
      </c>
      <c r="M8" s="32" t="s">
        <v>24</v>
      </c>
    </row>
    <row r="9" spans="1:17" s="27" customFormat="1" ht="57" customHeight="1">
      <c r="A9" s="202">
        <v>1</v>
      </c>
      <c r="B9" s="61" t="s">
        <v>143</v>
      </c>
      <c r="C9" s="10" t="s">
        <v>2</v>
      </c>
      <c r="D9" s="189" t="s">
        <v>61</v>
      </c>
      <c r="E9" s="86"/>
      <c r="F9" s="188">
        <v>1.153</v>
      </c>
      <c r="G9" s="170"/>
      <c r="H9" s="72"/>
      <c r="I9" s="170"/>
      <c r="J9" s="72"/>
      <c r="K9" s="170"/>
      <c r="L9" s="72"/>
      <c r="M9" s="72"/>
    </row>
    <row r="10" spans="1:17" s="27" customFormat="1" ht="20.25" customHeight="1">
      <c r="A10" s="35"/>
      <c r="B10" s="36"/>
      <c r="C10" s="159" t="s">
        <v>35</v>
      </c>
      <c r="D10" s="169" t="s">
        <v>36</v>
      </c>
      <c r="E10" s="170">
        <v>93.32</v>
      </c>
      <c r="F10" s="170">
        <f>SUM(F9*E10)</f>
        <v>107.59796</v>
      </c>
      <c r="G10" s="72"/>
      <c r="H10" s="72"/>
      <c r="I10" s="72"/>
      <c r="J10" s="72"/>
      <c r="K10" s="72"/>
      <c r="L10" s="72"/>
      <c r="M10" s="309"/>
    </row>
    <row r="11" spans="1:17" s="27" customFormat="1" ht="20.25" customHeight="1">
      <c r="A11" s="35">
        <v>2</v>
      </c>
      <c r="B11" s="111" t="s">
        <v>215</v>
      </c>
      <c r="C11" s="380" t="s">
        <v>216</v>
      </c>
      <c r="D11" s="381" t="s">
        <v>172</v>
      </c>
      <c r="E11" s="377"/>
      <c r="F11" s="382">
        <v>1</v>
      </c>
      <c r="G11" s="34"/>
      <c r="H11" s="34"/>
      <c r="I11" s="34"/>
      <c r="J11" s="34"/>
      <c r="K11" s="34"/>
      <c r="L11" s="34"/>
      <c r="M11" s="34"/>
    </row>
    <row r="12" spans="1:17" ht="45.75" customHeight="1">
      <c r="A12" s="56">
        <v>3</v>
      </c>
      <c r="B12" s="383" t="s">
        <v>217</v>
      </c>
      <c r="C12" s="384" t="s">
        <v>218</v>
      </c>
      <c r="D12" s="385" t="s">
        <v>219</v>
      </c>
      <c r="E12" s="381"/>
      <c r="F12" s="379">
        <v>0.01</v>
      </c>
      <c r="G12" s="33"/>
      <c r="H12" s="32"/>
      <c r="I12" s="378"/>
      <c r="J12" s="32"/>
      <c r="K12" s="378"/>
      <c r="L12" s="33"/>
      <c r="M12" s="386"/>
    </row>
    <row r="13" spans="1:17" ht="15.75">
      <c r="A13" s="387"/>
      <c r="B13" s="383"/>
      <c r="C13" s="388" t="s">
        <v>220</v>
      </c>
      <c r="D13" s="389" t="s">
        <v>221</v>
      </c>
      <c r="E13" s="390">
        <v>405</v>
      </c>
      <c r="F13" s="391">
        <f>E13*F12</f>
        <v>4.05</v>
      </c>
      <c r="G13" s="390"/>
      <c r="H13" s="392"/>
      <c r="I13" s="390"/>
      <c r="J13" s="391"/>
      <c r="K13" s="390"/>
      <c r="L13" s="392"/>
      <c r="M13" s="393"/>
    </row>
    <row r="14" spans="1:17" ht="15.75">
      <c r="A14" s="387"/>
      <c r="B14" s="394"/>
      <c r="C14" s="388" t="s">
        <v>222</v>
      </c>
      <c r="D14" s="389" t="s">
        <v>223</v>
      </c>
      <c r="E14" s="390">
        <v>3.56</v>
      </c>
      <c r="F14" s="392">
        <f>E14*F12</f>
        <v>3.56E-2</v>
      </c>
      <c r="G14" s="390"/>
      <c r="H14" s="392"/>
      <c r="I14" s="390"/>
      <c r="J14" s="391"/>
      <c r="K14" s="390"/>
      <c r="L14" s="391"/>
      <c r="M14" s="393"/>
      <c r="O14" s="395"/>
    </row>
    <row r="15" spans="1:17" ht="46.5" customHeight="1">
      <c r="A15" s="56">
        <v>4</v>
      </c>
      <c r="B15" s="383" t="s">
        <v>224</v>
      </c>
      <c r="C15" s="384" t="s">
        <v>225</v>
      </c>
      <c r="D15" s="385" t="s">
        <v>219</v>
      </c>
      <c r="E15" s="381"/>
      <c r="F15" s="379">
        <v>0.01</v>
      </c>
      <c r="G15" s="33"/>
      <c r="H15" s="32"/>
      <c r="I15" s="378"/>
      <c r="J15" s="32"/>
      <c r="K15" s="378"/>
      <c r="L15" s="33"/>
      <c r="M15" s="386"/>
    </row>
    <row r="16" spans="1:17" ht="15.75">
      <c r="A16" s="387"/>
      <c r="B16" s="383"/>
      <c r="C16" s="396" t="s">
        <v>220</v>
      </c>
      <c r="D16" s="389" t="s">
        <v>221</v>
      </c>
      <c r="E16" s="390">
        <f>405+1.96</f>
        <v>406.96</v>
      </c>
      <c r="F16" s="391">
        <f>E16*F15</f>
        <v>4.0695999999999994</v>
      </c>
      <c r="G16" s="390"/>
      <c r="H16" s="392"/>
      <c r="I16" s="390"/>
      <c r="J16" s="391"/>
      <c r="K16" s="390"/>
      <c r="L16" s="392"/>
      <c r="M16" s="393"/>
    </row>
    <row r="17" spans="1:17" ht="15.75">
      <c r="A17" s="387"/>
      <c r="B17" s="383" t="s">
        <v>226</v>
      </c>
      <c r="C17" s="388" t="s">
        <v>227</v>
      </c>
      <c r="D17" s="390" t="s">
        <v>223</v>
      </c>
      <c r="E17" s="390">
        <v>41.1</v>
      </c>
      <c r="F17" s="392">
        <f>E17*F15</f>
        <v>0.41100000000000003</v>
      </c>
      <c r="G17" s="390"/>
      <c r="H17" s="391"/>
      <c r="I17" s="391"/>
      <c r="J17" s="391"/>
      <c r="K17" s="391"/>
      <c r="L17" s="391"/>
      <c r="M17" s="393"/>
    </row>
    <row r="18" spans="1:17" ht="15.75">
      <c r="A18" s="387"/>
      <c r="B18" s="383" t="s">
        <v>228</v>
      </c>
      <c r="C18" s="396" t="s">
        <v>222</v>
      </c>
      <c r="D18" s="390" t="s">
        <v>223</v>
      </c>
      <c r="E18" s="390">
        <v>3.56</v>
      </c>
      <c r="F18" s="392">
        <f>E18*F15</f>
        <v>3.56E-2</v>
      </c>
      <c r="G18" s="390"/>
      <c r="H18" s="392"/>
      <c r="I18" s="390"/>
      <c r="J18" s="391"/>
      <c r="K18" s="390"/>
      <c r="L18" s="391"/>
      <c r="M18" s="393"/>
      <c r="O18" s="395"/>
    </row>
    <row r="19" spans="1:17" ht="18">
      <c r="A19" s="387"/>
      <c r="B19" s="397" t="s">
        <v>233</v>
      </c>
      <c r="C19" s="396" t="s">
        <v>229</v>
      </c>
      <c r="D19" s="390" t="s">
        <v>230</v>
      </c>
      <c r="E19" s="390">
        <v>1.0149999999999999</v>
      </c>
      <c r="F19" s="398">
        <v>5</v>
      </c>
      <c r="G19" s="390"/>
      <c r="H19" s="391"/>
      <c r="I19" s="390"/>
      <c r="J19" s="391"/>
      <c r="K19" s="390"/>
      <c r="L19" s="391"/>
      <c r="M19" s="393"/>
    </row>
    <row r="20" spans="1:17" ht="15.75">
      <c r="A20" s="387"/>
      <c r="B20" s="397"/>
      <c r="C20" s="396" t="s">
        <v>231</v>
      </c>
      <c r="D20" s="228" t="s">
        <v>232</v>
      </c>
      <c r="E20" s="390">
        <v>21.4</v>
      </c>
      <c r="F20" s="390">
        <f>E20*F15</f>
        <v>0.214</v>
      </c>
      <c r="G20" s="398"/>
      <c r="H20" s="391"/>
      <c r="I20" s="390"/>
      <c r="J20" s="391"/>
      <c r="K20" s="390"/>
      <c r="L20" s="391"/>
      <c r="M20" s="393"/>
    </row>
    <row r="21" spans="1:17" s="21" customFormat="1" ht="27">
      <c r="A21" s="35">
        <v>5</v>
      </c>
      <c r="B21" s="102" t="s">
        <v>67</v>
      </c>
      <c r="C21" s="127" t="s">
        <v>284</v>
      </c>
      <c r="D21" s="182" t="s">
        <v>81</v>
      </c>
      <c r="E21" s="128"/>
      <c r="F21" s="174">
        <v>6.0000000000000001E-3</v>
      </c>
      <c r="G21" s="125"/>
      <c r="H21" s="129"/>
      <c r="I21" s="125"/>
      <c r="J21" s="125"/>
      <c r="K21" s="125"/>
      <c r="L21" s="125"/>
      <c r="M21" s="125"/>
      <c r="N21" s="73"/>
      <c r="O21" s="40"/>
      <c r="P21" s="40"/>
      <c r="Q21" s="40"/>
    </row>
    <row r="22" spans="1:17" s="42" customFormat="1" ht="15.75">
      <c r="A22" s="35"/>
      <c r="B22" s="130"/>
      <c r="C22" s="114" t="s">
        <v>35</v>
      </c>
      <c r="D22" s="97" t="s">
        <v>36</v>
      </c>
      <c r="E22" s="108">
        <v>15.5</v>
      </c>
      <c r="F22" s="108">
        <f>ROUND(E22*F21,2)</f>
        <v>0.09</v>
      </c>
      <c r="G22" s="125"/>
      <c r="H22" s="129"/>
      <c r="I22" s="125"/>
      <c r="J22" s="125"/>
      <c r="K22" s="125"/>
      <c r="L22" s="125"/>
      <c r="M22" s="125"/>
      <c r="N22" s="73"/>
      <c r="O22" s="41"/>
      <c r="P22" s="41"/>
      <c r="Q22" s="41"/>
    </row>
    <row r="23" spans="1:17" s="42" customFormat="1" ht="18" customHeight="1">
      <c r="A23" s="35"/>
      <c r="B23" s="111" t="s">
        <v>146</v>
      </c>
      <c r="C23" s="114" t="s">
        <v>77</v>
      </c>
      <c r="D23" s="106" t="s">
        <v>36</v>
      </c>
      <c r="E23" s="121">
        <v>34.700000000000003</v>
      </c>
      <c r="F23" s="121">
        <f>ROUND(E23*F21,2)</f>
        <v>0.21</v>
      </c>
      <c r="G23" s="161"/>
      <c r="H23" s="172"/>
      <c r="I23" s="161"/>
      <c r="J23" s="161"/>
      <c r="K23" s="161"/>
      <c r="L23" s="161"/>
      <c r="M23" s="161"/>
      <c r="N23" s="73"/>
      <c r="O23" s="41"/>
      <c r="P23" s="41"/>
      <c r="Q23" s="41"/>
    </row>
    <row r="24" spans="1:17" s="26" customFormat="1" ht="15.75">
      <c r="A24" s="35"/>
      <c r="B24" s="130"/>
      <c r="C24" s="122" t="s">
        <v>29</v>
      </c>
      <c r="D24" s="97" t="s">
        <v>37</v>
      </c>
      <c r="E24" s="108">
        <v>2.09</v>
      </c>
      <c r="F24" s="108">
        <f>ROUND(E24*F21,2)</f>
        <v>0.01</v>
      </c>
      <c r="G24" s="125"/>
      <c r="H24" s="129"/>
      <c r="I24" s="125"/>
      <c r="J24" s="125"/>
      <c r="K24" s="125"/>
      <c r="L24" s="132"/>
      <c r="M24" s="125"/>
      <c r="N24" s="73"/>
      <c r="O24" s="27"/>
      <c r="P24" s="27"/>
      <c r="Q24" s="27"/>
    </row>
    <row r="25" spans="1:17" s="20" customFormat="1" ht="15.75">
      <c r="A25" s="43"/>
      <c r="B25" s="75" t="s">
        <v>185</v>
      </c>
      <c r="C25" s="133" t="s">
        <v>38</v>
      </c>
      <c r="D25" s="97" t="s">
        <v>76</v>
      </c>
      <c r="E25" s="108">
        <v>0.04</v>
      </c>
      <c r="F25" s="134">
        <f>E25*F21</f>
        <v>2.4000000000000001E-4</v>
      </c>
      <c r="G25" s="108"/>
      <c r="H25" s="129"/>
      <c r="I25" s="108"/>
      <c r="J25" s="125"/>
      <c r="K25" s="108"/>
      <c r="L25" s="125"/>
      <c r="M25" s="125"/>
      <c r="N25" s="73"/>
      <c r="O25" s="44"/>
      <c r="P25" s="44"/>
      <c r="Q25" s="44"/>
    </row>
    <row r="26" spans="1:17" s="26" customFormat="1" ht="27">
      <c r="A26" s="35">
        <v>6</v>
      </c>
      <c r="B26" s="102" t="s">
        <v>69</v>
      </c>
      <c r="C26" s="135" t="s">
        <v>285</v>
      </c>
      <c r="D26" s="180" t="s">
        <v>27</v>
      </c>
      <c r="E26" s="110"/>
      <c r="F26" s="190">
        <v>11.7</v>
      </c>
      <c r="G26" s="125"/>
      <c r="H26" s="129"/>
      <c r="I26" s="125"/>
      <c r="J26" s="125"/>
      <c r="K26" s="125"/>
      <c r="L26" s="125"/>
      <c r="M26" s="125"/>
      <c r="N26" s="73"/>
      <c r="O26" s="27"/>
      <c r="P26" s="27"/>
      <c r="Q26" s="27"/>
    </row>
    <row r="27" spans="1:17" s="21" customFormat="1" ht="15.75">
      <c r="A27" s="35">
        <v>7</v>
      </c>
      <c r="B27" s="102" t="s">
        <v>39</v>
      </c>
      <c r="C27" s="127" t="s">
        <v>40</v>
      </c>
      <c r="D27" s="182" t="s">
        <v>41</v>
      </c>
      <c r="E27" s="128"/>
      <c r="F27" s="174">
        <v>6.0000000000000001E-3</v>
      </c>
      <c r="G27" s="125"/>
      <c r="H27" s="129"/>
      <c r="I27" s="125"/>
      <c r="J27" s="125"/>
      <c r="K27" s="125"/>
      <c r="L27" s="125"/>
      <c r="M27" s="125"/>
      <c r="N27" s="73"/>
      <c r="O27" s="40"/>
      <c r="P27" s="40"/>
      <c r="Q27" s="40"/>
    </row>
    <row r="28" spans="1:17" s="21" customFormat="1" ht="15.75">
      <c r="A28" s="35"/>
      <c r="B28" s="102"/>
      <c r="C28" s="122" t="s">
        <v>34</v>
      </c>
      <c r="D28" s="128" t="s">
        <v>36</v>
      </c>
      <c r="E28" s="128">
        <v>3.23</v>
      </c>
      <c r="F28" s="110">
        <f>ROUND(F27*E28,2)</f>
        <v>0.02</v>
      </c>
      <c r="G28" s="125"/>
      <c r="H28" s="129"/>
      <c r="I28" s="125"/>
      <c r="J28" s="125"/>
      <c r="K28" s="125"/>
      <c r="L28" s="125"/>
      <c r="M28" s="125"/>
      <c r="N28" s="73"/>
      <c r="O28" s="40"/>
      <c r="P28" s="40"/>
      <c r="Q28" s="40"/>
    </row>
    <row r="29" spans="1:17" s="21" customFormat="1" ht="15.75">
      <c r="A29" s="35"/>
      <c r="B29" s="102" t="s">
        <v>68</v>
      </c>
      <c r="C29" s="122" t="s">
        <v>58</v>
      </c>
      <c r="D29" s="128" t="s">
        <v>31</v>
      </c>
      <c r="E29" s="128">
        <v>3.62</v>
      </c>
      <c r="F29" s="110">
        <f>ROUND(F27*E29,2)</f>
        <v>0.02</v>
      </c>
      <c r="G29" s="125"/>
      <c r="H29" s="129"/>
      <c r="I29" s="125"/>
      <c r="J29" s="125"/>
      <c r="K29" s="125"/>
      <c r="L29" s="125"/>
      <c r="M29" s="125"/>
      <c r="N29" s="73"/>
      <c r="O29" s="40"/>
      <c r="P29" s="40"/>
      <c r="Q29" s="40"/>
    </row>
    <row r="30" spans="1:17" s="21" customFormat="1" ht="15.75">
      <c r="A30" s="35"/>
      <c r="B30" s="102"/>
      <c r="C30" s="122" t="s">
        <v>29</v>
      </c>
      <c r="D30" s="128" t="s">
        <v>30</v>
      </c>
      <c r="E30" s="128">
        <v>0.18</v>
      </c>
      <c r="F30" s="134">
        <f>E30*F27</f>
        <v>1.08E-3</v>
      </c>
      <c r="G30" s="125"/>
      <c r="H30" s="129"/>
      <c r="I30" s="125"/>
      <c r="J30" s="125"/>
      <c r="K30" s="125"/>
      <c r="L30" s="132"/>
      <c r="M30" s="132"/>
      <c r="N30" s="73"/>
      <c r="O30" s="40"/>
      <c r="P30" s="40"/>
      <c r="Q30" s="40"/>
    </row>
    <row r="31" spans="1:17" s="21" customFormat="1" ht="15.75">
      <c r="A31" s="35"/>
      <c r="B31" s="75" t="s">
        <v>286</v>
      </c>
      <c r="C31" s="122" t="s">
        <v>38</v>
      </c>
      <c r="D31" s="128" t="s">
        <v>28</v>
      </c>
      <c r="E31" s="128">
        <v>0.04</v>
      </c>
      <c r="F31" s="134">
        <f>E31*F27</f>
        <v>2.4000000000000001E-4</v>
      </c>
      <c r="G31" s="108"/>
      <c r="H31" s="129"/>
      <c r="I31" s="125"/>
      <c r="J31" s="125"/>
      <c r="K31" s="125"/>
      <c r="L31" s="125"/>
      <c r="M31" s="132"/>
      <c r="N31" s="73"/>
      <c r="O31" s="40"/>
      <c r="P31" s="40"/>
      <c r="Q31" s="40"/>
    </row>
    <row r="32" spans="1:17" s="57" customFormat="1" ht="21" customHeight="1">
      <c r="A32" s="145"/>
      <c r="B32" s="146"/>
      <c r="C32" s="115" t="s">
        <v>21</v>
      </c>
      <c r="D32" s="147"/>
      <c r="E32" s="148"/>
      <c r="F32" s="148"/>
      <c r="G32" s="149"/>
      <c r="H32" s="175"/>
      <c r="I32" s="150"/>
      <c r="J32" s="175"/>
      <c r="K32" s="150"/>
      <c r="L32" s="175"/>
      <c r="M32" s="175"/>
      <c r="N32" s="60"/>
    </row>
    <row r="33" spans="1:14" s="11" customFormat="1" ht="27">
      <c r="A33" s="151"/>
      <c r="B33" s="146"/>
      <c r="C33" s="89" t="s">
        <v>65</v>
      </c>
      <c r="D33" s="152">
        <v>0.05</v>
      </c>
      <c r="E33" s="153"/>
      <c r="F33" s="153"/>
      <c r="G33" s="154"/>
      <c r="H33" s="154"/>
      <c r="I33" s="154"/>
      <c r="J33" s="154"/>
      <c r="K33" s="154"/>
      <c r="L33" s="154"/>
      <c r="M33" s="302"/>
    </row>
    <row r="34" spans="1:14" s="11" customFormat="1" ht="20.25" customHeight="1">
      <c r="A34" s="250"/>
      <c r="B34" s="251"/>
      <c r="C34" s="10" t="s">
        <v>44</v>
      </c>
      <c r="D34" s="147"/>
      <c r="E34" s="147"/>
      <c r="F34" s="147"/>
      <c r="G34" s="160"/>
      <c r="H34" s="263"/>
      <c r="I34" s="160"/>
      <c r="J34" s="263"/>
      <c r="K34" s="160"/>
      <c r="L34" s="263"/>
      <c r="M34" s="303"/>
      <c r="N34" s="27"/>
    </row>
    <row r="35" spans="1:14" s="11" customFormat="1" ht="18.75" customHeight="1">
      <c r="A35" s="151"/>
      <c r="B35" s="146"/>
      <c r="C35" s="308" t="s">
        <v>43</v>
      </c>
      <c r="D35" s="152"/>
      <c r="E35" s="153"/>
      <c r="F35" s="153"/>
      <c r="G35" s="154"/>
      <c r="H35" s="154"/>
      <c r="I35" s="154"/>
      <c r="J35" s="154"/>
      <c r="K35" s="154"/>
      <c r="L35" s="154"/>
      <c r="M35" s="304"/>
    </row>
    <row r="36" spans="1:14" s="6" customFormat="1" ht="21.75" customHeight="1">
      <c r="A36" s="119"/>
      <c r="B36" s="155"/>
      <c r="C36" s="10" t="s">
        <v>44</v>
      </c>
      <c r="D36" s="156"/>
      <c r="E36" s="157"/>
      <c r="F36" s="157"/>
      <c r="G36" s="158"/>
      <c r="H36" s="158"/>
      <c r="I36" s="158"/>
      <c r="J36" s="158"/>
      <c r="K36" s="158"/>
      <c r="L36" s="158"/>
      <c r="M36" s="305"/>
      <c r="N36" s="11"/>
    </row>
    <row r="37" spans="1:14" s="6" customFormat="1" ht="19.5" customHeight="1">
      <c r="A37" s="119"/>
      <c r="B37" s="155"/>
      <c r="C37" s="221" t="s">
        <v>45</v>
      </c>
      <c r="D37" s="152"/>
      <c r="E37" s="157"/>
      <c r="F37" s="157"/>
      <c r="G37" s="158"/>
      <c r="H37" s="158"/>
      <c r="I37" s="158"/>
      <c r="J37" s="158"/>
      <c r="K37" s="158"/>
      <c r="L37" s="158"/>
      <c r="M37" s="305"/>
      <c r="N37" s="11"/>
    </row>
    <row r="38" spans="1:14" s="6" customFormat="1" ht="21" customHeight="1">
      <c r="A38" s="119"/>
      <c r="B38" s="155"/>
      <c r="C38" s="307" t="s">
        <v>46</v>
      </c>
      <c r="D38" s="156"/>
      <c r="E38" s="157"/>
      <c r="F38" s="157"/>
      <c r="G38" s="158"/>
      <c r="H38" s="158"/>
      <c r="I38" s="158"/>
      <c r="J38" s="158"/>
      <c r="K38" s="158"/>
      <c r="L38" s="158"/>
      <c r="M38" s="306"/>
      <c r="N38" s="11"/>
    </row>
  </sheetData>
  <mergeCells count="15"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H5:K5"/>
    <mergeCell ref="A1:M1"/>
    <mergeCell ref="A2:L2"/>
    <mergeCell ref="A3:F3"/>
    <mergeCell ref="H3:K3"/>
    <mergeCell ref="B4:C4"/>
  </mergeCells>
  <conditionalFormatting sqref="A34:B34 D34:IU34 B9:B31 C10:D31 E9:M31 A10:A31">
    <cfRule type="cellIs" dxfId="11" priority="13" stopIfTrue="1" operator="equal">
      <formula>8223.307275</formula>
    </cfRule>
  </conditionalFormatting>
  <conditionalFormatting sqref="A11:IU31">
    <cfRule type="cellIs" dxfId="10" priority="4" stopIfTrue="1" operator="equal">
      <formula>8223.307275</formula>
    </cfRule>
  </conditionalFormatting>
  <conditionalFormatting sqref="A12:IU31">
    <cfRule type="cellIs" dxfId="9" priority="3" stopIfTrue="1" operator="equal">
      <formula>8223.307275</formula>
    </cfRule>
  </conditionalFormatting>
  <conditionalFormatting sqref="A21:M31">
    <cfRule type="cellIs" dxfId="8" priority="2" stopIfTrue="1" operator="equal">
      <formula>8223.307275</formula>
    </cfRule>
  </conditionalFormatting>
  <conditionalFormatting sqref="O24:IU24 O25:IR31 O21:IR23 A21:N31">
    <cfRule type="cellIs" dxfId="7" priority="1" stopIfTrue="1" operator="equal">
      <formula>8223.307275</formula>
    </cfRule>
  </conditionalFormatting>
  <pageMargins left="0.16" right="0.16" top="0.62" bottom="0.28000000000000003" header="0.3" footer="0.15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64" zoomScale="120" zoomScaleNormal="120" workbookViewId="0">
      <selection activeCell="D76" sqref="D76:D79"/>
    </sheetView>
  </sheetViews>
  <sheetFormatPr defaultRowHeight="15"/>
  <cols>
    <col min="1" max="1" width="3.85546875" customWidth="1"/>
    <col min="2" max="2" width="10.28515625" customWidth="1"/>
    <col min="3" max="3" width="45.28515625" customWidth="1"/>
    <col min="4" max="4" width="7.5703125" customWidth="1"/>
    <col min="5" max="5" width="8.28515625" customWidth="1"/>
    <col min="6" max="6" width="8.42578125" customWidth="1"/>
    <col min="8" max="8" width="8.140625" customWidth="1"/>
    <col min="9" max="9" width="9.42578125" customWidth="1"/>
    <col min="10" max="10" width="7.85546875" customWidth="1"/>
    <col min="13" max="13" width="8.28515625" customWidth="1"/>
  </cols>
  <sheetData>
    <row r="1" spans="1:17" s="20" customFormat="1" ht="22.5" customHeight="1">
      <c r="A1" s="476" t="s">
        <v>130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4"/>
      <c r="O1" s="44"/>
    </row>
    <row r="2" spans="1:17" s="21" customFormat="1" ht="21" customHeight="1">
      <c r="A2" s="477" t="s">
        <v>123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N2" s="40"/>
      <c r="O2" s="40"/>
    </row>
    <row r="3" spans="1:17" s="21" customFormat="1" ht="11.25" customHeight="1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  <c r="O3" s="40"/>
    </row>
    <row r="4" spans="1:17" s="21" customFormat="1" ht="15.75">
      <c r="B4" s="479" t="s">
        <v>214</v>
      </c>
      <c r="C4" s="479"/>
      <c r="D4" s="8">
        <f>ROUND(M79*0.001,2)</f>
        <v>0</v>
      </c>
      <c r="E4" s="21" t="s">
        <v>13</v>
      </c>
      <c r="I4" s="25"/>
      <c r="J4" s="208"/>
      <c r="K4" s="208"/>
      <c r="L4" s="23"/>
      <c r="M4" s="24"/>
      <c r="N4" s="40"/>
      <c r="O4" s="40"/>
    </row>
    <row r="5" spans="1:17" s="21" customFormat="1" ht="10.5" customHeight="1">
      <c r="A5" s="209"/>
      <c r="B5" s="209"/>
      <c r="D5" s="26"/>
      <c r="E5" s="26"/>
      <c r="F5" s="23"/>
      <c r="G5" s="195"/>
      <c r="H5" s="475"/>
      <c r="I5" s="475"/>
      <c r="J5" s="475"/>
      <c r="K5" s="475"/>
      <c r="L5" s="23"/>
      <c r="M5" s="24"/>
      <c r="N5" s="40"/>
      <c r="O5" s="40"/>
    </row>
    <row r="6" spans="1:17" s="26" customFormat="1" ht="31.5" customHeight="1">
      <c r="A6" s="482" t="s">
        <v>0</v>
      </c>
      <c r="B6" s="483" t="s">
        <v>14</v>
      </c>
      <c r="C6" s="480" t="s">
        <v>15</v>
      </c>
      <c r="D6" s="482" t="s">
        <v>16</v>
      </c>
      <c r="E6" s="480" t="s">
        <v>17</v>
      </c>
      <c r="F6" s="480"/>
      <c r="G6" s="480" t="s">
        <v>18</v>
      </c>
      <c r="H6" s="480"/>
      <c r="I6" s="480" t="s">
        <v>19</v>
      </c>
      <c r="J6" s="480"/>
      <c r="K6" s="480" t="s">
        <v>20</v>
      </c>
      <c r="L6" s="480"/>
      <c r="M6" s="481" t="s">
        <v>21</v>
      </c>
      <c r="N6" s="27"/>
      <c r="O6" s="27"/>
      <c r="P6" s="27"/>
      <c r="Q6" s="27"/>
    </row>
    <row r="7" spans="1:17" s="26" customFormat="1" ht="31.5">
      <c r="A7" s="482"/>
      <c r="B7" s="483"/>
      <c r="C7" s="480"/>
      <c r="D7" s="482"/>
      <c r="E7" s="210" t="s">
        <v>22</v>
      </c>
      <c r="F7" s="210" t="s">
        <v>1</v>
      </c>
      <c r="G7" s="210" t="s">
        <v>23</v>
      </c>
      <c r="H7" s="28" t="s">
        <v>21</v>
      </c>
      <c r="I7" s="29" t="s">
        <v>23</v>
      </c>
      <c r="J7" s="210" t="s">
        <v>21</v>
      </c>
      <c r="K7" s="210" t="s">
        <v>23</v>
      </c>
      <c r="L7" s="30" t="s">
        <v>21</v>
      </c>
      <c r="M7" s="481"/>
      <c r="N7" s="27"/>
      <c r="O7" s="31"/>
      <c r="P7" s="27"/>
      <c r="Q7" s="27"/>
    </row>
    <row r="8" spans="1:17" s="27" customFormat="1" ht="15.75">
      <c r="A8" s="211">
        <v>1</v>
      </c>
      <c r="B8" s="32">
        <v>2</v>
      </c>
      <c r="C8" s="211">
        <v>3</v>
      </c>
      <c r="D8" s="32">
        <v>4</v>
      </c>
      <c r="E8" s="211">
        <v>5</v>
      </c>
      <c r="F8" s="32">
        <v>6</v>
      </c>
      <c r="G8" s="33">
        <v>7</v>
      </c>
      <c r="H8" s="32">
        <v>8</v>
      </c>
      <c r="I8" s="211">
        <v>9</v>
      </c>
      <c r="J8" s="32">
        <v>10</v>
      </c>
      <c r="K8" s="211">
        <v>11</v>
      </c>
      <c r="L8" s="33">
        <v>12</v>
      </c>
      <c r="M8" s="32" t="s">
        <v>24</v>
      </c>
    </row>
    <row r="9" spans="1:17" s="21" customFormat="1" ht="15.75">
      <c r="A9" s="194"/>
      <c r="B9" s="48"/>
      <c r="C9" s="49" t="s">
        <v>64</v>
      </c>
      <c r="D9" s="38"/>
      <c r="E9" s="38"/>
      <c r="F9" s="45"/>
      <c r="G9" s="39"/>
      <c r="H9" s="50"/>
      <c r="I9" s="39"/>
      <c r="J9" s="39"/>
      <c r="K9" s="39"/>
      <c r="L9" s="39"/>
      <c r="M9" s="39"/>
      <c r="N9" s="40"/>
      <c r="O9" s="40"/>
      <c r="P9" s="40"/>
      <c r="Q9" s="40"/>
    </row>
    <row r="10" spans="1:17" s="27" customFormat="1" ht="27">
      <c r="A10" s="35">
        <v>1</v>
      </c>
      <c r="B10" s="111" t="s">
        <v>59</v>
      </c>
      <c r="C10" s="107" t="s">
        <v>60</v>
      </c>
      <c r="D10" s="180" t="s">
        <v>81</v>
      </c>
      <c r="E10" s="108"/>
      <c r="F10" s="174">
        <v>1.2569999999999999</v>
      </c>
      <c r="G10" s="125"/>
      <c r="H10" s="126"/>
      <c r="I10" s="125"/>
      <c r="J10" s="125"/>
      <c r="K10" s="125"/>
      <c r="L10" s="125"/>
      <c r="M10" s="125"/>
      <c r="N10" s="73"/>
    </row>
    <row r="11" spans="1:17" s="26" customFormat="1" ht="15.75">
      <c r="A11" s="35"/>
      <c r="B11" s="111" t="s">
        <v>145</v>
      </c>
      <c r="C11" s="109" t="s">
        <v>53</v>
      </c>
      <c r="D11" s="108" t="s">
        <v>31</v>
      </c>
      <c r="E11" s="108">
        <f>8.9+6.28</f>
        <v>15.18</v>
      </c>
      <c r="F11" s="108">
        <f>ROUND(F10*E11,2)</f>
        <v>19.079999999999998</v>
      </c>
      <c r="G11" s="125"/>
      <c r="H11" s="126"/>
      <c r="I11" s="125"/>
      <c r="J11" s="125"/>
      <c r="K11" s="125"/>
      <c r="L11" s="125"/>
      <c r="M11" s="125"/>
      <c r="N11" s="73"/>
      <c r="O11" s="27"/>
      <c r="P11" s="27"/>
      <c r="Q11" s="27"/>
    </row>
    <row r="12" spans="1:17" s="21" customFormat="1" ht="27">
      <c r="A12" s="35">
        <v>2</v>
      </c>
      <c r="B12" s="102" t="s">
        <v>67</v>
      </c>
      <c r="C12" s="127" t="s">
        <v>80</v>
      </c>
      <c r="D12" s="182" t="s">
        <v>81</v>
      </c>
      <c r="E12" s="128"/>
      <c r="F12" s="174">
        <v>3.5529999999999999</v>
      </c>
      <c r="G12" s="125"/>
      <c r="H12" s="129"/>
      <c r="I12" s="125"/>
      <c r="J12" s="125"/>
      <c r="K12" s="125"/>
      <c r="L12" s="125"/>
      <c r="M12" s="125"/>
      <c r="N12" s="73"/>
      <c r="O12" s="40"/>
      <c r="P12" s="40"/>
      <c r="Q12" s="40"/>
    </row>
    <row r="13" spans="1:17" s="42" customFormat="1" ht="15.75">
      <c r="A13" s="35"/>
      <c r="B13" s="130"/>
      <c r="C13" s="114" t="s">
        <v>35</v>
      </c>
      <c r="D13" s="97" t="s">
        <v>36</v>
      </c>
      <c r="E13" s="108">
        <v>15.5</v>
      </c>
      <c r="F13" s="108">
        <f>ROUND(E13*F12,2)</f>
        <v>55.07</v>
      </c>
      <c r="G13" s="125"/>
      <c r="H13" s="129"/>
      <c r="I13" s="125"/>
      <c r="J13" s="125"/>
      <c r="K13" s="125"/>
      <c r="L13" s="125"/>
      <c r="M13" s="125"/>
      <c r="N13" s="73"/>
      <c r="O13" s="41"/>
      <c r="P13" s="41"/>
      <c r="Q13" s="41"/>
    </row>
    <row r="14" spans="1:17" s="42" customFormat="1" ht="18" customHeight="1">
      <c r="A14" s="35"/>
      <c r="B14" s="111" t="s">
        <v>146</v>
      </c>
      <c r="C14" s="114" t="s">
        <v>77</v>
      </c>
      <c r="D14" s="106" t="s">
        <v>36</v>
      </c>
      <c r="E14" s="121">
        <v>34.700000000000003</v>
      </c>
      <c r="F14" s="121">
        <f>ROUND(E14*F12,2)</f>
        <v>123.29</v>
      </c>
      <c r="G14" s="161"/>
      <c r="H14" s="172"/>
      <c r="I14" s="161"/>
      <c r="J14" s="161"/>
      <c r="K14" s="161"/>
      <c r="L14" s="161"/>
      <c r="M14" s="161"/>
      <c r="N14" s="73"/>
      <c r="O14" s="41"/>
      <c r="P14" s="41"/>
      <c r="Q14" s="41"/>
    </row>
    <row r="15" spans="1:17" s="26" customFormat="1" ht="15.75">
      <c r="A15" s="35"/>
      <c r="B15" s="130"/>
      <c r="C15" s="122" t="s">
        <v>29</v>
      </c>
      <c r="D15" s="97" t="s">
        <v>37</v>
      </c>
      <c r="E15" s="108">
        <v>2.09</v>
      </c>
      <c r="F15" s="108">
        <f>ROUND(E15*F12,2)</f>
        <v>7.43</v>
      </c>
      <c r="G15" s="125"/>
      <c r="H15" s="129"/>
      <c r="I15" s="125"/>
      <c r="J15" s="125"/>
      <c r="K15" s="125"/>
      <c r="L15" s="132"/>
      <c r="M15" s="125"/>
      <c r="N15" s="73"/>
      <c r="O15" s="27"/>
      <c r="P15" s="27"/>
      <c r="Q15" s="27"/>
    </row>
    <row r="16" spans="1:17" s="20" customFormat="1" ht="15.75">
      <c r="A16" s="43"/>
      <c r="B16" s="75" t="s">
        <v>263</v>
      </c>
      <c r="C16" s="133" t="s">
        <v>38</v>
      </c>
      <c r="D16" s="97" t="s">
        <v>76</v>
      </c>
      <c r="E16" s="108">
        <v>0.04</v>
      </c>
      <c r="F16" s="134">
        <f>E16*F12</f>
        <v>0.14212</v>
      </c>
      <c r="G16" s="108"/>
      <c r="H16" s="129"/>
      <c r="I16" s="108"/>
      <c r="J16" s="125"/>
      <c r="K16" s="108"/>
      <c r="L16" s="125"/>
      <c r="M16" s="125"/>
      <c r="N16" s="73"/>
      <c r="O16" s="44"/>
      <c r="P16" s="44"/>
      <c r="Q16" s="44"/>
    </row>
    <row r="17" spans="1:17" s="26" customFormat="1" ht="27">
      <c r="A17" s="35">
        <v>4</v>
      </c>
      <c r="B17" s="102" t="s">
        <v>69</v>
      </c>
      <c r="C17" s="135" t="s">
        <v>126</v>
      </c>
      <c r="D17" s="180" t="s">
        <v>27</v>
      </c>
      <c r="E17" s="110"/>
      <c r="F17" s="190">
        <v>1905</v>
      </c>
      <c r="G17" s="125"/>
      <c r="H17" s="129"/>
      <c r="I17" s="125"/>
      <c r="J17" s="125"/>
      <c r="K17" s="125"/>
      <c r="L17" s="125"/>
      <c r="M17" s="125"/>
      <c r="N17" s="73"/>
      <c r="O17" s="27"/>
      <c r="P17" s="27"/>
      <c r="Q17" s="27"/>
    </row>
    <row r="18" spans="1:17" s="21" customFormat="1" ht="15.75">
      <c r="A18" s="35">
        <v>5</v>
      </c>
      <c r="B18" s="102" t="s">
        <v>39</v>
      </c>
      <c r="C18" s="127" t="s">
        <v>40</v>
      </c>
      <c r="D18" s="182" t="s">
        <v>41</v>
      </c>
      <c r="E18" s="128"/>
      <c r="F18" s="174">
        <v>0.97699999999999998</v>
      </c>
      <c r="G18" s="125"/>
      <c r="H18" s="129"/>
      <c r="I18" s="125"/>
      <c r="J18" s="125"/>
      <c r="K18" s="125"/>
      <c r="L18" s="125"/>
      <c r="M18" s="125"/>
      <c r="N18" s="73"/>
      <c r="O18" s="40"/>
      <c r="P18" s="40"/>
      <c r="Q18" s="40"/>
    </row>
    <row r="19" spans="1:17" s="21" customFormat="1" ht="15.75">
      <c r="A19" s="35"/>
      <c r="B19" s="102"/>
      <c r="C19" s="122" t="s">
        <v>34</v>
      </c>
      <c r="D19" s="128" t="s">
        <v>36</v>
      </c>
      <c r="E19" s="128">
        <v>3.23</v>
      </c>
      <c r="F19" s="110">
        <f>ROUND(F18*E19,2)</f>
        <v>3.16</v>
      </c>
      <c r="G19" s="125"/>
      <c r="H19" s="129"/>
      <c r="I19" s="125"/>
      <c r="J19" s="125"/>
      <c r="K19" s="125"/>
      <c r="L19" s="125"/>
      <c r="M19" s="125"/>
      <c r="N19" s="73"/>
      <c r="O19" s="40"/>
      <c r="P19" s="40"/>
      <c r="Q19" s="40"/>
    </row>
    <row r="20" spans="1:17" s="21" customFormat="1" ht="15.75">
      <c r="A20" s="35"/>
      <c r="B20" s="102" t="s">
        <v>68</v>
      </c>
      <c r="C20" s="122" t="s">
        <v>58</v>
      </c>
      <c r="D20" s="128" t="s">
        <v>31</v>
      </c>
      <c r="E20" s="128">
        <v>3.62</v>
      </c>
      <c r="F20" s="110">
        <f>ROUND(F18*E20,2)</f>
        <v>3.54</v>
      </c>
      <c r="G20" s="125"/>
      <c r="H20" s="129"/>
      <c r="I20" s="125"/>
      <c r="J20" s="125"/>
      <c r="K20" s="125"/>
      <c r="L20" s="125"/>
      <c r="M20" s="125"/>
      <c r="N20" s="73"/>
      <c r="O20" s="40"/>
      <c r="P20" s="40"/>
      <c r="Q20" s="40"/>
    </row>
    <row r="21" spans="1:17" s="21" customFormat="1" ht="15.75">
      <c r="A21" s="35"/>
      <c r="B21" s="102"/>
      <c r="C21" s="122" t="s">
        <v>29</v>
      </c>
      <c r="D21" s="128" t="s">
        <v>30</v>
      </c>
      <c r="E21" s="128">
        <v>0.18</v>
      </c>
      <c r="F21" s="134">
        <f>E21*F18</f>
        <v>0.17585999999999999</v>
      </c>
      <c r="G21" s="125"/>
      <c r="H21" s="129"/>
      <c r="I21" s="125"/>
      <c r="J21" s="125"/>
      <c r="K21" s="125"/>
      <c r="L21" s="132"/>
      <c r="M21" s="132"/>
      <c r="N21" s="73"/>
      <c r="O21" s="40"/>
      <c r="P21" s="40"/>
      <c r="Q21" s="40"/>
    </row>
    <row r="22" spans="1:17" s="21" customFormat="1" ht="15.75">
      <c r="A22" s="35"/>
      <c r="B22" s="75" t="s">
        <v>264</v>
      </c>
      <c r="C22" s="122" t="s">
        <v>38</v>
      </c>
      <c r="D22" s="128" t="s">
        <v>28</v>
      </c>
      <c r="E22" s="128">
        <v>0.04</v>
      </c>
      <c r="F22" s="134">
        <f>E22*F18</f>
        <v>3.9079999999999997E-2</v>
      </c>
      <c r="G22" s="108"/>
      <c r="H22" s="129"/>
      <c r="I22" s="125"/>
      <c r="J22" s="125"/>
      <c r="K22" s="125"/>
      <c r="L22" s="125"/>
      <c r="M22" s="132"/>
      <c r="N22" s="73"/>
      <c r="O22" s="40"/>
      <c r="P22" s="40"/>
      <c r="Q22" s="40"/>
    </row>
    <row r="23" spans="1:17" s="51" customFormat="1" ht="29.25" customHeight="1">
      <c r="A23" s="35">
        <v>6</v>
      </c>
      <c r="B23" s="37" t="s">
        <v>134</v>
      </c>
      <c r="C23" s="115" t="s">
        <v>135</v>
      </c>
      <c r="D23" s="182" t="s">
        <v>81</v>
      </c>
      <c r="E23" s="128"/>
      <c r="F23" s="188">
        <v>0.28000000000000003</v>
      </c>
      <c r="G23" s="98"/>
      <c r="H23" s="129"/>
      <c r="I23" s="125"/>
      <c r="J23" s="98"/>
      <c r="K23" s="98"/>
      <c r="L23" s="98"/>
      <c r="M23" s="39"/>
      <c r="N23" s="73"/>
      <c r="O23" s="47"/>
      <c r="P23" s="47"/>
      <c r="Q23" s="47"/>
    </row>
    <row r="24" spans="1:17" s="53" customFormat="1" ht="20.25" customHeight="1">
      <c r="A24" s="35"/>
      <c r="B24" s="37" t="s">
        <v>68</v>
      </c>
      <c r="C24" s="271" t="s">
        <v>42</v>
      </c>
      <c r="D24" s="106" t="s">
        <v>31</v>
      </c>
      <c r="E24" s="121">
        <v>16.899999999999999</v>
      </c>
      <c r="F24" s="121">
        <f>ROUND(E24*F23,2)</f>
        <v>4.7300000000000004</v>
      </c>
      <c r="G24" s="272"/>
      <c r="H24" s="172"/>
      <c r="I24" s="161"/>
      <c r="J24" s="173"/>
      <c r="K24" s="161"/>
      <c r="L24" s="173"/>
      <c r="M24" s="171"/>
      <c r="N24" s="73"/>
      <c r="O24" s="52"/>
      <c r="P24" s="52"/>
      <c r="Q24" s="52"/>
    </row>
    <row r="25" spans="1:17" s="276" customFormat="1" ht="15.75" customHeight="1">
      <c r="A25" s="35"/>
      <c r="B25" s="37" t="s">
        <v>139</v>
      </c>
      <c r="C25" s="271" t="s">
        <v>133</v>
      </c>
      <c r="D25" s="97" t="s">
        <v>31</v>
      </c>
      <c r="E25" s="108">
        <v>0.79</v>
      </c>
      <c r="F25" s="108">
        <f>ROUND(E25*F23,2)</f>
        <v>0.22</v>
      </c>
      <c r="G25" s="273"/>
      <c r="H25" s="274"/>
      <c r="I25" s="39"/>
      <c r="J25" s="273"/>
      <c r="K25" s="273"/>
      <c r="L25" s="273"/>
      <c r="M25" s="39"/>
      <c r="N25" s="73"/>
      <c r="O25" s="275"/>
      <c r="P25" s="275"/>
      <c r="Q25" s="275"/>
    </row>
    <row r="26" spans="1:17" s="16" customFormat="1" ht="19.5" customHeight="1">
      <c r="A26" s="43"/>
      <c r="B26" s="43"/>
      <c r="C26" s="43" t="s">
        <v>29</v>
      </c>
      <c r="D26" s="106" t="s">
        <v>30</v>
      </c>
      <c r="E26" s="121">
        <v>0.26</v>
      </c>
      <c r="F26" s="121">
        <f>ROUND(E26*F23,2)</f>
        <v>7.0000000000000007E-2</v>
      </c>
      <c r="G26" s="279"/>
      <c r="H26" s="280"/>
      <c r="I26" s="292"/>
      <c r="J26" s="279"/>
      <c r="K26" s="299"/>
      <c r="L26" s="279"/>
      <c r="M26" s="171"/>
      <c r="N26" s="73"/>
      <c r="O26" s="277"/>
      <c r="P26" s="277"/>
      <c r="Q26" s="277"/>
    </row>
    <row r="27" spans="1:17" s="51" customFormat="1" ht="30.75" customHeight="1">
      <c r="A27" s="35">
        <v>7</v>
      </c>
      <c r="B27" s="37" t="s">
        <v>136</v>
      </c>
      <c r="C27" s="115" t="s">
        <v>137</v>
      </c>
      <c r="D27" s="182" t="s">
        <v>81</v>
      </c>
      <c r="E27" s="128"/>
      <c r="F27" s="188">
        <v>0.28000000000000003</v>
      </c>
      <c r="G27" s="273"/>
      <c r="H27" s="274"/>
      <c r="I27" s="39"/>
      <c r="J27" s="273"/>
      <c r="K27" s="273"/>
      <c r="L27" s="273"/>
      <c r="M27" s="39"/>
      <c r="N27" s="73"/>
      <c r="O27" s="47"/>
      <c r="P27" s="47"/>
      <c r="Q27" s="47"/>
    </row>
    <row r="28" spans="1:17" s="53" customFormat="1" ht="15.75">
      <c r="A28" s="35"/>
      <c r="B28" s="37" t="s">
        <v>147</v>
      </c>
      <c r="C28" s="271" t="s">
        <v>138</v>
      </c>
      <c r="D28" s="97" t="s">
        <v>31</v>
      </c>
      <c r="E28" s="108">
        <v>1.85</v>
      </c>
      <c r="F28" s="108">
        <f>ROUND(E28*F27,2)</f>
        <v>0.52</v>
      </c>
      <c r="G28" s="273"/>
      <c r="H28" s="274"/>
      <c r="I28" s="39"/>
      <c r="J28" s="273"/>
      <c r="K28" s="273"/>
      <c r="L28" s="273"/>
      <c r="M28" s="39"/>
      <c r="N28" s="73"/>
      <c r="O28" s="278"/>
      <c r="P28" s="52"/>
      <c r="Q28" s="52"/>
    </row>
    <row r="29" spans="1:17" s="276" customFormat="1" ht="15.75">
      <c r="A29" s="35"/>
      <c r="B29" s="37" t="s">
        <v>68</v>
      </c>
      <c r="C29" s="271" t="s">
        <v>58</v>
      </c>
      <c r="D29" s="106" t="s">
        <v>31</v>
      </c>
      <c r="E29" s="121">
        <v>10.5</v>
      </c>
      <c r="F29" s="121">
        <f>ROUND(E29*F27,2)</f>
        <v>2.94</v>
      </c>
      <c r="G29" s="279"/>
      <c r="H29" s="280"/>
      <c r="I29" s="171"/>
      <c r="J29" s="279"/>
      <c r="K29" s="171"/>
      <c r="L29" s="279"/>
      <c r="M29" s="171"/>
      <c r="N29" s="73"/>
      <c r="O29" s="275"/>
      <c r="P29" s="275"/>
      <c r="Q29" s="275"/>
    </row>
    <row r="30" spans="1:17" s="16" customFormat="1" ht="15.75">
      <c r="A30" s="43"/>
      <c r="B30" s="37" t="s">
        <v>139</v>
      </c>
      <c r="C30" s="43" t="s">
        <v>133</v>
      </c>
      <c r="D30" s="106" t="s">
        <v>31</v>
      </c>
      <c r="E30" s="121">
        <v>1.85</v>
      </c>
      <c r="F30" s="121">
        <f>ROUND(E30*F27,2)</f>
        <v>0.52</v>
      </c>
      <c r="G30" s="279"/>
      <c r="H30" s="280"/>
      <c r="I30" s="171"/>
      <c r="J30" s="279"/>
      <c r="K30" s="279"/>
      <c r="L30" s="279"/>
      <c r="M30" s="171"/>
      <c r="N30" s="73"/>
      <c r="O30" s="277"/>
      <c r="P30" s="277"/>
      <c r="Q30" s="277"/>
    </row>
    <row r="31" spans="1:17" s="403" customFormat="1" ht="15.75">
      <c r="A31" s="400"/>
      <c r="B31" s="401"/>
      <c r="C31" s="49" t="s">
        <v>234</v>
      </c>
      <c r="D31" s="401"/>
      <c r="E31" s="401"/>
      <c r="F31" s="401"/>
      <c r="G31" s="402"/>
      <c r="H31" s="129"/>
      <c r="I31" s="402"/>
      <c r="J31" s="402"/>
      <c r="K31" s="402"/>
      <c r="L31" s="402"/>
      <c r="M31" s="402"/>
      <c r="N31" s="73"/>
    </row>
    <row r="32" spans="1:17" s="40" customFormat="1" ht="27" customHeight="1">
      <c r="A32" s="35">
        <v>1</v>
      </c>
      <c r="B32" s="48" t="s">
        <v>57</v>
      </c>
      <c r="C32" s="107" t="s">
        <v>235</v>
      </c>
      <c r="D32" s="404" t="s">
        <v>28</v>
      </c>
      <c r="E32" s="405"/>
      <c r="F32" s="406">
        <v>18.2</v>
      </c>
      <c r="G32" s="407"/>
      <c r="H32" s="129"/>
      <c r="I32" s="407"/>
      <c r="J32" s="408"/>
      <c r="K32" s="408"/>
      <c r="L32" s="408"/>
      <c r="M32" s="408"/>
      <c r="N32" s="73"/>
      <c r="O32" s="409"/>
    </row>
    <row r="33" spans="1:17" s="40" customFormat="1" ht="15.75">
      <c r="A33" s="35"/>
      <c r="B33" s="37"/>
      <c r="C33" s="410" t="s">
        <v>25</v>
      </c>
      <c r="D33" s="110" t="s">
        <v>26</v>
      </c>
      <c r="E33" s="108">
        <v>2.06</v>
      </c>
      <c r="F33" s="408">
        <f>F32*E33</f>
        <v>37.491999999999997</v>
      </c>
      <c r="G33" s="408"/>
      <c r="H33" s="129"/>
      <c r="I33" s="108"/>
      <c r="J33" s="108"/>
      <c r="K33" s="408"/>
      <c r="L33" s="408"/>
      <c r="M33" s="408"/>
      <c r="N33" s="73"/>
    </row>
    <row r="34" spans="1:17" s="40" customFormat="1" ht="27">
      <c r="A34" s="35">
        <v>3</v>
      </c>
      <c r="B34" s="102" t="s">
        <v>236</v>
      </c>
      <c r="C34" s="135" t="s">
        <v>237</v>
      </c>
      <c r="D34" s="412" t="s">
        <v>238</v>
      </c>
      <c r="E34" s="108"/>
      <c r="F34" s="190">
        <v>18.2</v>
      </c>
      <c r="G34" s="413"/>
      <c r="H34" s="126"/>
      <c r="I34" s="108"/>
      <c r="J34" s="129"/>
      <c r="K34" s="413"/>
      <c r="L34" s="129"/>
      <c r="M34" s="129"/>
      <c r="N34" s="73"/>
    </row>
    <row r="35" spans="1:17" s="40" customFormat="1" ht="15.75">
      <c r="A35" s="35"/>
      <c r="B35" s="102"/>
      <c r="C35" s="114" t="s">
        <v>34</v>
      </c>
      <c r="D35" s="128" t="s">
        <v>36</v>
      </c>
      <c r="E35" s="108">
        <v>0.87</v>
      </c>
      <c r="F35" s="408">
        <f>F34*E35</f>
        <v>15.834</v>
      </c>
      <c r="G35" s="413"/>
      <c r="H35" s="126"/>
      <c r="I35" s="108"/>
      <c r="J35" s="414"/>
      <c r="K35" s="413"/>
      <c r="L35" s="129"/>
      <c r="M35" s="129"/>
      <c r="N35" s="73"/>
    </row>
    <row r="36" spans="1:17" s="21" customFormat="1" ht="27">
      <c r="A36" s="35">
        <v>4</v>
      </c>
      <c r="B36" s="102" t="s">
        <v>69</v>
      </c>
      <c r="C36" s="415" t="s">
        <v>239</v>
      </c>
      <c r="D36" s="180" t="s">
        <v>27</v>
      </c>
      <c r="E36" s="110"/>
      <c r="F36" s="412">
        <v>35.5</v>
      </c>
      <c r="G36" s="125"/>
      <c r="H36" s="129"/>
      <c r="I36" s="125"/>
      <c r="J36" s="125"/>
      <c r="K36" s="125"/>
      <c r="L36" s="125"/>
      <c r="M36" s="125"/>
      <c r="N36" s="73"/>
      <c r="O36" s="40"/>
      <c r="P36" s="40"/>
      <c r="Q36" s="40"/>
    </row>
    <row r="37" spans="1:17" s="21" customFormat="1" ht="15.75">
      <c r="A37" s="35">
        <v>5</v>
      </c>
      <c r="B37" s="102" t="s">
        <v>39</v>
      </c>
      <c r="C37" s="115" t="s">
        <v>40</v>
      </c>
      <c r="D37" s="182" t="s">
        <v>41</v>
      </c>
      <c r="E37" s="128"/>
      <c r="F37" s="190">
        <v>18.2</v>
      </c>
      <c r="G37" s="125"/>
      <c r="H37" s="129"/>
      <c r="I37" s="125"/>
      <c r="J37" s="125"/>
      <c r="K37" s="125"/>
      <c r="L37" s="125"/>
      <c r="M37" s="125"/>
      <c r="N37" s="73"/>
      <c r="O37" s="40"/>
      <c r="P37" s="40"/>
      <c r="Q37" s="40"/>
    </row>
    <row r="38" spans="1:17" s="21" customFormat="1" ht="15.75">
      <c r="A38" s="35"/>
      <c r="B38" s="102"/>
      <c r="C38" s="114" t="s">
        <v>34</v>
      </c>
      <c r="D38" s="128" t="s">
        <v>36</v>
      </c>
      <c r="E38" s="128">
        <v>3.23</v>
      </c>
      <c r="F38" s="110">
        <f>ROUND(F37*E38,2)</f>
        <v>58.79</v>
      </c>
      <c r="G38" s="125"/>
      <c r="H38" s="129"/>
      <c r="I38" s="125"/>
      <c r="J38" s="125"/>
      <c r="K38" s="125"/>
      <c r="L38" s="125"/>
      <c r="M38" s="125"/>
      <c r="N38" s="73"/>
      <c r="O38" s="40"/>
      <c r="P38" s="40"/>
      <c r="Q38" s="40"/>
    </row>
    <row r="39" spans="1:17" s="21" customFormat="1" ht="15.75">
      <c r="A39" s="35"/>
      <c r="B39" s="102" t="s">
        <v>68</v>
      </c>
      <c r="C39" s="114" t="s">
        <v>42</v>
      </c>
      <c r="D39" s="128" t="s">
        <v>31</v>
      </c>
      <c r="E39" s="128">
        <v>3.62</v>
      </c>
      <c r="F39" s="110">
        <f>ROUND(F37*E39,2)</f>
        <v>65.88</v>
      </c>
      <c r="G39" s="125"/>
      <c r="H39" s="129"/>
      <c r="I39" s="125"/>
      <c r="J39" s="125"/>
      <c r="K39" s="171"/>
      <c r="L39" s="125"/>
      <c r="M39" s="125"/>
      <c r="N39" s="73"/>
      <c r="O39" s="40"/>
      <c r="P39" s="40"/>
      <c r="Q39" s="40"/>
    </row>
    <row r="40" spans="1:17" s="21" customFormat="1" ht="15.75">
      <c r="A40" s="35"/>
      <c r="B40" s="102"/>
      <c r="C40" s="114" t="s">
        <v>29</v>
      </c>
      <c r="D40" s="128" t="s">
        <v>30</v>
      </c>
      <c r="E40" s="128">
        <v>0.18</v>
      </c>
      <c r="F40" s="134">
        <f>E40*F37</f>
        <v>3.2759999999999998</v>
      </c>
      <c r="G40" s="125"/>
      <c r="H40" s="129"/>
      <c r="I40" s="125"/>
      <c r="J40" s="125"/>
      <c r="K40" s="125"/>
      <c r="L40" s="132"/>
      <c r="M40" s="132"/>
      <c r="N40" s="73"/>
      <c r="O40" s="40"/>
      <c r="P40" s="40"/>
      <c r="Q40" s="40"/>
    </row>
    <row r="41" spans="1:17" s="21" customFormat="1" ht="15.75">
      <c r="A41" s="35"/>
      <c r="B41" s="131" t="s">
        <v>263</v>
      </c>
      <c r="C41" s="114" t="s">
        <v>38</v>
      </c>
      <c r="D41" s="128" t="s">
        <v>28</v>
      </c>
      <c r="E41" s="128">
        <v>0.04</v>
      </c>
      <c r="F41" s="134">
        <f>E41*F37</f>
        <v>0.72799999999999998</v>
      </c>
      <c r="G41" s="121"/>
      <c r="H41" s="129"/>
      <c r="I41" s="125"/>
      <c r="J41" s="125"/>
      <c r="K41" s="125"/>
      <c r="L41" s="125"/>
      <c r="M41" s="132"/>
      <c r="N41" s="73"/>
      <c r="O41" s="40"/>
      <c r="P41" s="40"/>
      <c r="Q41" s="40"/>
    </row>
    <row r="42" spans="1:17" s="73" customFormat="1" ht="28.5" customHeight="1">
      <c r="A42" s="169"/>
      <c r="B42" s="131"/>
      <c r="C42" s="360" t="s">
        <v>261</v>
      </c>
      <c r="D42" s="131"/>
      <c r="E42" s="97"/>
      <c r="F42" s="65"/>
      <c r="G42" s="170"/>
      <c r="H42" s="72"/>
      <c r="I42" s="170"/>
      <c r="J42" s="72"/>
      <c r="K42" s="170"/>
      <c r="L42" s="72"/>
      <c r="M42" s="72"/>
      <c r="N42" s="27"/>
    </row>
    <row r="43" spans="1:17" s="64" customFormat="1" ht="30.75" customHeight="1">
      <c r="A43" s="62">
        <v>1</v>
      </c>
      <c r="B43" s="67" t="s">
        <v>54</v>
      </c>
      <c r="C43" s="79" t="s">
        <v>78</v>
      </c>
      <c r="D43" s="183" t="s">
        <v>83</v>
      </c>
      <c r="E43" s="86"/>
      <c r="F43" s="416">
        <v>0.56000000000000005</v>
      </c>
      <c r="G43" s="170"/>
      <c r="H43" s="72"/>
      <c r="I43" s="170"/>
      <c r="J43" s="72"/>
      <c r="K43" s="170"/>
      <c r="L43" s="72"/>
      <c r="M43" s="72"/>
      <c r="N43" s="27"/>
    </row>
    <row r="44" spans="1:17" s="70" customFormat="1" ht="15.75">
      <c r="A44" s="62"/>
      <c r="B44" s="63"/>
      <c r="C44" s="89" t="s">
        <v>35</v>
      </c>
      <c r="D44" s="169" t="s">
        <v>36</v>
      </c>
      <c r="E44" s="170">
        <v>34</v>
      </c>
      <c r="F44" s="108">
        <f>ROUND(E44*F43,2)</f>
        <v>19.04</v>
      </c>
      <c r="G44" s="170"/>
      <c r="H44" s="72"/>
      <c r="I44" s="170"/>
      <c r="J44" s="72"/>
      <c r="K44" s="170"/>
      <c r="L44" s="72"/>
      <c r="M44" s="72"/>
      <c r="N44" s="27"/>
      <c r="O44" s="80"/>
    </row>
    <row r="45" spans="1:17" s="70" customFormat="1" ht="15.75">
      <c r="A45" s="62"/>
      <c r="B45" s="81" t="s">
        <v>148</v>
      </c>
      <c r="C45" s="89" t="s">
        <v>79</v>
      </c>
      <c r="D45" s="169" t="s">
        <v>31</v>
      </c>
      <c r="E45" s="170">
        <v>80.3</v>
      </c>
      <c r="F45" s="108">
        <f>ROUND(E45*F43,2)</f>
        <v>44.97</v>
      </c>
      <c r="G45" s="170"/>
      <c r="H45" s="72"/>
      <c r="I45" s="170"/>
      <c r="J45" s="72"/>
      <c r="K45" s="161"/>
      <c r="L45" s="72"/>
      <c r="M45" s="72"/>
      <c r="N45" s="27"/>
    </row>
    <row r="46" spans="1:17" s="73" customFormat="1" ht="15.75">
      <c r="A46" s="62"/>
      <c r="B46" s="66"/>
      <c r="C46" s="89" t="s">
        <v>29</v>
      </c>
      <c r="D46" s="169" t="s">
        <v>37</v>
      </c>
      <c r="E46" s="170">
        <v>5.6</v>
      </c>
      <c r="F46" s="108">
        <f>ROUND(E46*F43,2)</f>
        <v>3.14</v>
      </c>
      <c r="G46" s="170"/>
      <c r="H46" s="72"/>
      <c r="I46" s="170"/>
      <c r="J46" s="72"/>
      <c r="K46" s="170"/>
      <c r="L46" s="72"/>
      <c r="M46" s="72"/>
      <c r="N46" s="27"/>
    </row>
    <row r="47" spans="1:17" s="64" customFormat="1" ht="15.75">
      <c r="A47" s="62">
        <v>2</v>
      </c>
      <c r="B47" s="67" t="s">
        <v>57</v>
      </c>
      <c r="C47" s="68" t="s">
        <v>70</v>
      </c>
      <c r="D47" s="191" t="s">
        <v>28</v>
      </c>
      <c r="E47" s="82"/>
      <c r="F47" s="192">
        <v>56</v>
      </c>
      <c r="G47" s="162"/>
      <c r="H47" s="72"/>
      <c r="I47" s="162"/>
      <c r="J47" s="72"/>
      <c r="K47" s="162"/>
      <c r="L47" s="72"/>
      <c r="M47" s="72"/>
      <c r="N47" s="27"/>
    </row>
    <row r="48" spans="1:17" s="64" customFormat="1" ht="15.75">
      <c r="A48" s="62"/>
      <c r="B48" s="67"/>
      <c r="C48" s="163" t="s">
        <v>25</v>
      </c>
      <c r="D48" s="83" t="s">
        <v>26</v>
      </c>
      <c r="E48" s="170">
        <v>2.06</v>
      </c>
      <c r="F48" s="162">
        <f>F47*E48</f>
        <v>115.36</v>
      </c>
      <c r="G48" s="162"/>
      <c r="H48" s="72"/>
      <c r="I48" s="170"/>
      <c r="J48" s="72"/>
      <c r="K48" s="162"/>
      <c r="L48" s="72"/>
      <c r="M48" s="72"/>
      <c r="N48" s="27"/>
    </row>
    <row r="49" spans="1:14" s="64" customFormat="1" ht="27">
      <c r="A49" s="62">
        <v>3</v>
      </c>
      <c r="B49" s="74" t="s">
        <v>69</v>
      </c>
      <c r="C49" s="69" t="s">
        <v>71</v>
      </c>
      <c r="D49" s="193" t="s">
        <v>27</v>
      </c>
      <c r="E49" s="83"/>
      <c r="F49" s="191">
        <v>721.5</v>
      </c>
      <c r="G49" s="170"/>
      <c r="H49" s="72"/>
      <c r="I49" s="170"/>
      <c r="J49" s="72"/>
      <c r="K49" s="170"/>
      <c r="L49" s="72"/>
      <c r="M49" s="72"/>
      <c r="N49" s="27"/>
    </row>
    <row r="50" spans="1:14" s="64" customFormat="1" ht="15.75">
      <c r="A50" s="62">
        <v>4</v>
      </c>
      <c r="B50" s="67" t="s">
        <v>39</v>
      </c>
      <c r="C50" s="71" t="s">
        <v>40</v>
      </c>
      <c r="D50" s="183" t="s">
        <v>41</v>
      </c>
      <c r="E50" s="86"/>
      <c r="F50" s="416">
        <v>0.37</v>
      </c>
      <c r="G50" s="170"/>
      <c r="H50" s="72"/>
      <c r="I50" s="170"/>
      <c r="J50" s="72"/>
      <c r="K50" s="170"/>
      <c r="L50" s="72"/>
      <c r="M50" s="72"/>
      <c r="N50" s="27"/>
    </row>
    <row r="51" spans="1:14" s="64" customFormat="1" ht="15.75">
      <c r="A51" s="62"/>
      <c r="B51" s="67"/>
      <c r="C51" s="89" t="s">
        <v>34</v>
      </c>
      <c r="D51" s="86" t="s">
        <v>36</v>
      </c>
      <c r="E51" s="86">
        <v>3.23</v>
      </c>
      <c r="F51" s="83">
        <f>ROUND(F50*E51,2)</f>
        <v>1.2</v>
      </c>
      <c r="G51" s="170"/>
      <c r="H51" s="72"/>
      <c r="I51" s="170"/>
      <c r="J51" s="72"/>
      <c r="K51" s="170"/>
      <c r="L51" s="72"/>
      <c r="M51" s="72"/>
      <c r="N51" s="27"/>
    </row>
    <row r="52" spans="1:14" s="64" customFormat="1" ht="15.75">
      <c r="A52" s="62"/>
      <c r="B52" s="67" t="s">
        <v>68</v>
      </c>
      <c r="C52" s="89" t="s">
        <v>42</v>
      </c>
      <c r="D52" s="86" t="s">
        <v>31</v>
      </c>
      <c r="E52" s="86">
        <v>3.62</v>
      </c>
      <c r="F52" s="83">
        <f>ROUND(F50*E52,2)</f>
        <v>1.34</v>
      </c>
      <c r="G52" s="170"/>
      <c r="H52" s="72"/>
      <c r="I52" s="170"/>
      <c r="J52" s="72"/>
      <c r="K52" s="171"/>
      <c r="L52" s="72"/>
      <c r="M52" s="72"/>
      <c r="N52" s="27"/>
    </row>
    <row r="53" spans="1:14" s="64" customFormat="1" ht="15.75">
      <c r="A53" s="62"/>
      <c r="B53" s="67"/>
      <c r="C53" s="89" t="s">
        <v>29</v>
      </c>
      <c r="D53" s="86" t="s">
        <v>30</v>
      </c>
      <c r="E53" s="86">
        <v>0.18</v>
      </c>
      <c r="F53" s="83">
        <f>ROUND(F50*E53,2)</f>
        <v>7.0000000000000007E-2</v>
      </c>
      <c r="G53" s="170"/>
      <c r="H53" s="72"/>
      <c r="I53" s="170"/>
      <c r="J53" s="72"/>
      <c r="K53" s="170"/>
      <c r="L53" s="72"/>
      <c r="M53" s="72"/>
      <c r="N53" s="27"/>
    </row>
    <row r="54" spans="1:14" s="64" customFormat="1" ht="15.75">
      <c r="A54" s="62"/>
      <c r="B54" s="75" t="s">
        <v>263</v>
      </c>
      <c r="C54" s="89" t="s">
        <v>38</v>
      </c>
      <c r="D54" s="86" t="s">
        <v>28</v>
      </c>
      <c r="E54" s="86">
        <v>0.04</v>
      </c>
      <c r="F54" s="83">
        <f>ROUND(F50*E54,2)</f>
        <v>0.01</v>
      </c>
      <c r="G54" s="121"/>
      <c r="H54" s="72"/>
      <c r="I54" s="170"/>
      <c r="J54" s="72"/>
      <c r="K54" s="170"/>
      <c r="L54" s="72"/>
      <c r="M54" s="72"/>
      <c r="N54" s="27"/>
    </row>
    <row r="55" spans="1:14" s="64" customFormat="1" ht="29.25" customHeight="1">
      <c r="A55" s="62">
        <v>5</v>
      </c>
      <c r="B55" s="67" t="s">
        <v>240</v>
      </c>
      <c r="C55" s="71" t="s">
        <v>241</v>
      </c>
      <c r="D55" s="183" t="s">
        <v>242</v>
      </c>
      <c r="E55" s="86"/>
      <c r="F55" s="191">
        <v>64</v>
      </c>
      <c r="G55" s="170"/>
      <c r="H55" s="72"/>
      <c r="I55" s="170"/>
      <c r="J55" s="72"/>
      <c r="K55" s="170"/>
      <c r="L55" s="72"/>
      <c r="M55" s="72"/>
      <c r="N55" s="27"/>
    </row>
    <row r="56" spans="1:14" s="64" customFormat="1" ht="15.75">
      <c r="A56" s="62"/>
      <c r="B56" s="67"/>
      <c r="C56" s="89" t="s">
        <v>34</v>
      </c>
      <c r="D56" s="417" t="s">
        <v>36</v>
      </c>
      <c r="E56" s="417">
        <v>2.8</v>
      </c>
      <c r="F56" s="124">
        <f>ROUND(F55*E56,2)</f>
        <v>179.2</v>
      </c>
      <c r="G56" s="84"/>
      <c r="H56" s="418"/>
      <c r="I56" s="84"/>
      <c r="J56" s="418"/>
      <c r="K56" s="84"/>
      <c r="L56" s="418"/>
      <c r="M56" s="418"/>
      <c r="N56" s="27"/>
    </row>
    <row r="57" spans="1:14" s="64" customFormat="1" ht="27" customHeight="1">
      <c r="A57" s="62"/>
      <c r="B57" s="67"/>
      <c r="C57" s="89" t="s">
        <v>29</v>
      </c>
      <c r="D57" s="417" t="s">
        <v>30</v>
      </c>
      <c r="E57" s="417">
        <v>0.14299999999999999</v>
      </c>
      <c r="F57" s="124">
        <f>ROUND(F55*E57,2)</f>
        <v>9.15</v>
      </c>
      <c r="G57" s="84"/>
      <c r="H57" s="418"/>
      <c r="I57" s="84"/>
      <c r="J57" s="418"/>
      <c r="K57" s="84"/>
      <c r="L57" s="418"/>
      <c r="M57" s="418"/>
      <c r="N57" s="27"/>
    </row>
    <row r="58" spans="1:14" s="64" customFormat="1" ht="18" customHeight="1">
      <c r="A58" s="62"/>
      <c r="B58" s="75" t="s">
        <v>262</v>
      </c>
      <c r="C58" s="89" t="s">
        <v>243</v>
      </c>
      <c r="D58" s="417" t="s">
        <v>28</v>
      </c>
      <c r="E58" s="417">
        <v>1.1000000000000001</v>
      </c>
      <c r="F58" s="124">
        <f>ROUND(F55*E58,2)</f>
        <v>70.400000000000006</v>
      </c>
      <c r="G58" s="84"/>
      <c r="H58" s="418"/>
      <c r="I58" s="84"/>
      <c r="J58" s="418"/>
      <c r="K58" s="84"/>
      <c r="L58" s="418"/>
      <c r="M58" s="418"/>
      <c r="N58" s="27"/>
    </row>
    <row r="59" spans="1:14" s="425" customFormat="1" ht="17.25" customHeight="1">
      <c r="A59" s="106">
        <v>6</v>
      </c>
      <c r="B59" s="102" t="s">
        <v>244</v>
      </c>
      <c r="C59" s="419" t="s">
        <v>245</v>
      </c>
      <c r="D59" s="420" t="s">
        <v>82</v>
      </c>
      <c r="E59" s="421"/>
      <c r="F59" s="422">
        <v>1.2831999999999999</v>
      </c>
      <c r="G59" s="423"/>
      <c r="H59" s="423"/>
      <c r="I59" s="423"/>
      <c r="J59" s="423"/>
      <c r="K59" s="423"/>
      <c r="L59" s="108"/>
      <c r="M59" s="108"/>
      <c r="N59" s="424"/>
    </row>
    <row r="60" spans="1:14" s="425" customFormat="1" ht="17.25" customHeight="1">
      <c r="A60" s="106"/>
      <c r="B60" s="102"/>
      <c r="C60" s="426" t="s">
        <v>34</v>
      </c>
      <c r="D60" s="407" t="s">
        <v>26</v>
      </c>
      <c r="E60" s="407">
        <v>565</v>
      </c>
      <c r="F60" s="407">
        <f>SUM(E60*F59)</f>
        <v>725.00799999999992</v>
      </c>
      <c r="G60" s="423"/>
      <c r="H60" s="423"/>
      <c r="I60" s="423"/>
      <c r="J60" s="173"/>
      <c r="K60" s="423"/>
      <c r="L60" s="108"/>
      <c r="M60" s="108"/>
      <c r="N60" s="424"/>
    </row>
    <row r="61" spans="1:14" s="425" customFormat="1" ht="17.25" customHeight="1">
      <c r="A61" s="106"/>
      <c r="B61" s="427"/>
      <c r="C61" s="114" t="s">
        <v>29</v>
      </c>
      <c r="D61" s="128" t="s">
        <v>30</v>
      </c>
      <c r="E61" s="128">
        <v>73</v>
      </c>
      <c r="F61" s="110">
        <f>ROUND(F59*E61,2)</f>
        <v>93.67</v>
      </c>
      <c r="G61" s="428"/>
      <c r="H61" s="428"/>
      <c r="I61" s="428"/>
      <c r="J61" s="428"/>
      <c r="K61" s="428"/>
      <c r="L61" s="108"/>
      <c r="M61" s="108"/>
      <c r="N61" s="424"/>
    </row>
    <row r="62" spans="1:14" s="425" customFormat="1" ht="17.25" customHeight="1">
      <c r="A62" s="106"/>
      <c r="B62" s="102" t="s">
        <v>246</v>
      </c>
      <c r="C62" s="426" t="s">
        <v>247</v>
      </c>
      <c r="D62" s="407" t="s">
        <v>31</v>
      </c>
      <c r="E62" s="407">
        <v>82</v>
      </c>
      <c r="F62" s="407">
        <f>SUM(E62*F59)</f>
        <v>105.22239999999999</v>
      </c>
      <c r="G62" s="423"/>
      <c r="H62" s="423"/>
      <c r="I62" s="423"/>
      <c r="J62" s="423"/>
      <c r="K62" s="423"/>
      <c r="L62" s="98"/>
      <c r="M62" s="98"/>
      <c r="N62" s="424"/>
    </row>
    <row r="63" spans="1:14" s="425" customFormat="1" ht="17.25" customHeight="1">
      <c r="A63" s="106"/>
      <c r="B63" s="427" t="s">
        <v>248</v>
      </c>
      <c r="C63" s="114" t="s">
        <v>249</v>
      </c>
      <c r="D63" s="128" t="s">
        <v>28</v>
      </c>
      <c r="E63" s="128">
        <v>2.09</v>
      </c>
      <c r="F63" s="110">
        <f>ROUND(F59*E63,2)</f>
        <v>2.68</v>
      </c>
      <c r="G63" s="98"/>
      <c r="H63" s="428"/>
      <c r="I63" s="428"/>
      <c r="J63" s="428"/>
      <c r="K63" s="428"/>
      <c r="L63" s="108"/>
      <c r="M63" s="108"/>
      <c r="N63" s="424"/>
    </row>
    <row r="64" spans="1:14" s="425" customFormat="1" ht="18.75" customHeight="1">
      <c r="A64" s="106"/>
      <c r="B64" s="102" t="s">
        <v>250</v>
      </c>
      <c r="C64" s="109" t="s">
        <v>251</v>
      </c>
      <c r="D64" s="110" t="s">
        <v>252</v>
      </c>
      <c r="E64" s="429">
        <v>1</v>
      </c>
      <c r="F64" s="110">
        <v>802</v>
      </c>
      <c r="G64" s="428"/>
      <c r="H64" s="317"/>
      <c r="I64" s="430"/>
      <c r="J64" s="430"/>
      <c r="K64" s="430"/>
      <c r="L64" s="108"/>
      <c r="M64" s="108"/>
      <c r="N64" s="424"/>
    </row>
    <row r="65" spans="1:14" s="168" customFormat="1" ht="17.25" customHeight="1">
      <c r="A65" s="431">
        <v>8</v>
      </c>
      <c r="B65" s="102" t="s">
        <v>253</v>
      </c>
      <c r="C65" s="116" t="s">
        <v>254</v>
      </c>
      <c r="D65" s="187" t="s">
        <v>27</v>
      </c>
      <c r="E65" s="432"/>
      <c r="F65" s="433">
        <v>2.2959999999999998</v>
      </c>
      <c r="G65" s="112"/>
      <c r="H65" s="112"/>
      <c r="I65" s="112"/>
      <c r="J65" s="112"/>
      <c r="K65" s="112"/>
      <c r="L65" s="112"/>
      <c r="M65" s="112"/>
      <c r="N65" s="27"/>
    </row>
    <row r="66" spans="1:14" s="168" customFormat="1" ht="18" customHeight="1">
      <c r="A66" s="431"/>
      <c r="B66" s="434"/>
      <c r="C66" s="435" t="s">
        <v>34</v>
      </c>
      <c r="D66" s="436" t="s">
        <v>26</v>
      </c>
      <c r="E66" s="437">
        <v>37.4</v>
      </c>
      <c r="F66" s="436">
        <f>ROUND(F65*E66,2)</f>
        <v>85.87</v>
      </c>
      <c r="G66" s="436"/>
      <c r="H66" s="436"/>
      <c r="I66" s="436"/>
      <c r="J66" s="436"/>
      <c r="K66" s="436"/>
      <c r="L66" s="436"/>
      <c r="M66" s="436"/>
      <c r="N66" s="27"/>
    </row>
    <row r="67" spans="1:14" s="168" customFormat="1" ht="15.75">
      <c r="A67" s="431"/>
      <c r="B67" s="438" t="s">
        <v>255</v>
      </c>
      <c r="C67" s="435" t="s">
        <v>256</v>
      </c>
      <c r="D67" s="439" t="s">
        <v>27</v>
      </c>
      <c r="E67" s="439">
        <v>1</v>
      </c>
      <c r="F67" s="440">
        <v>2.2959999999999998</v>
      </c>
      <c r="G67" s="112"/>
      <c r="H67" s="112"/>
      <c r="I67" s="112"/>
      <c r="J67" s="112"/>
      <c r="K67" s="112"/>
      <c r="L67" s="112"/>
      <c r="M67" s="112"/>
      <c r="N67" s="27"/>
    </row>
    <row r="68" spans="1:14" s="168" customFormat="1" ht="15.75">
      <c r="A68" s="431"/>
      <c r="B68" s="434"/>
      <c r="C68" s="109" t="s">
        <v>257</v>
      </c>
      <c r="D68" s="436" t="s">
        <v>232</v>
      </c>
      <c r="E68" s="437">
        <v>6.32</v>
      </c>
      <c r="F68" s="436">
        <f>F65*E68</f>
        <v>14.510719999999999</v>
      </c>
      <c r="G68" s="436"/>
      <c r="H68" s="436"/>
      <c r="I68" s="436"/>
      <c r="J68" s="436"/>
      <c r="K68" s="436"/>
      <c r="L68" s="436"/>
      <c r="M68" s="436"/>
      <c r="N68" s="27"/>
    </row>
    <row r="69" spans="1:14" s="168" customFormat="1" ht="17.25" customHeight="1">
      <c r="A69" s="431"/>
      <c r="B69" s="434" t="s">
        <v>265</v>
      </c>
      <c r="C69" s="109" t="s">
        <v>258</v>
      </c>
      <c r="D69" s="436" t="s">
        <v>238</v>
      </c>
      <c r="E69" s="437">
        <v>0.75</v>
      </c>
      <c r="F69" s="436">
        <f>F65*E69</f>
        <v>1.722</v>
      </c>
      <c r="G69" s="436"/>
      <c r="H69" s="436"/>
      <c r="I69" s="436"/>
      <c r="J69" s="436"/>
      <c r="K69" s="436"/>
      <c r="L69" s="436"/>
      <c r="M69" s="436"/>
      <c r="N69" s="27"/>
    </row>
    <row r="70" spans="1:14" s="168" customFormat="1" ht="15.75">
      <c r="A70" s="431"/>
      <c r="B70" s="438"/>
      <c r="C70" s="109" t="s">
        <v>231</v>
      </c>
      <c r="D70" s="439" t="s">
        <v>232</v>
      </c>
      <c r="E70" s="439">
        <v>7.63</v>
      </c>
      <c r="F70" s="440">
        <f>F65*E70</f>
        <v>17.518479999999997</v>
      </c>
      <c r="G70" s="84"/>
      <c r="H70" s="436"/>
      <c r="I70" s="112"/>
      <c r="J70" s="112"/>
      <c r="K70" s="112"/>
      <c r="L70" s="112"/>
      <c r="M70" s="436"/>
      <c r="N70" s="27"/>
    </row>
    <row r="71" spans="1:14" s="40" customFormat="1" ht="17.25" customHeight="1">
      <c r="A71" s="62">
        <v>9</v>
      </c>
      <c r="B71" s="67" t="s">
        <v>259</v>
      </c>
      <c r="C71" s="68" t="s">
        <v>260</v>
      </c>
      <c r="D71" s="191" t="s">
        <v>28</v>
      </c>
      <c r="E71" s="82"/>
      <c r="F71" s="192">
        <v>246</v>
      </c>
      <c r="G71" s="162"/>
      <c r="H71" s="72"/>
      <c r="I71" s="162"/>
      <c r="J71" s="72"/>
      <c r="K71" s="162"/>
      <c r="L71" s="72"/>
      <c r="M71" s="72"/>
      <c r="N71" s="27"/>
    </row>
    <row r="72" spans="1:14" s="40" customFormat="1" ht="17.25" customHeight="1">
      <c r="A72" s="56"/>
      <c r="B72" s="67"/>
      <c r="C72" s="163" t="s">
        <v>25</v>
      </c>
      <c r="D72" s="83" t="s">
        <v>26</v>
      </c>
      <c r="E72" s="170">
        <v>1.21</v>
      </c>
      <c r="F72" s="162">
        <f>F71*E72</f>
        <v>297.65999999999997</v>
      </c>
      <c r="G72" s="162"/>
      <c r="H72" s="72"/>
      <c r="I72" s="170"/>
      <c r="J72" s="72"/>
      <c r="K72" s="162"/>
      <c r="L72" s="72"/>
      <c r="M72" s="72"/>
      <c r="N72" s="27"/>
    </row>
    <row r="73" spans="1:14" s="57" customFormat="1" ht="18.75" customHeight="1">
      <c r="A73" s="145"/>
      <c r="B73" s="146"/>
      <c r="C73" s="115" t="s">
        <v>21</v>
      </c>
      <c r="D73" s="147"/>
      <c r="E73" s="148"/>
      <c r="F73" s="148"/>
      <c r="G73" s="149"/>
      <c r="H73" s="175"/>
      <c r="I73" s="150"/>
      <c r="J73" s="175"/>
      <c r="K73" s="150"/>
      <c r="L73" s="175"/>
      <c r="M73" s="175"/>
      <c r="N73" s="60"/>
    </row>
    <row r="74" spans="1:14" s="11" customFormat="1" ht="27">
      <c r="A74" s="151"/>
      <c r="B74" s="146"/>
      <c r="C74" s="89" t="s">
        <v>65</v>
      </c>
      <c r="D74" s="152">
        <v>0.05</v>
      </c>
      <c r="E74" s="153"/>
      <c r="F74" s="153"/>
      <c r="G74" s="154"/>
      <c r="H74" s="154"/>
      <c r="I74" s="154"/>
      <c r="J74" s="154"/>
      <c r="K74" s="154"/>
      <c r="L74" s="154"/>
      <c r="M74" s="260"/>
    </row>
    <row r="75" spans="1:14" s="11" customFormat="1" ht="15.75">
      <c r="A75" s="250"/>
      <c r="B75" s="251"/>
      <c r="C75" s="177" t="s">
        <v>44</v>
      </c>
      <c r="D75" s="147"/>
      <c r="E75" s="147"/>
      <c r="F75" s="147"/>
      <c r="G75" s="160"/>
      <c r="H75" s="263"/>
      <c r="I75" s="160"/>
      <c r="J75" s="263"/>
      <c r="K75" s="160"/>
      <c r="L75" s="263"/>
      <c r="M75" s="320"/>
      <c r="N75" s="27"/>
    </row>
    <row r="76" spans="1:14" s="11" customFormat="1" ht="18.75" customHeight="1">
      <c r="A76" s="151"/>
      <c r="B76" s="146"/>
      <c r="C76" s="117" t="s">
        <v>43</v>
      </c>
      <c r="D76" s="152"/>
      <c r="E76" s="153"/>
      <c r="F76" s="153"/>
      <c r="G76" s="154"/>
      <c r="H76" s="154"/>
      <c r="I76" s="154"/>
      <c r="J76" s="154"/>
      <c r="K76" s="154"/>
      <c r="L76" s="154"/>
      <c r="M76" s="318"/>
    </row>
    <row r="77" spans="1:14" s="6" customFormat="1" ht="18" customHeight="1">
      <c r="A77" s="119"/>
      <c r="B77" s="155"/>
      <c r="C77" s="177" t="s">
        <v>44</v>
      </c>
      <c r="D77" s="156"/>
      <c r="E77" s="157"/>
      <c r="F77" s="157"/>
      <c r="G77" s="158"/>
      <c r="H77" s="158"/>
      <c r="I77" s="158"/>
      <c r="J77" s="158"/>
      <c r="K77" s="158"/>
      <c r="L77" s="158"/>
      <c r="M77" s="319"/>
      <c r="N77" s="11"/>
    </row>
    <row r="78" spans="1:14" s="6" customFormat="1">
      <c r="A78" s="119"/>
      <c r="B78" s="155"/>
      <c r="C78" s="118" t="s">
        <v>45</v>
      </c>
      <c r="D78" s="152"/>
      <c r="E78" s="157"/>
      <c r="F78" s="157"/>
      <c r="G78" s="158"/>
      <c r="H78" s="158"/>
      <c r="I78" s="158"/>
      <c r="J78" s="158"/>
      <c r="K78" s="158"/>
      <c r="L78" s="158"/>
      <c r="M78" s="319"/>
      <c r="N78" s="11"/>
    </row>
    <row r="79" spans="1:14" s="6" customFormat="1" ht="21" customHeight="1">
      <c r="A79" s="119"/>
      <c r="B79" s="155"/>
      <c r="C79" s="167" t="s">
        <v>46</v>
      </c>
      <c r="D79" s="156"/>
      <c r="E79" s="157"/>
      <c r="F79" s="157"/>
      <c r="G79" s="158"/>
      <c r="H79" s="158"/>
      <c r="I79" s="158"/>
      <c r="J79" s="158"/>
      <c r="K79" s="158"/>
      <c r="L79" s="158"/>
      <c r="M79" s="178"/>
      <c r="N79" s="11"/>
    </row>
  </sheetData>
  <mergeCells count="15"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H5:K5"/>
    <mergeCell ref="A1:M1"/>
    <mergeCell ref="A2:L2"/>
    <mergeCell ref="A3:F3"/>
    <mergeCell ref="H3:K3"/>
    <mergeCell ref="B4:C4"/>
  </mergeCells>
  <conditionalFormatting sqref="A75:B75 D75:IU75 O15:IU15 IS25:IU25 O29:IU29 O16:IR33 O10:IR14 A9:IR9 A31:IU72 A10:N69">
    <cfRule type="cellIs" dxfId="6" priority="22" stopIfTrue="1" operator="equal">
      <formula>8223.307275</formula>
    </cfRule>
  </conditionalFormatting>
  <pageMargins left="0.16" right="0.16" top="0.5" bottom="0.23" header="0.3" footer="0.15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53" zoomScale="110" zoomScaleNormal="110" workbookViewId="0">
      <selection activeCell="D60" sqref="D60:D62"/>
    </sheetView>
  </sheetViews>
  <sheetFormatPr defaultRowHeight="15"/>
  <cols>
    <col min="1" max="1" width="3.85546875" customWidth="1"/>
    <col min="2" max="2" width="10.28515625" customWidth="1"/>
    <col min="3" max="3" width="48.28515625" customWidth="1"/>
    <col min="4" max="4" width="7.5703125" customWidth="1"/>
    <col min="5" max="5" width="8.42578125" customWidth="1"/>
    <col min="6" max="6" width="8.7109375" customWidth="1"/>
    <col min="7" max="7" width="7.140625" customWidth="1"/>
    <col min="8" max="8" width="8.42578125" customWidth="1"/>
    <col min="9" max="9" width="8.28515625" customWidth="1"/>
    <col min="10" max="11" width="8" customWidth="1"/>
    <col min="13" max="13" width="8.28515625" customWidth="1"/>
  </cols>
  <sheetData>
    <row r="1" spans="1:17" s="20" customFormat="1" ht="18.75" customHeight="1">
      <c r="A1" s="476" t="s">
        <v>132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4"/>
      <c r="O1" s="44"/>
    </row>
    <row r="2" spans="1:17" s="21" customFormat="1" ht="15" customHeight="1">
      <c r="A2" s="477" t="s">
        <v>119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N2" s="40"/>
      <c r="O2" s="40"/>
    </row>
    <row r="3" spans="1:17" s="21" customFormat="1" ht="8.25" customHeight="1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  <c r="O3" s="40"/>
    </row>
    <row r="4" spans="1:17" s="21" customFormat="1" ht="15.75">
      <c r="B4" s="479" t="s">
        <v>266</v>
      </c>
      <c r="C4" s="479"/>
      <c r="D4" s="359">
        <f>ROUND(M63*0.001,2)</f>
        <v>0</v>
      </c>
      <c r="E4" s="21" t="s">
        <v>13</v>
      </c>
      <c r="I4" s="25"/>
      <c r="J4" s="208"/>
      <c r="K4" s="208"/>
      <c r="L4" s="23"/>
      <c r="M4" s="24"/>
      <c r="N4" s="40"/>
      <c r="O4" s="40"/>
    </row>
    <row r="5" spans="1:17" s="21" customFormat="1" ht="8.25" customHeight="1">
      <c r="A5" s="209"/>
      <c r="B5" s="209"/>
      <c r="D5" s="26"/>
      <c r="E5" s="26"/>
      <c r="F5" s="23"/>
      <c r="G5" s="195"/>
      <c r="H5" s="475"/>
      <c r="I5" s="475"/>
      <c r="J5" s="475"/>
      <c r="K5" s="475"/>
      <c r="L5" s="23"/>
      <c r="M5" s="24"/>
      <c r="N5" s="40"/>
      <c r="O5" s="40"/>
    </row>
    <row r="6" spans="1:17" s="26" customFormat="1" ht="27.75" customHeight="1">
      <c r="A6" s="482" t="s">
        <v>0</v>
      </c>
      <c r="B6" s="483" t="s">
        <v>14</v>
      </c>
      <c r="C6" s="480" t="s">
        <v>15</v>
      </c>
      <c r="D6" s="482" t="s">
        <v>16</v>
      </c>
      <c r="E6" s="480" t="s">
        <v>17</v>
      </c>
      <c r="F6" s="480"/>
      <c r="G6" s="480" t="s">
        <v>18</v>
      </c>
      <c r="H6" s="480"/>
      <c r="I6" s="480" t="s">
        <v>19</v>
      </c>
      <c r="J6" s="480"/>
      <c r="K6" s="480" t="s">
        <v>20</v>
      </c>
      <c r="L6" s="480"/>
      <c r="M6" s="481" t="s">
        <v>21</v>
      </c>
      <c r="N6" s="27"/>
      <c r="O6" s="27"/>
      <c r="P6" s="27"/>
      <c r="Q6" s="27"/>
    </row>
    <row r="7" spans="1:17" s="26" customFormat="1" ht="31.5">
      <c r="A7" s="482"/>
      <c r="B7" s="483"/>
      <c r="C7" s="480"/>
      <c r="D7" s="482"/>
      <c r="E7" s="210" t="s">
        <v>22</v>
      </c>
      <c r="F7" s="210" t="s">
        <v>1</v>
      </c>
      <c r="G7" s="210" t="s">
        <v>23</v>
      </c>
      <c r="H7" s="28" t="s">
        <v>21</v>
      </c>
      <c r="I7" s="29" t="s">
        <v>23</v>
      </c>
      <c r="J7" s="210" t="s">
        <v>21</v>
      </c>
      <c r="K7" s="210" t="s">
        <v>23</v>
      </c>
      <c r="L7" s="30" t="s">
        <v>21</v>
      </c>
      <c r="M7" s="481"/>
      <c r="N7" s="27"/>
      <c r="O7" s="31"/>
      <c r="P7" s="27"/>
      <c r="Q7" s="27"/>
    </row>
    <row r="8" spans="1:17" s="27" customFormat="1" ht="12" customHeight="1">
      <c r="A8" s="211">
        <v>1</v>
      </c>
      <c r="B8" s="32">
        <v>2</v>
      </c>
      <c r="C8" s="211">
        <v>3</v>
      </c>
      <c r="D8" s="32">
        <v>4</v>
      </c>
      <c r="E8" s="211">
        <v>5</v>
      </c>
      <c r="F8" s="32">
        <v>6</v>
      </c>
      <c r="G8" s="33">
        <v>7</v>
      </c>
      <c r="H8" s="32">
        <v>8</v>
      </c>
      <c r="I8" s="211">
        <v>9</v>
      </c>
      <c r="J8" s="32">
        <v>10</v>
      </c>
      <c r="K8" s="211">
        <v>11</v>
      </c>
      <c r="L8" s="33">
        <v>12</v>
      </c>
      <c r="M8" s="32" t="s">
        <v>24</v>
      </c>
    </row>
    <row r="9" spans="1:17" s="27" customFormat="1" ht="15.75">
      <c r="A9" s="399"/>
      <c r="B9" s="32"/>
      <c r="C9" s="441" t="s">
        <v>267</v>
      </c>
      <c r="D9" s="32"/>
      <c r="E9" s="399"/>
      <c r="F9" s="32"/>
      <c r="G9" s="33"/>
      <c r="H9" s="32"/>
      <c r="I9" s="399"/>
      <c r="J9" s="32"/>
      <c r="K9" s="399"/>
      <c r="L9" s="33"/>
      <c r="M9" s="32"/>
    </row>
    <row r="10" spans="1:17" s="51" customFormat="1" ht="27" customHeight="1">
      <c r="A10" s="106">
        <v>1</v>
      </c>
      <c r="B10" s="136" t="s">
        <v>47</v>
      </c>
      <c r="C10" s="197" t="s">
        <v>204</v>
      </c>
      <c r="D10" s="182" t="s">
        <v>82</v>
      </c>
      <c r="E10" s="137"/>
      <c r="F10" s="181">
        <v>10.747</v>
      </c>
      <c r="G10" s="98"/>
      <c r="H10" s="88"/>
      <c r="I10" s="98"/>
      <c r="J10" s="138"/>
      <c r="K10" s="98"/>
      <c r="L10" s="138"/>
      <c r="M10" s="138"/>
    </row>
    <row r="11" spans="1:17" s="53" customFormat="1" ht="14.25">
      <c r="A11" s="106"/>
      <c r="B11" s="131"/>
      <c r="C11" s="114" t="s">
        <v>34</v>
      </c>
      <c r="D11" s="97" t="s">
        <v>36</v>
      </c>
      <c r="E11" s="137">
        <v>15</v>
      </c>
      <c r="F11" s="137">
        <f>ROUND(F10*E11,2)</f>
        <v>161.21</v>
      </c>
      <c r="G11" s="98"/>
      <c r="H11" s="88"/>
      <c r="I11" s="125"/>
      <c r="J11" s="88"/>
      <c r="K11" s="98"/>
      <c r="L11" s="88"/>
      <c r="M11" s="88"/>
      <c r="O11" s="54"/>
    </row>
    <row r="12" spans="1:17" s="55" customFormat="1" ht="16.5" customHeight="1">
      <c r="A12" s="139"/>
      <c r="B12" s="111" t="s">
        <v>149</v>
      </c>
      <c r="C12" s="140" t="s">
        <v>62</v>
      </c>
      <c r="D12" s="106" t="s">
        <v>48</v>
      </c>
      <c r="E12" s="201">
        <v>2.16</v>
      </c>
      <c r="F12" s="176">
        <f>ROUND(E12*F10,2)</f>
        <v>23.21</v>
      </c>
      <c r="G12" s="206"/>
      <c r="H12" s="92"/>
      <c r="I12" s="173"/>
      <c r="J12" s="92"/>
      <c r="K12" s="173"/>
      <c r="L12" s="92"/>
      <c r="M12" s="92"/>
    </row>
    <row r="13" spans="1:17" s="51" customFormat="1" ht="15.75">
      <c r="A13" s="106"/>
      <c r="B13" s="136" t="s">
        <v>150</v>
      </c>
      <c r="C13" s="140" t="s">
        <v>66</v>
      </c>
      <c r="D13" s="141" t="s">
        <v>48</v>
      </c>
      <c r="E13" s="137">
        <v>2.73</v>
      </c>
      <c r="F13" s="137">
        <f>ROUND(E13*F10,2)</f>
        <v>29.34</v>
      </c>
      <c r="G13" s="98"/>
      <c r="H13" s="88"/>
      <c r="I13" s="99"/>
      <c r="J13" s="88"/>
      <c r="K13" s="98"/>
      <c r="L13" s="88"/>
      <c r="M13" s="88"/>
    </row>
    <row r="14" spans="1:17" s="51" customFormat="1" ht="15.75">
      <c r="A14" s="106"/>
      <c r="B14" s="97" t="s">
        <v>151</v>
      </c>
      <c r="C14" s="114" t="s">
        <v>63</v>
      </c>
      <c r="D14" s="141" t="s">
        <v>48</v>
      </c>
      <c r="E14" s="137">
        <v>0.97</v>
      </c>
      <c r="F14" s="137">
        <f>ROUND(E14*F10,2)</f>
        <v>10.42</v>
      </c>
      <c r="G14" s="98"/>
      <c r="H14" s="88"/>
      <c r="I14" s="99"/>
      <c r="J14" s="88"/>
      <c r="K14" s="98"/>
      <c r="L14" s="88"/>
      <c r="M14" s="88"/>
    </row>
    <row r="15" spans="1:17" s="51" customFormat="1" ht="15.75">
      <c r="A15" s="106"/>
      <c r="B15" s="75" t="s">
        <v>268</v>
      </c>
      <c r="C15" s="114" t="s">
        <v>208</v>
      </c>
      <c r="D15" s="97" t="s">
        <v>76</v>
      </c>
      <c r="E15" s="137">
        <v>122</v>
      </c>
      <c r="F15" s="137">
        <f>ROUND(E15*F10,2)</f>
        <v>1311.13</v>
      </c>
      <c r="G15" s="198"/>
      <c r="H15" s="88"/>
      <c r="I15" s="98"/>
      <c r="J15" s="88"/>
      <c r="K15" s="98"/>
      <c r="L15" s="88"/>
      <c r="M15" s="88"/>
    </row>
    <row r="16" spans="1:17" s="51" customFormat="1" ht="14.25" customHeight="1">
      <c r="A16" s="106"/>
      <c r="B16" s="97"/>
      <c r="C16" s="114" t="s">
        <v>33</v>
      </c>
      <c r="D16" s="106" t="s">
        <v>76</v>
      </c>
      <c r="E16" s="176">
        <v>7</v>
      </c>
      <c r="F16" s="176">
        <f>ROUND(E16*F10,2)</f>
        <v>75.23</v>
      </c>
      <c r="G16" s="173"/>
      <c r="H16" s="92"/>
      <c r="I16" s="173"/>
      <c r="J16" s="92"/>
      <c r="K16" s="173"/>
      <c r="L16" s="92"/>
      <c r="M16" s="92"/>
    </row>
    <row r="17" spans="1:24" s="21" customFormat="1" ht="24.75" customHeight="1">
      <c r="A17" s="62">
        <v>2</v>
      </c>
      <c r="B17" s="81" t="s">
        <v>120</v>
      </c>
      <c r="C17" s="85" t="s">
        <v>205</v>
      </c>
      <c r="D17" s="183" t="s">
        <v>124</v>
      </c>
      <c r="E17" s="87"/>
      <c r="F17" s="362">
        <v>5.6543000000000001</v>
      </c>
      <c r="G17" s="88"/>
      <c r="H17" s="88"/>
      <c r="I17" s="88"/>
      <c r="J17" s="88"/>
      <c r="K17" s="88"/>
      <c r="L17" s="88"/>
      <c r="M17" s="88"/>
    </row>
    <row r="18" spans="1:24" s="42" customFormat="1" ht="14.25">
      <c r="A18" s="62"/>
      <c r="B18" s="142"/>
      <c r="C18" s="89" t="s">
        <v>34</v>
      </c>
      <c r="D18" s="169" t="s">
        <v>36</v>
      </c>
      <c r="E18" s="90">
        <v>33</v>
      </c>
      <c r="F18" s="90">
        <f>ROUND(F17*E18,2)</f>
        <v>186.59</v>
      </c>
      <c r="G18" s="88"/>
      <c r="H18" s="88"/>
      <c r="I18" s="72"/>
      <c r="J18" s="88"/>
      <c r="K18" s="88"/>
      <c r="L18" s="88"/>
      <c r="M18" s="88"/>
    </row>
    <row r="19" spans="1:24" s="42" customFormat="1" ht="14.25">
      <c r="A19" s="62"/>
      <c r="B19" s="65" t="s">
        <v>149</v>
      </c>
      <c r="C19" s="89" t="s">
        <v>49</v>
      </c>
      <c r="D19" s="169" t="s">
        <v>36</v>
      </c>
      <c r="E19" s="90">
        <v>1.91</v>
      </c>
      <c r="F19" s="90">
        <f>ROUND(E19*F17,2)</f>
        <v>10.8</v>
      </c>
      <c r="G19" s="88"/>
      <c r="H19" s="88"/>
      <c r="I19" s="88"/>
      <c r="J19" s="88"/>
      <c r="K19" s="88"/>
      <c r="L19" s="88"/>
      <c r="M19" s="88"/>
    </row>
    <row r="20" spans="1:24" s="21" customFormat="1" ht="15.75">
      <c r="A20" s="35"/>
      <c r="B20" s="102" t="s">
        <v>68</v>
      </c>
      <c r="C20" s="122" t="s">
        <v>58</v>
      </c>
      <c r="D20" s="128" t="s">
        <v>31</v>
      </c>
      <c r="E20" s="128">
        <v>2.58</v>
      </c>
      <c r="F20" s="110">
        <f>ROUND(F17*E20,2)</f>
        <v>14.59</v>
      </c>
      <c r="G20" s="125"/>
      <c r="H20" s="129"/>
      <c r="I20" s="125"/>
      <c r="J20" s="125"/>
      <c r="K20" s="125"/>
      <c r="L20" s="125"/>
      <c r="M20" s="125"/>
    </row>
    <row r="21" spans="1:24" s="21" customFormat="1" ht="16.5" customHeight="1">
      <c r="A21" s="62"/>
      <c r="B21" s="169" t="s">
        <v>152</v>
      </c>
      <c r="C21" s="93" t="s">
        <v>56</v>
      </c>
      <c r="D21" s="94" t="s">
        <v>48</v>
      </c>
      <c r="E21" s="90">
        <v>11.2</v>
      </c>
      <c r="F21" s="90">
        <f>ROUND(E21*F17,2)</f>
        <v>63.33</v>
      </c>
      <c r="G21" s="88"/>
      <c r="H21" s="88"/>
      <c r="I21" s="95"/>
      <c r="J21" s="88"/>
      <c r="K21" s="88"/>
      <c r="L21" s="88"/>
      <c r="M21" s="88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s="21" customFormat="1" ht="15.75">
      <c r="A22" s="62"/>
      <c r="B22" s="169" t="s">
        <v>153</v>
      </c>
      <c r="C22" s="93" t="s">
        <v>55</v>
      </c>
      <c r="D22" s="94" t="s">
        <v>48</v>
      </c>
      <c r="E22" s="90">
        <v>24.8</v>
      </c>
      <c r="F22" s="90">
        <f>ROUND(E22*F17,2)</f>
        <v>140.22999999999999</v>
      </c>
      <c r="G22" s="88"/>
      <c r="H22" s="88"/>
      <c r="I22" s="95"/>
      <c r="J22" s="88"/>
      <c r="K22" s="88"/>
      <c r="L22" s="88"/>
      <c r="M22" s="88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s="21" customFormat="1" ht="15.75">
      <c r="A23" s="62"/>
      <c r="B23" s="169" t="s">
        <v>151</v>
      </c>
      <c r="C23" s="93" t="s">
        <v>32</v>
      </c>
      <c r="D23" s="94" t="s">
        <v>48</v>
      </c>
      <c r="E23" s="90">
        <v>4.1399999999999997</v>
      </c>
      <c r="F23" s="90">
        <f>ROUND(E23*F17,2)</f>
        <v>23.41</v>
      </c>
      <c r="G23" s="88"/>
      <c r="H23" s="88"/>
      <c r="I23" s="95"/>
      <c r="J23" s="88"/>
      <c r="K23" s="98"/>
      <c r="L23" s="88"/>
      <c r="M23" s="88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21" customFormat="1" ht="17.25" customHeight="1">
      <c r="A24" s="62"/>
      <c r="B24" s="62" t="s">
        <v>154</v>
      </c>
      <c r="C24" s="89" t="s">
        <v>50</v>
      </c>
      <c r="D24" s="199" t="s">
        <v>48</v>
      </c>
      <c r="E24" s="91">
        <v>0.53</v>
      </c>
      <c r="F24" s="91">
        <f>ROUND(E24*F17,2)</f>
        <v>3</v>
      </c>
      <c r="G24" s="92"/>
      <c r="H24" s="92"/>
      <c r="I24" s="92"/>
      <c r="J24" s="92"/>
      <c r="K24" s="92"/>
      <c r="L24" s="92"/>
      <c r="M24" s="9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s="21" customFormat="1" ht="16.5" customHeight="1">
      <c r="A25" s="62"/>
      <c r="B25" s="75" t="s">
        <v>263</v>
      </c>
      <c r="C25" s="89" t="s">
        <v>125</v>
      </c>
      <c r="D25" s="62" t="s">
        <v>72</v>
      </c>
      <c r="E25" s="184">
        <v>151.19999999999999</v>
      </c>
      <c r="F25" s="91">
        <f>ROUND(E25*F17,2)</f>
        <v>854.93</v>
      </c>
      <c r="G25" s="121"/>
      <c r="H25" s="92"/>
      <c r="I25" s="92"/>
      <c r="J25" s="92"/>
      <c r="K25" s="92"/>
      <c r="L25" s="92"/>
      <c r="M25" s="9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s="21" customFormat="1" ht="14.25" customHeight="1">
      <c r="A26" s="62"/>
      <c r="B26" s="143"/>
      <c r="C26" s="89" t="s">
        <v>33</v>
      </c>
      <c r="D26" s="62" t="s">
        <v>72</v>
      </c>
      <c r="E26" s="91">
        <v>30</v>
      </c>
      <c r="F26" s="91">
        <f>F17*E26</f>
        <v>169.62899999999999</v>
      </c>
      <c r="G26" s="92"/>
      <c r="H26" s="92"/>
      <c r="I26" s="92"/>
      <c r="J26" s="92"/>
      <c r="K26" s="92"/>
      <c r="L26" s="92"/>
      <c r="M26" s="9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s="42" customFormat="1" ht="13.5" customHeight="1">
      <c r="A27" s="62">
        <v>3</v>
      </c>
      <c r="B27" s="65" t="s">
        <v>186</v>
      </c>
      <c r="C27" s="71" t="s">
        <v>187</v>
      </c>
      <c r="D27" s="363" t="s">
        <v>27</v>
      </c>
      <c r="E27" s="90"/>
      <c r="F27" s="174">
        <v>3.17</v>
      </c>
      <c r="G27" s="88"/>
      <c r="H27" s="88"/>
      <c r="I27" s="88"/>
      <c r="J27" s="88"/>
      <c r="K27" s="88"/>
      <c r="L27" s="88"/>
      <c r="M27" s="8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s="322" customFormat="1" ht="15.75">
      <c r="A28" s="120"/>
      <c r="B28" s="364" t="s">
        <v>188</v>
      </c>
      <c r="C28" s="93" t="s">
        <v>189</v>
      </c>
      <c r="D28" s="143" t="s">
        <v>48</v>
      </c>
      <c r="E28" s="186">
        <v>0.3</v>
      </c>
      <c r="F28" s="90">
        <f>ROUND(E28*F27,3)</f>
        <v>0.95099999999999996</v>
      </c>
      <c r="G28" s="365"/>
      <c r="H28" s="88"/>
      <c r="I28" s="365"/>
      <c r="J28" s="88"/>
      <c r="K28" s="88"/>
      <c r="L28" s="88"/>
      <c r="M28" s="8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s="57" customFormat="1" ht="15.75">
      <c r="A29" s="144"/>
      <c r="B29" s="169" t="s">
        <v>206</v>
      </c>
      <c r="C29" s="144" t="s">
        <v>190</v>
      </c>
      <c r="D29" s="366" t="s">
        <v>27</v>
      </c>
      <c r="E29" s="336">
        <v>1.03</v>
      </c>
      <c r="F29" s="336">
        <f>ROUND(E29*F27,2)</f>
        <v>3.27</v>
      </c>
      <c r="G29" s="95"/>
      <c r="H29" s="88"/>
      <c r="I29" s="95"/>
      <c r="J29" s="88"/>
      <c r="K29" s="88"/>
      <c r="L29" s="88"/>
      <c r="M29" s="88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s="168" customFormat="1" ht="40.5" customHeight="1">
      <c r="A30" s="106">
        <v>4</v>
      </c>
      <c r="B30" s="102" t="s">
        <v>191</v>
      </c>
      <c r="C30" s="115" t="s">
        <v>269</v>
      </c>
      <c r="D30" s="182" t="s">
        <v>51</v>
      </c>
      <c r="E30" s="128"/>
      <c r="F30" s="411">
        <v>5.2805</v>
      </c>
      <c r="G30" s="98"/>
      <c r="H30" s="98"/>
      <c r="I30" s="98"/>
      <c r="J30" s="98"/>
      <c r="K30" s="98"/>
      <c r="L30" s="98"/>
      <c r="M30" s="98"/>
    </row>
    <row r="31" spans="1:24" s="281" customFormat="1" ht="26.25" customHeight="1">
      <c r="A31" s="106"/>
      <c r="B31" s="130"/>
      <c r="C31" s="114" t="s">
        <v>34</v>
      </c>
      <c r="D31" s="106" t="s">
        <v>36</v>
      </c>
      <c r="E31" s="121">
        <v>37.64</v>
      </c>
      <c r="F31" s="121">
        <f>ROUND(F30*E31,2)</f>
        <v>198.76</v>
      </c>
      <c r="G31" s="272"/>
      <c r="H31" s="173"/>
      <c r="I31" s="161"/>
      <c r="J31" s="173"/>
      <c r="K31" s="272"/>
      <c r="L31" s="173"/>
      <c r="M31" s="173"/>
      <c r="N31" s="367"/>
      <c r="R31" s="367"/>
    </row>
    <row r="32" spans="1:24" s="281" customFormat="1" ht="17.25" customHeight="1">
      <c r="A32" s="106"/>
      <c r="B32" s="111" t="s">
        <v>192</v>
      </c>
      <c r="C32" s="114" t="s">
        <v>193</v>
      </c>
      <c r="D32" s="106" t="s">
        <v>36</v>
      </c>
      <c r="E32" s="121">
        <v>3.02</v>
      </c>
      <c r="F32" s="121">
        <f>ROUND(E32*F30,2)</f>
        <v>15.95</v>
      </c>
      <c r="G32" s="272"/>
      <c r="H32" s="173"/>
      <c r="I32" s="173"/>
      <c r="J32" s="173"/>
      <c r="K32" s="173"/>
      <c r="L32" s="173"/>
      <c r="M32" s="173"/>
    </row>
    <row r="33" spans="1:28" s="168" customFormat="1" ht="17.25" customHeight="1">
      <c r="A33" s="106"/>
      <c r="B33" s="97" t="s">
        <v>152</v>
      </c>
      <c r="C33" s="140" t="s">
        <v>56</v>
      </c>
      <c r="D33" s="141" t="s">
        <v>48</v>
      </c>
      <c r="E33" s="368">
        <v>3.7</v>
      </c>
      <c r="F33" s="108">
        <f>ROUND(E33*F30,2)</f>
        <v>19.54</v>
      </c>
      <c r="G33" s="98"/>
      <c r="H33" s="98"/>
      <c r="I33" s="369"/>
      <c r="J33" s="98"/>
      <c r="K33" s="88"/>
      <c r="L33" s="98"/>
      <c r="M33" s="98"/>
    </row>
    <row r="34" spans="1:28" s="168" customFormat="1" ht="13.5">
      <c r="A34" s="106"/>
      <c r="B34" s="97" t="s">
        <v>153</v>
      </c>
      <c r="C34" s="140" t="s">
        <v>55</v>
      </c>
      <c r="D34" s="141" t="s">
        <v>48</v>
      </c>
      <c r="E34" s="368">
        <v>11.1</v>
      </c>
      <c r="F34" s="108">
        <f>ROUND(E34*F30,2)</f>
        <v>58.61</v>
      </c>
      <c r="G34" s="98"/>
      <c r="H34" s="98"/>
      <c r="I34" s="369"/>
      <c r="J34" s="98"/>
      <c r="K34" s="88"/>
      <c r="L34" s="98"/>
      <c r="M34" s="98"/>
    </row>
    <row r="35" spans="1:28" s="168" customFormat="1" ht="16.5" customHeight="1">
      <c r="A35" s="106"/>
      <c r="B35" s="133"/>
      <c r="C35" s="114" t="s">
        <v>29</v>
      </c>
      <c r="D35" s="106" t="s">
        <v>37</v>
      </c>
      <c r="E35" s="121">
        <v>2.2999999999999998</v>
      </c>
      <c r="F35" s="121">
        <f>ROUND(E35*F30,2)</f>
        <v>12.15</v>
      </c>
      <c r="G35" s="173"/>
      <c r="H35" s="173"/>
      <c r="I35" s="173"/>
      <c r="J35" s="173"/>
      <c r="K35" s="161"/>
      <c r="L35" s="173"/>
      <c r="M35" s="173"/>
    </row>
    <row r="36" spans="1:28" s="168" customFormat="1" ht="18" customHeight="1">
      <c r="A36" s="106"/>
      <c r="B36" s="106" t="s">
        <v>207</v>
      </c>
      <c r="C36" s="114" t="s">
        <v>194</v>
      </c>
      <c r="D36" s="97" t="s">
        <v>27</v>
      </c>
      <c r="E36" s="368">
        <v>121.6</v>
      </c>
      <c r="F36" s="108">
        <f>ROUND(E36*F30,2)</f>
        <v>642.11</v>
      </c>
      <c r="G36" s="198"/>
      <c r="H36" s="98"/>
      <c r="I36" s="98"/>
      <c r="J36" s="98"/>
      <c r="K36" s="98"/>
      <c r="L36" s="98"/>
      <c r="M36" s="98"/>
      <c r="N36" s="370"/>
    </row>
    <row r="37" spans="1:28" s="168" customFormat="1" ht="13.5">
      <c r="A37" s="106"/>
      <c r="B37" s="133"/>
      <c r="C37" s="114" t="s">
        <v>52</v>
      </c>
      <c r="D37" s="97" t="s">
        <v>37</v>
      </c>
      <c r="E37" s="368">
        <v>14.9</v>
      </c>
      <c r="F37" s="108">
        <f>ROUND(E37*F30,2)</f>
        <v>78.680000000000007</v>
      </c>
      <c r="G37" s="198"/>
      <c r="H37" s="98"/>
      <c r="I37" s="98"/>
      <c r="J37" s="98"/>
      <c r="K37" s="98"/>
      <c r="L37" s="98"/>
      <c r="M37" s="98"/>
    </row>
    <row r="38" spans="1:28" s="53" customFormat="1" ht="15.75">
      <c r="A38" s="106">
        <v>3</v>
      </c>
      <c r="B38" s="131" t="s">
        <v>186</v>
      </c>
      <c r="C38" s="115" t="s">
        <v>187</v>
      </c>
      <c r="D38" s="200" t="s">
        <v>27</v>
      </c>
      <c r="E38" s="137"/>
      <c r="F38" s="174">
        <v>1.585</v>
      </c>
      <c r="G38" s="98"/>
      <c r="H38" s="98"/>
      <c r="I38" s="98"/>
      <c r="J38" s="98"/>
      <c r="K38" s="98"/>
      <c r="L38" s="98"/>
      <c r="M38" s="98"/>
      <c r="N38" s="47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</row>
    <row r="39" spans="1:28" s="322" customFormat="1" ht="15.75">
      <c r="A39" s="120"/>
      <c r="B39" s="364" t="s">
        <v>188</v>
      </c>
      <c r="C39" s="93" t="s">
        <v>189</v>
      </c>
      <c r="D39" s="143" t="s">
        <v>48</v>
      </c>
      <c r="E39" s="186">
        <v>0.3</v>
      </c>
      <c r="F39" s="90">
        <f>ROUND(E39*F38,3)</f>
        <v>0.47599999999999998</v>
      </c>
      <c r="G39" s="365"/>
      <c r="H39" s="88"/>
      <c r="I39" s="365"/>
      <c r="J39" s="88"/>
      <c r="K39" s="88"/>
      <c r="L39" s="88"/>
      <c r="M39" s="88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8" s="57" customFormat="1" ht="15.75">
      <c r="A40" s="144"/>
      <c r="B40" s="169" t="s">
        <v>206</v>
      </c>
      <c r="C40" s="144" t="s">
        <v>190</v>
      </c>
      <c r="D40" s="366" t="s">
        <v>27</v>
      </c>
      <c r="E40" s="336">
        <v>1.03</v>
      </c>
      <c r="F40" s="336">
        <f>ROUND(E40*F38,2)</f>
        <v>1.63</v>
      </c>
      <c r="G40" s="95"/>
      <c r="H40" s="88"/>
      <c r="I40" s="95"/>
      <c r="J40" s="88"/>
      <c r="K40" s="88"/>
      <c r="L40" s="88"/>
      <c r="M40" s="88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8" s="21" customFormat="1" ht="39.75" customHeight="1">
      <c r="A41" s="62">
        <v>4</v>
      </c>
      <c r="B41" s="81" t="s">
        <v>195</v>
      </c>
      <c r="C41" s="71" t="s">
        <v>196</v>
      </c>
      <c r="D41" s="183" t="s">
        <v>197</v>
      </c>
      <c r="E41" s="87"/>
      <c r="F41" s="411">
        <v>5.2805</v>
      </c>
      <c r="G41" s="88"/>
      <c r="H41" s="88"/>
      <c r="I41" s="88"/>
      <c r="J41" s="88"/>
      <c r="K41" s="88"/>
      <c r="L41" s="88"/>
      <c r="M41" s="88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8" s="42" customFormat="1" ht="15.75">
      <c r="A42" s="62"/>
      <c r="B42" s="142"/>
      <c r="C42" s="89" t="s">
        <v>34</v>
      </c>
      <c r="D42" s="169" t="s">
        <v>36</v>
      </c>
      <c r="E42" s="90">
        <v>37.64</v>
      </c>
      <c r="F42" s="90">
        <f>ROUND(F41*E42,2)</f>
        <v>198.76</v>
      </c>
      <c r="G42" s="88"/>
      <c r="H42" s="88"/>
      <c r="I42" s="371"/>
      <c r="J42" s="88"/>
      <c r="K42" s="88"/>
      <c r="L42" s="88"/>
      <c r="M42" s="8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8" s="42" customFormat="1" ht="19.5" customHeight="1">
      <c r="A43" s="62"/>
      <c r="B43" s="75" t="s">
        <v>192</v>
      </c>
      <c r="C43" s="89" t="s">
        <v>193</v>
      </c>
      <c r="D43" s="62" t="s">
        <v>36</v>
      </c>
      <c r="E43" s="91">
        <v>3.02</v>
      </c>
      <c r="F43" s="91">
        <f>ROUND(E43*F41,2)</f>
        <v>15.95</v>
      </c>
      <c r="G43" s="92"/>
      <c r="H43" s="92"/>
      <c r="I43" s="92"/>
      <c r="J43" s="92"/>
      <c r="K43" s="173"/>
      <c r="L43" s="92"/>
      <c r="M43" s="92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8" s="21" customFormat="1" ht="15.75">
      <c r="A44" s="62"/>
      <c r="B44" s="169" t="s">
        <v>152</v>
      </c>
      <c r="C44" s="93" t="s">
        <v>56</v>
      </c>
      <c r="D44" s="94" t="s">
        <v>48</v>
      </c>
      <c r="E44" s="90">
        <v>3.7</v>
      </c>
      <c r="F44" s="90">
        <f>ROUND(E44*F41,2)</f>
        <v>19.54</v>
      </c>
      <c r="G44" s="88"/>
      <c r="H44" s="88"/>
      <c r="I44" s="95"/>
      <c r="J44" s="88"/>
      <c r="K44" s="88"/>
      <c r="L44" s="88"/>
      <c r="M44" s="88"/>
    </row>
    <row r="45" spans="1:28" s="21" customFormat="1" ht="15.75" customHeight="1">
      <c r="A45" s="62"/>
      <c r="B45" s="169" t="s">
        <v>153</v>
      </c>
      <c r="C45" s="93" t="s">
        <v>55</v>
      </c>
      <c r="D45" s="199" t="s">
        <v>48</v>
      </c>
      <c r="E45" s="91">
        <v>11.1</v>
      </c>
      <c r="F45" s="91">
        <f>ROUND(E45*F41,2)</f>
        <v>58.61</v>
      </c>
      <c r="G45" s="92"/>
      <c r="H45" s="92"/>
      <c r="I45" s="92"/>
      <c r="J45" s="92"/>
      <c r="K45" s="88"/>
      <c r="L45" s="92"/>
      <c r="M45" s="92"/>
    </row>
    <row r="46" spans="1:28" s="21" customFormat="1" ht="15.75">
      <c r="A46" s="62"/>
      <c r="B46" s="143"/>
      <c r="C46" s="89" t="s">
        <v>29</v>
      </c>
      <c r="D46" s="169" t="s">
        <v>37</v>
      </c>
      <c r="E46" s="90">
        <v>2.2999999999999998</v>
      </c>
      <c r="F46" s="90">
        <f>ROUND(E46*F41,2)</f>
        <v>12.15</v>
      </c>
      <c r="G46" s="88"/>
      <c r="H46" s="88"/>
      <c r="I46" s="88"/>
      <c r="J46" s="88"/>
      <c r="K46" s="371"/>
      <c r="L46" s="88"/>
      <c r="M46" s="88"/>
    </row>
    <row r="47" spans="1:28" s="21" customFormat="1" ht="17.25" customHeight="1">
      <c r="A47" s="62"/>
      <c r="B47" s="169" t="s">
        <v>210</v>
      </c>
      <c r="C47" s="89" t="s">
        <v>198</v>
      </c>
      <c r="D47" s="169" t="s">
        <v>27</v>
      </c>
      <c r="E47" s="90">
        <v>97.4</v>
      </c>
      <c r="F47" s="90">
        <f>ROUND(E47*F41,2)</f>
        <v>514.32000000000005</v>
      </c>
      <c r="G47" s="88"/>
      <c r="H47" s="88"/>
      <c r="I47" s="88"/>
      <c r="J47" s="88"/>
      <c r="K47" s="88"/>
      <c r="L47" s="88"/>
      <c r="M47" s="88"/>
    </row>
    <row r="48" spans="1:28" s="21" customFormat="1" ht="15.75" customHeight="1">
      <c r="A48" s="62"/>
      <c r="B48" s="143"/>
      <c r="C48" s="89" t="s">
        <v>52</v>
      </c>
      <c r="D48" s="169" t="s">
        <v>37</v>
      </c>
      <c r="E48" s="90">
        <v>14.5</v>
      </c>
      <c r="F48" s="90">
        <f>ROUND(E48*F41,2)</f>
        <v>76.569999999999993</v>
      </c>
      <c r="G48" s="371"/>
      <c r="H48" s="88"/>
      <c r="I48" s="88"/>
      <c r="J48" s="88"/>
      <c r="K48" s="88"/>
      <c r="L48" s="88"/>
      <c r="M48" s="88"/>
    </row>
    <row r="49" spans="1:14" s="57" customFormat="1" ht="27.75" customHeight="1">
      <c r="A49" s="106">
        <v>5</v>
      </c>
      <c r="B49" s="136" t="s">
        <v>199</v>
      </c>
      <c r="C49" s="96" t="s">
        <v>270</v>
      </c>
      <c r="D49" s="200" t="s">
        <v>200</v>
      </c>
      <c r="E49" s="372"/>
      <c r="F49" s="174">
        <v>1.1200000000000001</v>
      </c>
      <c r="G49" s="98"/>
      <c r="H49" s="88"/>
      <c r="I49" s="99"/>
      <c r="J49" s="88"/>
      <c r="K49" s="98"/>
      <c r="L49" s="88"/>
      <c r="M49" s="88"/>
    </row>
    <row r="50" spans="1:14" s="42" customFormat="1" ht="16.5" customHeight="1">
      <c r="A50" s="62"/>
      <c r="B50" s="142"/>
      <c r="C50" s="89" t="s">
        <v>34</v>
      </c>
      <c r="D50" s="62" t="s">
        <v>36</v>
      </c>
      <c r="E50" s="91">
        <v>31.7</v>
      </c>
      <c r="F50" s="91">
        <f>ROUND(F49*E50,2)</f>
        <v>35.5</v>
      </c>
      <c r="G50" s="92"/>
      <c r="H50" s="92"/>
      <c r="I50" s="373"/>
      <c r="J50" s="92"/>
      <c r="K50" s="92"/>
      <c r="L50" s="92"/>
      <c r="M50" s="92"/>
    </row>
    <row r="51" spans="1:14" s="322" customFormat="1" ht="15.75">
      <c r="A51" s="374"/>
      <c r="B51" s="75" t="s">
        <v>149</v>
      </c>
      <c r="C51" s="93" t="s">
        <v>201</v>
      </c>
      <c r="D51" s="169" t="s">
        <v>48</v>
      </c>
      <c r="E51" s="186">
        <v>3.51</v>
      </c>
      <c r="F51" s="90">
        <f>ROUND(E51*F49,2)</f>
        <v>3.93</v>
      </c>
      <c r="G51" s="365"/>
      <c r="H51" s="88"/>
      <c r="I51" s="365"/>
      <c r="J51" s="88"/>
      <c r="K51" s="88"/>
      <c r="L51" s="88"/>
      <c r="M51" s="88"/>
    </row>
    <row r="52" spans="1:14" s="57" customFormat="1" ht="15.75" customHeight="1">
      <c r="A52" s="374"/>
      <c r="B52" s="62" t="s">
        <v>152</v>
      </c>
      <c r="C52" s="375" t="s">
        <v>202</v>
      </c>
      <c r="D52" s="169" t="s">
        <v>48</v>
      </c>
      <c r="E52" s="90">
        <v>11</v>
      </c>
      <c r="F52" s="90">
        <f>ROUND(E52*F49,2)</f>
        <v>12.32</v>
      </c>
      <c r="G52" s="95"/>
      <c r="H52" s="88"/>
      <c r="I52" s="95"/>
      <c r="J52" s="88"/>
      <c r="K52" s="88"/>
      <c r="L52" s="88"/>
      <c r="M52" s="88"/>
    </row>
    <row r="53" spans="1:14" s="57" customFormat="1" ht="15.75" customHeight="1">
      <c r="A53" s="374"/>
      <c r="B53" s="62" t="s">
        <v>150</v>
      </c>
      <c r="C53" s="375" t="s">
        <v>203</v>
      </c>
      <c r="D53" s="169" t="s">
        <v>48</v>
      </c>
      <c r="E53" s="90">
        <v>0.45</v>
      </c>
      <c r="F53" s="90">
        <f>ROUND(E53*F49,2)</f>
        <v>0.5</v>
      </c>
      <c r="G53" s="95"/>
      <c r="H53" s="88"/>
      <c r="I53" s="95"/>
      <c r="J53" s="88"/>
      <c r="K53" s="88"/>
      <c r="L53" s="88"/>
      <c r="M53" s="88"/>
    </row>
    <row r="54" spans="1:14" s="21" customFormat="1" ht="15.75">
      <c r="A54" s="374"/>
      <c r="B54" s="62" t="s">
        <v>151</v>
      </c>
      <c r="C54" s="93" t="s">
        <v>32</v>
      </c>
      <c r="D54" s="199" t="s">
        <v>48</v>
      </c>
      <c r="E54" s="91">
        <v>0.97</v>
      </c>
      <c r="F54" s="91">
        <f>ROUND(E54*F49,2)</f>
        <v>1.0900000000000001</v>
      </c>
      <c r="G54" s="92"/>
      <c r="H54" s="88"/>
      <c r="I54" s="92"/>
      <c r="J54" s="88"/>
      <c r="K54" s="88"/>
      <c r="L54" s="88"/>
      <c r="M54" s="88"/>
    </row>
    <row r="55" spans="1:14" s="21" customFormat="1" ht="17.25" customHeight="1">
      <c r="A55" s="374"/>
      <c r="B55" s="75" t="s">
        <v>268</v>
      </c>
      <c r="C55" s="89" t="s">
        <v>208</v>
      </c>
      <c r="D55" s="199" t="s">
        <v>72</v>
      </c>
      <c r="E55" s="91">
        <v>272.8</v>
      </c>
      <c r="F55" s="91">
        <f>ROUND(E55*F49,2)</f>
        <v>305.54000000000002</v>
      </c>
      <c r="G55" s="373"/>
      <c r="H55" s="88"/>
      <c r="I55" s="92"/>
      <c r="J55" s="88"/>
      <c r="K55" s="88"/>
      <c r="L55" s="88"/>
      <c r="M55" s="88"/>
    </row>
    <row r="56" spans="1:14" s="21" customFormat="1" ht="15.75">
      <c r="A56" s="374"/>
      <c r="B56" s="143"/>
      <c r="C56" s="93" t="s">
        <v>33</v>
      </c>
      <c r="D56" s="94" t="s">
        <v>72</v>
      </c>
      <c r="E56" s="90">
        <v>7</v>
      </c>
      <c r="F56" s="376">
        <f>F49*E56</f>
        <v>7.8400000000000007</v>
      </c>
      <c r="G56" s="88"/>
      <c r="H56" s="88"/>
      <c r="I56" s="95"/>
      <c r="J56" s="88"/>
      <c r="K56" s="88"/>
      <c r="L56" s="88"/>
      <c r="M56" s="88"/>
    </row>
    <row r="57" spans="1:14" s="57" customFormat="1" ht="15.75" customHeight="1">
      <c r="A57" s="145"/>
      <c r="B57" s="146"/>
      <c r="C57" s="115" t="s">
        <v>21</v>
      </c>
      <c r="D57" s="147"/>
      <c r="E57" s="148"/>
      <c r="F57" s="148"/>
      <c r="G57" s="149"/>
      <c r="H57" s="150"/>
      <c r="I57" s="150"/>
      <c r="J57" s="150"/>
      <c r="K57" s="150"/>
      <c r="L57" s="150"/>
      <c r="M57" s="150"/>
      <c r="N57" s="60"/>
    </row>
    <row r="58" spans="1:14" s="11" customFormat="1" ht="13.5" customHeight="1">
      <c r="A58" s="151"/>
      <c r="B58" s="146"/>
      <c r="C58" s="89" t="s">
        <v>65</v>
      </c>
      <c r="D58" s="152">
        <v>0.05</v>
      </c>
      <c r="E58" s="153"/>
      <c r="F58" s="153"/>
      <c r="G58" s="154"/>
      <c r="H58" s="154"/>
      <c r="I58" s="154"/>
      <c r="J58" s="154"/>
      <c r="K58" s="154"/>
      <c r="L58" s="154"/>
      <c r="M58" s="318"/>
    </row>
    <row r="59" spans="1:14" s="11" customFormat="1" ht="12.75" customHeight="1">
      <c r="A59" s="250"/>
      <c r="B59" s="251"/>
      <c r="C59" s="177" t="s">
        <v>44</v>
      </c>
      <c r="D59" s="147"/>
      <c r="E59" s="147"/>
      <c r="F59" s="147"/>
      <c r="G59" s="160"/>
      <c r="H59" s="263"/>
      <c r="I59" s="160"/>
      <c r="J59" s="263"/>
      <c r="K59" s="160"/>
      <c r="L59" s="263"/>
      <c r="M59" s="293"/>
      <c r="N59" s="27"/>
    </row>
    <row r="60" spans="1:14" s="11" customFormat="1" ht="15.75" customHeight="1">
      <c r="A60" s="151"/>
      <c r="B60" s="146"/>
      <c r="C60" s="117" t="s">
        <v>43</v>
      </c>
      <c r="D60" s="152"/>
      <c r="E60" s="153"/>
      <c r="F60" s="153"/>
      <c r="G60" s="154"/>
      <c r="H60" s="154"/>
      <c r="I60" s="154"/>
      <c r="J60" s="154"/>
      <c r="K60" s="154"/>
      <c r="L60" s="154"/>
      <c r="M60" s="318"/>
    </row>
    <row r="61" spans="1:14" s="6" customFormat="1" ht="15" customHeight="1">
      <c r="A61" s="119"/>
      <c r="B61" s="155"/>
      <c r="C61" s="177" t="s">
        <v>44</v>
      </c>
      <c r="D61" s="156"/>
      <c r="E61" s="157"/>
      <c r="F61" s="157"/>
      <c r="G61" s="158"/>
      <c r="H61" s="158"/>
      <c r="I61" s="158"/>
      <c r="J61" s="158"/>
      <c r="K61" s="158"/>
      <c r="L61" s="158"/>
      <c r="M61" s="321"/>
      <c r="N61" s="11"/>
    </row>
    <row r="62" spans="1:14" s="6" customFormat="1">
      <c r="A62" s="119"/>
      <c r="B62" s="155"/>
      <c r="C62" s="118" t="s">
        <v>45</v>
      </c>
      <c r="D62" s="152"/>
      <c r="E62" s="157"/>
      <c r="F62" s="157"/>
      <c r="G62" s="158"/>
      <c r="H62" s="158"/>
      <c r="I62" s="158"/>
      <c r="J62" s="158"/>
      <c r="K62" s="158"/>
      <c r="L62" s="158"/>
      <c r="M62" s="261"/>
      <c r="N62" s="11"/>
    </row>
    <row r="63" spans="1:14" s="6" customFormat="1" ht="17.25" customHeight="1">
      <c r="A63" s="119"/>
      <c r="B63" s="155"/>
      <c r="C63" s="167" t="s">
        <v>46</v>
      </c>
      <c r="D63" s="156"/>
      <c r="E63" s="157"/>
      <c r="F63" s="157"/>
      <c r="G63" s="158"/>
      <c r="H63" s="158"/>
      <c r="I63" s="158"/>
      <c r="J63" s="158"/>
      <c r="K63" s="158"/>
      <c r="L63" s="158"/>
      <c r="M63" s="178"/>
      <c r="N63" s="11"/>
    </row>
  </sheetData>
  <mergeCells count="15"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H5:K5"/>
    <mergeCell ref="A1:M1"/>
    <mergeCell ref="A2:L2"/>
    <mergeCell ref="A3:F3"/>
    <mergeCell ref="H3:K3"/>
    <mergeCell ref="B4:C4"/>
  </mergeCells>
  <conditionalFormatting sqref="A59:B59 D59:IU59 IR27:IU56 A10:IQ56">
    <cfRule type="cellIs" dxfId="5" priority="22" stopIfTrue="1" operator="equal">
      <formula>8223.307275</formula>
    </cfRule>
  </conditionalFormatting>
  <pageMargins left="0.16" right="0.16" top="0.55000000000000004" bottom="0.2" header="0.3" footer="0.16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35" zoomScale="120" zoomScaleNormal="120" workbookViewId="0">
      <selection activeCell="D48" sqref="D48:D50"/>
    </sheetView>
  </sheetViews>
  <sheetFormatPr defaultColWidth="9.140625" defaultRowHeight="15"/>
  <cols>
    <col min="1" max="1" width="4" style="6" customWidth="1"/>
    <col min="2" max="2" width="8.5703125" style="6" customWidth="1"/>
    <col min="3" max="3" width="51.7109375" style="6" customWidth="1"/>
    <col min="4" max="4" width="7.5703125" style="6" customWidth="1"/>
    <col min="5" max="5" width="9.140625" style="6"/>
    <col min="6" max="6" width="7.85546875" style="6" customWidth="1"/>
    <col min="7" max="7" width="8.85546875" style="6" customWidth="1"/>
    <col min="8" max="8" width="8" style="6" customWidth="1"/>
    <col min="9" max="9" width="7.140625" style="6" customWidth="1"/>
    <col min="10" max="10" width="7.7109375" style="6" customWidth="1"/>
    <col min="11" max="11" width="8" style="6" customWidth="1"/>
    <col min="12" max="12" width="7.5703125" style="6" customWidth="1"/>
    <col min="13" max="13" width="8.42578125" style="6" customWidth="1"/>
    <col min="14" max="14" width="5" style="11" customWidth="1"/>
    <col min="15" max="15" width="2.140625" style="11" customWidth="1"/>
    <col min="16" max="16384" width="9.140625" style="6"/>
  </cols>
  <sheetData>
    <row r="1" spans="1:17" s="20" customFormat="1" ht="18.75" customHeight="1">
      <c r="A1" s="484" t="s">
        <v>121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4"/>
      <c r="O1" s="44"/>
    </row>
    <row r="2" spans="1:17" s="21" customFormat="1" ht="15.75">
      <c r="A2" s="477" t="s">
        <v>277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40"/>
      <c r="O2" s="40"/>
    </row>
    <row r="3" spans="1:17" s="21" customFormat="1" ht="9" customHeight="1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  <c r="O3" s="40"/>
    </row>
    <row r="4" spans="1:17" s="21" customFormat="1" ht="14.25" customHeight="1">
      <c r="B4" s="479" t="s">
        <v>214</v>
      </c>
      <c r="C4" s="479"/>
      <c r="D4" s="8">
        <f>ROUND(M51*0.001,2)</f>
        <v>0</v>
      </c>
      <c r="E4" s="21" t="s">
        <v>13</v>
      </c>
      <c r="I4" s="25"/>
      <c r="J4" s="268"/>
      <c r="K4" s="268"/>
      <c r="L4" s="23"/>
      <c r="M4" s="24"/>
      <c r="N4" s="40"/>
      <c r="O4" s="40"/>
    </row>
    <row r="5" spans="1:17" s="21" customFormat="1" ht="8.25" customHeight="1">
      <c r="A5" s="269"/>
      <c r="B5" s="269"/>
      <c r="D5" s="26"/>
      <c r="E5" s="26"/>
      <c r="F5" s="23"/>
      <c r="G5" s="270"/>
      <c r="H5" s="475"/>
      <c r="I5" s="475"/>
      <c r="J5" s="475"/>
      <c r="K5" s="475"/>
      <c r="L5" s="23"/>
      <c r="M5" s="24"/>
      <c r="N5" s="40"/>
      <c r="O5" s="40"/>
    </row>
    <row r="6" spans="1:17" s="26" customFormat="1" ht="32.25" customHeight="1">
      <c r="A6" s="482" t="s">
        <v>0</v>
      </c>
      <c r="B6" s="483" t="s">
        <v>14</v>
      </c>
      <c r="C6" s="480" t="s">
        <v>15</v>
      </c>
      <c r="D6" s="482" t="s">
        <v>16</v>
      </c>
      <c r="E6" s="480" t="s">
        <v>17</v>
      </c>
      <c r="F6" s="480"/>
      <c r="G6" s="480" t="s">
        <v>18</v>
      </c>
      <c r="H6" s="480"/>
      <c r="I6" s="480" t="s">
        <v>19</v>
      </c>
      <c r="J6" s="480"/>
      <c r="K6" s="480" t="s">
        <v>20</v>
      </c>
      <c r="L6" s="480"/>
      <c r="M6" s="481" t="s">
        <v>21</v>
      </c>
      <c r="N6" s="27"/>
      <c r="O6" s="27"/>
      <c r="P6" s="27"/>
      <c r="Q6" s="27"/>
    </row>
    <row r="7" spans="1:17" s="26" customFormat="1" ht="31.5">
      <c r="A7" s="482"/>
      <c r="B7" s="483"/>
      <c r="C7" s="480"/>
      <c r="D7" s="482"/>
      <c r="E7" s="266" t="s">
        <v>22</v>
      </c>
      <c r="F7" s="266" t="s">
        <v>1</v>
      </c>
      <c r="G7" s="266" t="s">
        <v>23</v>
      </c>
      <c r="H7" s="28" t="s">
        <v>21</v>
      </c>
      <c r="I7" s="29" t="s">
        <v>23</v>
      </c>
      <c r="J7" s="266" t="s">
        <v>21</v>
      </c>
      <c r="K7" s="266" t="s">
        <v>23</v>
      </c>
      <c r="L7" s="30" t="s">
        <v>21</v>
      </c>
      <c r="M7" s="481"/>
      <c r="N7" s="27"/>
      <c r="O7" s="31"/>
      <c r="P7" s="27"/>
      <c r="Q7" s="27"/>
    </row>
    <row r="8" spans="1:17" s="27" customFormat="1" ht="15.75">
      <c r="A8" s="267">
        <v>1</v>
      </c>
      <c r="B8" s="32">
        <v>2</v>
      </c>
      <c r="C8" s="267">
        <v>3</v>
      </c>
      <c r="D8" s="32">
        <v>4</v>
      </c>
      <c r="E8" s="267">
        <v>5</v>
      </c>
      <c r="F8" s="32">
        <v>6</v>
      </c>
      <c r="G8" s="33">
        <v>7</v>
      </c>
      <c r="H8" s="32">
        <v>8</v>
      </c>
      <c r="I8" s="267">
        <v>9</v>
      </c>
      <c r="J8" s="32">
        <v>10</v>
      </c>
      <c r="K8" s="267">
        <v>11</v>
      </c>
      <c r="L8" s="33">
        <v>12</v>
      </c>
      <c r="M8" s="32" t="s">
        <v>24</v>
      </c>
    </row>
    <row r="9" spans="1:17" s="64" customFormat="1" ht="27.75" customHeight="1">
      <c r="A9" s="62">
        <v>1</v>
      </c>
      <c r="B9" s="67" t="s">
        <v>54</v>
      </c>
      <c r="C9" s="79" t="s">
        <v>78</v>
      </c>
      <c r="D9" s="183" t="s">
        <v>83</v>
      </c>
      <c r="E9" s="86"/>
      <c r="F9" s="416">
        <v>1.4999999999999999E-2</v>
      </c>
      <c r="G9" s="170"/>
      <c r="H9" s="72"/>
      <c r="I9" s="170"/>
      <c r="J9" s="72"/>
      <c r="K9" s="170"/>
      <c r="L9" s="72"/>
      <c r="M9" s="72"/>
      <c r="N9" s="27"/>
    </row>
    <row r="10" spans="1:17" s="70" customFormat="1" ht="15.75">
      <c r="A10" s="62"/>
      <c r="B10" s="63"/>
      <c r="C10" s="89" t="s">
        <v>35</v>
      </c>
      <c r="D10" s="169" t="s">
        <v>36</v>
      </c>
      <c r="E10" s="170">
        <v>34</v>
      </c>
      <c r="F10" s="108">
        <f>ROUND(E10*F9,2)</f>
        <v>0.51</v>
      </c>
      <c r="G10" s="170"/>
      <c r="H10" s="72"/>
      <c r="I10" s="170"/>
      <c r="J10" s="72"/>
      <c r="K10" s="170"/>
      <c r="L10" s="72"/>
      <c r="M10" s="72"/>
      <c r="N10" s="27"/>
      <c r="O10" s="80"/>
    </row>
    <row r="11" spans="1:17" s="70" customFormat="1" ht="15.75">
      <c r="A11" s="62"/>
      <c r="B11" s="81" t="s">
        <v>148</v>
      </c>
      <c r="C11" s="89" t="s">
        <v>79</v>
      </c>
      <c r="D11" s="169" t="s">
        <v>31</v>
      </c>
      <c r="E11" s="170">
        <v>80.3</v>
      </c>
      <c r="F11" s="108">
        <f>ROUND(E11*F9,2)</f>
        <v>1.2</v>
      </c>
      <c r="G11" s="170"/>
      <c r="H11" s="72"/>
      <c r="I11" s="170"/>
      <c r="J11" s="72"/>
      <c r="K11" s="161"/>
      <c r="L11" s="72"/>
      <c r="M11" s="72"/>
      <c r="N11" s="27"/>
    </row>
    <row r="12" spans="1:17" s="73" customFormat="1" ht="15.75">
      <c r="A12" s="62"/>
      <c r="B12" s="66"/>
      <c r="C12" s="89" t="s">
        <v>29</v>
      </c>
      <c r="D12" s="169" t="s">
        <v>37</v>
      </c>
      <c r="E12" s="170">
        <v>5.6</v>
      </c>
      <c r="F12" s="108">
        <f>ROUND(E12*F9,2)</f>
        <v>0.08</v>
      </c>
      <c r="G12" s="170"/>
      <c r="H12" s="72"/>
      <c r="I12" s="170"/>
      <c r="J12" s="72"/>
      <c r="K12" s="170"/>
      <c r="L12" s="72"/>
      <c r="M12" s="72"/>
      <c r="N12" s="27"/>
    </row>
    <row r="13" spans="1:17" s="1" customFormat="1" ht="27">
      <c r="A13" s="106">
        <v>2</v>
      </c>
      <c r="B13" s="445" t="s">
        <v>271</v>
      </c>
      <c r="C13" s="115" t="s">
        <v>278</v>
      </c>
      <c r="D13" s="200" t="s">
        <v>61</v>
      </c>
      <c r="E13" s="121"/>
      <c r="F13" s="181">
        <v>5.0000000000000001E-3</v>
      </c>
      <c r="G13" s="121"/>
      <c r="H13" s="121"/>
      <c r="I13" s="121"/>
      <c r="J13" s="121"/>
      <c r="K13" s="121"/>
      <c r="L13" s="121"/>
      <c r="M13" s="121"/>
      <c r="N13" s="64"/>
    </row>
    <row r="14" spans="1:17" s="1" customFormat="1" ht="13.5">
      <c r="A14" s="106"/>
      <c r="B14" s="445"/>
      <c r="C14" s="122" t="s">
        <v>34</v>
      </c>
      <c r="D14" s="106" t="s">
        <v>26</v>
      </c>
      <c r="E14" s="121">
        <f>594*0.6</f>
        <v>356.4</v>
      </c>
      <c r="F14" s="282">
        <f>ROUND(F13*E14,2)</f>
        <v>1.78</v>
      </c>
      <c r="G14" s="121"/>
      <c r="H14" s="121"/>
      <c r="I14" s="121"/>
      <c r="J14" s="121"/>
      <c r="K14" s="121"/>
      <c r="L14" s="121"/>
      <c r="M14" s="121"/>
      <c r="N14" s="64"/>
    </row>
    <row r="15" spans="1:17" s="1" customFormat="1" ht="13.5">
      <c r="A15" s="106"/>
      <c r="B15" s="445"/>
      <c r="C15" s="122" t="s">
        <v>29</v>
      </c>
      <c r="D15" s="106" t="s">
        <v>30</v>
      </c>
      <c r="E15" s="121">
        <f>282*0.6</f>
        <v>169.2</v>
      </c>
      <c r="F15" s="282">
        <f>ROUND(F13*E15,2)</f>
        <v>0.85</v>
      </c>
      <c r="G15" s="121"/>
      <c r="H15" s="121"/>
      <c r="I15" s="121"/>
      <c r="J15" s="121"/>
      <c r="K15" s="121"/>
      <c r="L15" s="121"/>
      <c r="M15" s="121"/>
      <c r="N15" s="64"/>
    </row>
    <row r="16" spans="1:17" s="1" customFormat="1" ht="13.5">
      <c r="A16" s="106"/>
      <c r="B16" s="445"/>
      <c r="C16" s="122" t="s">
        <v>52</v>
      </c>
      <c r="D16" s="106" t="s">
        <v>30</v>
      </c>
      <c r="E16" s="121">
        <v>84</v>
      </c>
      <c r="F16" s="282">
        <f>F13*E16</f>
        <v>0.42</v>
      </c>
      <c r="G16" s="121"/>
      <c r="H16" s="121"/>
      <c r="I16" s="121"/>
      <c r="J16" s="121"/>
      <c r="K16" s="121"/>
      <c r="L16" s="121"/>
      <c r="M16" s="121"/>
      <c r="N16" s="64"/>
    </row>
    <row r="17" spans="1:14" s="64" customFormat="1" ht="15.75">
      <c r="A17" s="62">
        <v>3</v>
      </c>
      <c r="B17" s="67" t="s">
        <v>57</v>
      </c>
      <c r="C17" s="68" t="s">
        <v>70</v>
      </c>
      <c r="D17" s="191" t="s">
        <v>28</v>
      </c>
      <c r="E17" s="82"/>
      <c r="F17" s="192">
        <v>1.5</v>
      </c>
      <c r="G17" s="162"/>
      <c r="H17" s="72"/>
      <c r="I17" s="162"/>
      <c r="J17" s="72"/>
      <c r="K17" s="162"/>
      <c r="L17" s="72"/>
      <c r="M17" s="72"/>
      <c r="N17" s="27"/>
    </row>
    <row r="18" spans="1:14" s="64" customFormat="1" ht="15.75">
      <c r="A18" s="62"/>
      <c r="B18" s="67"/>
      <c r="C18" s="163" t="s">
        <v>25</v>
      </c>
      <c r="D18" s="83" t="s">
        <v>26</v>
      </c>
      <c r="E18" s="170">
        <v>2.06</v>
      </c>
      <c r="F18" s="162">
        <f>F17*E18</f>
        <v>3.09</v>
      </c>
      <c r="G18" s="162"/>
      <c r="H18" s="72"/>
      <c r="I18" s="170"/>
      <c r="J18" s="72"/>
      <c r="K18" s="162"/>
      <c r="L18" s="72"/>
      <c r="M18" s="72"/>
      <c r="N18" s="27"/>
    </row>
    <row r="19" spans="1:14" s="64" customFormat="1" ht="25.5" customHeight="1">
      <c r="A19" s="62">
        <v>4</v>
      </c>
      <c r="B19" s="74" t="s">
        <v>69</v>
      </c>
      <c r="C19" s="69" t="s">
        <v>71</v>
      </c>
      <c r="D19" s="193" t="s">
        <v>27</v>
      </c>
      <c r="E19" s="83"/>
      <c r="F19" s="191">
        <v>18.5</v>
      </c>
      <c r="G19" s="170"/>
      <c r="H19" s="72"/>
      <c r="I19" s="170"/>
      <c r="J19" s="72"/>
      <c r="K19" s="170"/>
      <c r="L19" s="72"/>
      <c r="M19" s="72"/>
      <c r="N19" s="27"/>
    </row>
    <row r="20" spans="1:14" s="64" customFormat="1" ht="15.75">
      <c r="A20" s="62">
        <v>5</v>
      </c>
      <c r="B20" s="67" t="s">
        <v>39</v>
      </c>
      <c r="C20" s="71" t="s">
        <v>40</v>
      </c>
      <c r="D20" s="183" t="s">
        <v>41</v>
      </c>
      <c r="E20" s="86"/>
      <c r="F20" s="416">
        <v>9.4999999999999998E-3</v>
      </c>
      <c r="G20" s="170"/>
      <c r="H20" s="72"/>
      <c r="I20" s="170"/>
      <c r="J20" s="72"/>
      <c r="K20" s="170"/>
      <c r="L20" s="72"/>
      <c r="M20" s="72"/>
      <c r="N20" s="27"/>
    </row>
    <row r="21" spans="1:14" s="64" customFormat="1" ht="15.75">
      <c r="A21" s="62"/>
      <c r="B21" s="67"/>
      <c r="C21" s="89" t="s">
        <v>34</v>
      </c>
      <c r="D21" s="86" t="s">
        <v>36</v>
      </c>
      <c r="E21" s="86">
        <v>3.23</v>
      </c>
      <c r="F21" s="83">
        <f>ROUND(F20*E21,2)</f>
        <v>0.03</v>
      </c>
      <c r="G21" s="170"/>
      <c r="H21" s="72"/>
      <c r="I21" s="170"/>
      <c r="J21" s="72"/>
      <c r="K21" s="170"/>
      <c r="L21" s="72"/>
      <c r="M21" s="72"/>
      <c r="N21" s="27"/>
    </row>
    <row r="22" spans="1:14" s="64" customFormat="1" ht="15.75">
      <c r="A22" s="62"/>
      <c r="B22" s="67" t="s">
        <v>68</v>
      </c>
      <c r="C22" s="89" t="s">
        <v>42</v>
      </c>
      <c r="D22" s="86" t="s">
        <v>31</v>
      </c>
      <c r="E22" s="86">
        <v>3.62</v>
      </c>
      <c r="F22" s="83">
        <f>ROUND(F20*E22,2)</f>
        <v>0.03</v>
      </c>
      <c r="G22" s="170"/>
      <c r="H22" s="72"/>
      <c r="I22" s="170"/>
      <c r="J22" s="72"/>
      <c r="K22" s="171"/>
      <c r="L22" s="72"/>
      <c r="M22" s="72"/>
      <c r="N22" s="27"/>
    </row>
    <row r="23" spans="1:14" s="64" customFormat="1" ht="14.25" customHeight="1">
      <c r="A23" s="62"/>
      <c r="B23" s="67"/>
      <c r="C23" s="89" t="s">
        <v>29</v>
      </c>
      <c r="D23" s="86" t="s">
        <v>30</v>
      </c>
      <c r="E23" s="86">
        <v>0.18</v>
      </c>
      <c r="F23" s="83">
        <f>ROUND(F20*E23,2)</f>
        <v>0</v>
      </c>
      <c r="G23" s="170"/>
      <c r="H23" s="72"/>
      <c r="I23" s="170"/>
      <c r="J23" s="72"/>
      <c r="K23" s="170"/>
      <c r="L23" s="72"/>
      <c r="M23" s="72"/>
      <c r="N23" s="27"/>
    </row>
    <row r="24" spans="1:14" s="64" customFormat="1" ht="13.5" customHeight="1">
      <c r="A24" s="62"/>
      <c r="B24" s="75" t="s">
        <v>263</v>
      </c>
      <c r="C24" s="89" t="s">
        <v>38</v>
      </c>
      <c r="D24" s="86" t="s">
        <v>28</v>
      </c>
      <c r="E24" s="86">
        <v>0.04</v>
      </c>
      <c r="F24" s="83">
        <f>ROUND(F20*E24,2)</f>
        <v>0</v>
      </c>
      <c r="G24" s="121"/>
      <c r="H24" s="72"/>
      <c r="I24" s="170"/>
      <c r="J24" s="72"/>
      <c r="K24" s="170"/>
      <c r="L24" s="72"/>
      <c r="M24" s="72"/>
      <c r="N24" s="27"/>
    </row>
    <row r="25" spans="1:14" s="64" customFormat="1" ht="15.75" customHeight="1">
      <c r="A25" s="62">
        <v>6</v>
      </c>
      <c r="B25" s="67" t="s">
        <v>240</v>
      </c>
      <c r="C25" s="71" t="s">
        <v>241</v>
      </c>
      <c r="D25" s="183" t="s">
        <v>242</v>
      </c>
      <c r="E25" s="86"/>
      <c r="F25" s="191">
        <v>1.6</v>
      </c>
      <c r="G25" s="170"/>
      <c r="H25" s="72"/>
      <c r="I25" s="170"/>
      <c r="J25" s="72"/>
      <c r="K25" s="170"/>
      <c r="L25" s="72"/>
      <c r="M25" s="72"/>
      <c r="N25" s="27"/>
    </row>
    <row r="26" spans="1:14" s="64" customFormat="1" ht="15.75">
      <c r="A26" s="62"/>
      <c r="B26" s="67"/>
      <c r="C26" s="89" t="s">
        <v>34</v>
      </c>
      <c r="D26" s="417" t="s">
        <v>36</v>
      </c>
      <c r="E26" s="417">
        <v>2.8</v>
      </c>
      <c r="F26" s="124">
        <f>ROUND(F25*E26,2)</f>
        <v>4.4800000000000004</v>
      </c>
      <c r="G26" s="84"/>
      <c r="H26" s="418"/>
      <c r="I26" s="84"/>
      <c r="J26" s="418"/>
      <c r="K26" s="84"/>
      <c r="L26" s="418"/>
      <c r="M26" s="418"/>
      <c r="N26" s="27"/>
    </row>
    <row r="27" spans="1:14" s="64" customFormat="1" ht="15.75">
      <c r="A27" s="62"/>
      <c r="B27" s="67"/>
      <c r="C27" s="89" t="s">
        <v>29</v>
      </c>
      <c r="D27" s="86" t="s">
        <v>30</v>
      </c>
      <c r="E27" s="86">
        <v>0.14299999999999999</v>
      </c>
      <c r="F27" s="83">
        <f>ROUND(F25*E27,2)</f>
        <v>0.23</v>
      </c>
      <c r="G27" s="170"/>
      <c r="H27" s="72"/>
      <c r="I27" s="170"/>
      <c r="J27" s="72"/>
      <c r="K27" s="170"/>
      <c r="L27" s="72"/>
      <c r="M27" s="72"/>
      <c r="N27" s="27"/>
    </row>
    <row r="28" spans="1:14" s="64" customFormat="1" ht="15.75" customHeight="1">
      <c r="A28" s="62"/>
      <c r="B28" s="75" t="s">
        <v>262</v>
      </c>
      <c r="C28" s="89" t="s">
        <v>243</v>
      </c>
      <c r="D28" s="417" t="s">
        <v>28</v>
      </c>
      <c r="E28" s="417">
        <v>1.1000000000000001</v>
      </c>
      <c r="F28" s="124">
        <f>ROUND(F25*E28,2)</f>
        <v>1.76</v>
      </c>
      <c r="G28" s="84"/>
      <c r="H28" s="418"/>
      <c r="I28" s="84"/>
      <c r="J28" s="418"/>
      <c r="K28" s="84"/>
      <c r="L28" s="418"/>
      <c r="M28" s="418"/>
      <c r="N28" s="27"/>
    </row>
    <row r="29" spans="1:14" s="425" customFormat="1" ht="17.25" customHeight="1">
      <c r="A29" s="106">
        <v>7</v>
      </c>
      <c r="B29" s="102" t="s">
        <v>244</v>
      </c>
      <c r="C29" s="419" t="s">
        <v>245</v>
      </c>
      <c r="D29" s="420" t="s">
        <v>82</v>
      </c>
      <c r="E29" s="421"/>
      <c r="F29" s="422">
        <v>3.2000000000000001E-2</v>
      </c>
      <c r="G29" s="423"/>
      <c r="H29" s="423"/>
      <c r="I29" s="423"/>
      <c r="J29" s="423"/>
      <c r="K29" s="423"/>
      <c r="L29" s="108"/>
      <c r="M29" s="108"/>
      <c r="N29" s="424"/>
    </row>
    <row r="30" spans="1:14" s="425" customFormat="1" ht="15" customHeight="1">
      <c r="A30" s="106"/>
      <c r="B30" s="102"/>
      <c r="C30" s="426" t="s">
        <v>34</v>
      </c>
      <c r="D30" s="407" t="s">
        <v>26</v>
      </c>
      <c r="E30" s="407">
        <v>565</v>
      </c>
      <c r="F30" s="407">
        <f>SUM(E30*F29)</f>
        <v>18.080000000000002</v>
      </c>
      <c r="G30" s="423"/>
      <c r="H30" s="423"/>
      <c r="I30" s="423"/>
      <c r="J30" s="173"/>
      <c r="K30" s="423"/>
      <c r="L30" s="108"/>
      <c r="M30" s="108"/>
      <c r="N30" s="424"/>
    </row>
    <row r="31" spans="1:14" s="425" customFormat="1" ht="15.75" customHeight="1">
      <c r="A31" s="106"/>
      <c r="B31" s="427"/>
      <c r="C31" s="114" t="s">
        <v>29</v>
      </c>
      <c r="D31" s="128" t="s">
        <v>30</v>
      </c>
      <c r="E31" s="128">
        <v>73</v>
      </c>
      <c r="F31" s="110">
        <f>ROUND(F29*E31,2)</f>
        <v>2.34</v>
      </c>
      <c r="G31" s="428"/>
      <c r="H31" s="428"/>
      <c r="I31" s="428"/>
      <c r="J31" s="428"/>
      <c r="K31" s="428"/>
      <c r="L31" s="108"/>
      <c r="M31" s="108"/>
      <c r="N31" s="424"/>
    </row>
    <row r="32" spans="1:14" s="425" customFormat="1" ht="30.75" customHeight="1">
      <c r="A32" s="106"/>
      <c r="B32" s="102" t="s">
        <v>246</v>
      </c>
      <c r="C32" s="426" t="s">
        <v>247</v>
      </c>
      <c r="D32" s="407" t="s">
        <v>31</v>
      </c>
      <c r="E32" s="407">
        <v>82</v>
      </c>
      <c r="F32" s="407">
        <f>SUM(E32*F29)</f>
        <v>2.6240000000000001</v>
      </c>
      <c r="G32" s="423"/>
      <c r="H32" s="423"/>
      <c r="I32" s="423"/>
      <c r="J32" s="423"/>
      <c r="K32" s="423"/>
      <c r="L32" s="173"/>
      <c r="M32" s="173"/>
      <c r="N32" s="424"/>
    </row>
    <row r="33" spans="1:14" s="425" customFormat="1" ht="17.25" customHeight="1">
      <c r="A33" s="106"/>
      <c r="B33" s="427" t="s">
        <v>248</v>
      </c>
      <c r="C33" s="114" t="s">
        <v>249</v>
      </c>
      <c r="D33" s="128" t="s">
        <v>28</v>
      </c>
      <c r="E33" s="128">
        <v>2.09</v>
      </c>
      <c r="F33" s="110">
        <f>ROUND(F29*E33,2)</f>
        <v>7.0000000000000007E-2</v>
      </c>
      <c r="G33" s="98"/>
      <c r="H33" s="428"/>
      <c r="I33" s="428"/>
      <c r="J33" s="428"/>
      <c r="K33" s="428"/>
      <c r="L33" s="108"/>
      <c r="M33" s="108"/>
      <c r="N33" s="424"/>
    </row>
    <row r="34" spans="1:14" s="425" customFormat="1" ht="18.75" customHeight="1">
      <c r="A34" s="106"/>
      <c r="B34" s="102" t="s">
        <v>250</v>
      </c>
      <c r="C34" s="109" t="s">
        <v>251</v>
      </c>
      <c r="D34" s="110" t="s">
        <v>252</v>
      </c>
      <c r="E34" s="429">
        <v>1</v>
      </c>
      <c r="F34" s="110">
        <v>20</v>
      </c>
      <c r="G34" s="428"/>
      <c r="H34" s="317"/>
      <c r="I34" s="430"/>
      <c r="J34" s="430"/>
      <c r="K34" s="430"/>
      <c r="L34" s="108"/>
      <c r="M34" s="108"/>
      <c r="N34" s="424"/>
    </row>
    <row r="35" spans="1:14" s="168" customFormat="1" ht="17.25" customHeight="1">
      <c r="A35" s="431">
        <v>8</v>
      </c>
      <c r="B35" s="102" t="s">
        <v>253</v>
      </c>
      <c r="C35" s="116" t="s">
        <v>254</v>
      </c>
      <c r="D35" s="187" t="s">
        <v>27</v>
      </c>
      <c r="E35" s="432"/>
      <c r="F35" s="433">
        <v>0.58899999999999997</v>
      </c>
      <c r="G35" s="112"/>
      <c r="H35" s="112"/>
      <c r="I35" s="112"/>
      <c r="J35" s="112"/>
      <c r="K35" s="112"/>
      <c r="L35" s="112"/>
      <c r="M35" s="112"/>
      <c r="N35" s="27"/>
    </row>
    <row r="36" spans="1:14" s="168" customFormat="1" ht="18" customHeight="1">
      <c r="A36" s="431"/>
      <c r="B36" s="434"/>
      <c r="C36" s="435" t="s">
        <v>34</v>
      </c>
      <c r="D36" s="436" t="s">
        <v>26</v>
      </c>
      <c r="E36" s="437">
        <v>37.4</v>
      </c>
      <c r="F36" s="436">
        <f>ROUND(F35*E36,2)</f>
        <v>22.03</v>
      </c>
      <c r="G36" s="436"/>
      <c r="H36" s="436"/>
      <c r="I36" s="436"/>
      <c r="J36" s="436"/>
      <c r="K36" s="436"/>
      <c r="L36" s="436"/>
      <c r="M36" s="436"/>
      <c r="N36" s="27"/>
    </row>
    <row r="37" spans="1:14" s="168" customFormat="1" ht="15.75">
      <c r="A37" s="431"/>
      <c r="B37" s="438" t="s">
        <v>255</v>
      </c>
      <c r="C37" s="435" t="s">
        <v>256</v>
      </c>
      <c r="D37" s="439" t="s">
        <v>27</v>
      </c>
      <c r="E37" s="439">
        <v>1</v>
      </c>
      <c r="F37" s="440">
        <v>0.58899999999999997</v>
      </c>
      <c r="G37" s="112"/>
      <c r="H37" s="112"/>
      <c r="I37" s="112"/>
      <c r="J37" s="112"/>
      <c r="K37" s="112"/>
      <c r="L37" s="112"/>
      <c r="M37" s="112"/>
      <c r="N37" s="27"/>
    </row>
    <row r="38" spans="1:14" s="168" customFormat="1" ht="15.75">
      <c r="A38" s="431"/>
      <c r="B38" s="434"/>
      <c r="C38" s="109" t="s">
        <v>257</v>
      </c>
      <c r="D38" s="436" t="s">
        <v>232</v>
      </c>
      <c r="E38" s="437">
        <v>6.32</v>
      </c>
      <c r="F38" s="436">
        <f>F35*E38</f>
        <v>3.72248</v>
      </c>
      <c r="G38" s="436"/>
      <c r="H38" s="436"/>
      <c r="I38" s="436"/>
      <c r="J38" s="436"/>
      <c r="K38" s="436"/>
      <c r="L38" s="436"/>
      <c r="M38" s="436"/>
      <c r="N38" s="27"/>
    </row>
    <row r="39" spans="1:14" s="168" customFormat="1" ht="17.25" customHeight="1">
      <c r="A39" s="431"/>
      <c r="B39" s="434" t="s">
        <v>265</v>
      </c>
      <c r="C39" s="109" t="s">
        <v>258</v>
      </c>
      <c r="D39" s="436" t="s">
        <v>238</v>
      </c>
      <c r="E39" s="437">
        <v>0.75</v>
      </c>
      <c r="F39" s="436">
        <f>F35*E39</f>
        <v>0.44174999999999998</v>
      </c>
      <c r="G39" s="436"/>
      <c r="H39" s="436"/>
      <c r="I39" s="436"/>
      <c r="J39" s="436"/>
      <c r="K39" s="436"/>
      <c r="L39" s="436"/>
      <c r="M39" s="436"/>
      <c r="N39" s="27"/>
    </row>
    <row r="40" spans="1:14" s="168" customFormat="1" ht="15.75">
      <c r="A40" s="431"/>
      <c r="B40" s="438"/>
      <c r="C40" s="109" t="s">
        <v>231</v>
      </c>
      <c r="D40" s="439" t="s">
        <v>232</v>
      </c>
      <c r="E40" s="439">
        <v>7.63</v>
      </c>
      <c r="F40" s="440">
        <f>F35*E40</f>
        <v>4.4940699999999998</v>
      </c>
      <c r="G40" s="84"/>
      <c r="H40" s="436"/>
      <c r="I40" s="112"/>
      <c r="J40" s="112"/>
      <c r="K40" s="112"/>
      <c r="L40" s="112"/>
      <c r="M40" s="436"/>
      <c r="N40" s="27"/>
    </row>
    <row r="41" spans="1:14" s="40" customFormat="1" ht="17.25" customHeight="1">
      <c r="A41" s="62">
        <v>9</v>
      </c>
      <c r="B41" s="67" t="s">
        <v>259</v>
      </c>
      <c r="C41" s="68" t="s">
        <v>260</v>
      </c>
      <c r="D41" s="191" t="s">
        <v>28</v>
      </c>
      <c r="E41" s="82"/>
      <c r="F41" s="192">
        <v>7</v>
      </c>
      <c r="G41" s="162"/>
      <c r="H41" s="72"/>
      <c r="I41" s="162"/>
      <c r="J41" s="72"/>
      <c r="K41" s="162"/>
      <c r="L41" s="72"/>
      <c r="M41" s="72"/>
      <c r="N41" s="27"/>
    </row>
    <row r="42" spans="1:14" s="40" customFormat="1" ht="17.25" customHeight="1">
      <c r="A42" s="56"/>
      <c r="B42" s="67"/>
      <c r="C42" s="163" t="s">
        <v>25</v>
      </c>
      <c r="D42" s="83" t="s">
        <v>26</v>
      </c>
      <c r="E42" s="170">
        <v>1.21</v>
      </c>
      <c r="F42" s="162">
        <f>F41*E42</f>
        <v>8.4699999999999989</v>
      </c>
      <c r="G42" s="162"/>
      <c r="H42" s="72"/>
      <c r="I42" s="170"/>
      <c r="J42" s="72"/>
      <c r="K42" s="162"/>
      <c r="L42" s="72"/>
      <c r="M42" s="72"/>
      <c r="N42" s="27"/>
    </row>
    <row r="43" spans="1:14" s="286" customFormat="1" ht="15.75">
      <c r="A43" s="283">
        <v>10</v>
      </c>
      <c r="B43" s="67" t="s">
        <v>140</v>
      </c>
      <c r="C43" s="71" t="s">
        <v>141</v>
      </c>
      <c r="D43" s="284" t="s">
        <v>142</v>
      </c>
      <c r="E43" s="123"/>
      <c r="F43" s="284">
        <v>0.04</v>
      </c>
      <c r="G43" s="289"/>
      <c r="H43" s="289"/>
      <c r="I43" s="289"/>
      <c r="J43" s="289"/>
      <c r="K43" s="289"/>
      <c r="L43" s="289"/>
      <c r="M43" s="290"/>
      <c r="N43" s="64"/>
    </row>
    <row r="44" spans="1:14" s="286" customFormat="1" ht="15.75">
      <c r="A44" s="283"/>
      <c r="B44" s="67"/>
      <c r="C44" s="287" t="s">
        <v>34</v>
      </c>
      <c r="D44" s="123" t="s">
        <v>26</v>
      </c>
      <c r="E44" s="288">
        <v>121</v>
      </c>
      <c r="F44" s="123">
        <f>SUM(E44*F43)</f>
        <v>4.84</v>
      </c>
      <c r="G44" s="289"/>
      <c r="H44" s="289"/>
      <c r="I44" s="289"/>
      <c r="J44" s="285"/>
      <c r="K44" s="289"/>
      <c r="L44" s="289"/>
      <c r="M44" s="289"/>
      <c r="N44" s="64"/>
    </row>
    <row r="45" spans="1:14" s="11" customFormat="1" ht="15.75">
      <c r="A45" s="250"/>
      <c r="B45" s="251"/>
      <c r="C45" s="71" t="s">
        <v>21</v>
      </c>
      <c r="D45" s="250"/>
      <c r="E45" s="250"/>
      <c r="F45" s="250"/>
      <c r="G45" s="46"/>
      <c r="H45" s="253"/>
      <c r="I45" s="46"/>
      <c r="J45" s="253"/>
      <c r="K45" s="46"/>
      <c r="L45" s="253"/>
      <c r="M45" s="253"/>
      <c r="N45" s="27"/>
    </row>
    <row r="46" spans="1:14" s="11" customFormat="1">
      <c r="A46" s="151"/>
      <c r="B46" s="146"/>
      <c r="C46" s="89" t="s">
        <v>65</v>
      </c>
      <c r="D46" s="152">
        <v>0.05</v>
      </c>
      <c r="E46" s="153"/>
      <c r="F46" s="153"/>
      <c r="G46" s="154"/>
      <c r="H46" s="154"/>
      <c r="I46" s="154"/>
      <c r="J46" s="154"/>
      <c r="K46" s="154"/>
      <c r="L46" s="154"/>
      <c r="M46" s="260"/>
    </row>
    <row r="47" spans="1:14" s="11" customFormat="1" ht="15.75">
      <c r="A47" s="250"/>
      <c r="B47" s="251"/>
      <c r="C47" s="177" t="s">
        <v>44</v>
      </c>
      <c r="D47" s="147"/>
      <c r="E47" s="147"/>
      <c r="F47" s="147"/>
      <c r="G47" s="160"/>
      <c r="H47" s="263"/>
      <c r="I47" s="160"/>
      <c r="J47" s="263"/>
      <c r="K47" s="160"/>
      <c r="L47" s="263"/>
      <c r="M47" s="323"/>
      <c r="N47" s="27"/>
    </row>
    <row r="48" spans="1:14" s="11" customFormat="1" ht="15.75" customHeight="1">
      <c r="A48" s="151"/>
      <c r="B48" s="146"/>
      <c r="C48" s="89" t="s">
        <v>43</v>
      </c>
      <c r="D48" s="152"/>
      <c r="E48" s="153"/>
      <c r="F48" s="153"/>
      <c r="G48" s="154"/>
      <c r="H48" s="154"/>
      <c r="I48" s="154"/>
      <c r="J48" s="154"/>
      <c r="K48" s="154"/>
      <c r="L48" s="154"/>
      <c r="M48" s="260"/>
    </row>
    <row r="49" spans="1:15" ht="16.5" customHeight="1">
      <c r="A49" s="119"/>
      <c r="B49" s="155"/>
      <c r="C49" s="177" t="s">
        <v>44</v>
      </c>
      <c r="D49" s="156"/>
      <c r="E49" s="157"/>
      <c r="F49" s="157"/>
      <c r="G49" s="158"/>
      <c r="H49" s="158"/>
      <c r="I49" s="158"/>
      <c r="J49" s="158"/>
      <c r="K49" s="158"/>
      <c r="L49" s="158"/>
      <c r="M49" s="261"/>
      <c r="O49" s="6"/>
    </row>
    <row r="50" spans="1:15">
      <c r="A50" s="119"/>
      <c r="B50" s="155"/>
      <c r="C50" s="212" t="s">
        <v>45</v>
      </c>
      <c r="D50" s="152"/>
      <c r="E50" s="157"/>
      <c r="F50" s="157"/>
      <c r="G50" s="158"/>
      <c r="H50" s="158"/>
      <c r="I50" s="158"/>
      <c r="J50" s="158"/>
      <c r="K50" s="158"/>
      <c r="L50" s="158"/>
      <c r="M50" s="261"/>
      <c r="O50" s="6"/>
    </row>
    <row r="51" spans="1:15" ht="17.25" customHeight="1">
      <c r="A51" s="119"/>
      <c r="B51" s="155"/>
      <c r="C51" s="167" t="s">
        <v>46</v>
      </c>
      <c r="D51" s="156"/>
      <c r="E51" s="157"/>
      <c r="F51" s="157"/>
      <c r="G51" s="158"/>
      <c r="H51" s="158"/>
      <c r="I51" s="158"/>
      <c r="J51" s="158"/>
      <c r="K51" s="158"/>
      <c r="L51" s="158"/>
      <c r="M51" s="178"/>
      <c r="O51" s="6"/>
    </row>
    <row r="53" spans="1:15" ht="15.75">
      <c r="A53" s="58"/>
      <c r="B53" s="58"/>
      <c r="C53" s="460"/>
      <c r="D53" s="460"/>
      <c r="E53" s="460"/>
      <c r="F53" s="460"/>
      <c r="G53" s="460"/>
      <c r="H53" s="460"/>
      <c r="I53" s="58"/>
      <c r="J53" s="58"/>
      <c r="K53" s="58"/>
      <c r="L53" s="58"/>
      <c r="M53" s="58"/>
    </row>
    <row r="54" spans="1:15" ht="15.75">
      <c r="A54" s="58"/>
      <c r="B54" s="58"/>
      <c r="C54" s="254"/>
      <c r="D54" s="254"/>
      <c r="E54" s="254"/>
      <c r="F54" s="254"/>
      <c r="G54" s="254"/>
      <c r="H54" s="254"/>
      <c r="I54" s="254"/>
      <c r="J54" s="254"/>
      <c r="K54" s="254"/>
      <c r="L54" s="58"/>
      <c r="M54" s="58"/>
    </row>
    <row r="55" spans="1:15">
      <c r="C55" s="77"/>
      <c r="D55" s="77"/>
      <c r="E55" s="246"/>
      <c r="F55" s="246"/>
      <c r="G55" s="246"/>
      <c r="H55" s="246"/>
    </row>
    <row r="56" spans="1:15">
      <c r="C56" s="471"/>
      <c r="D56" s="471"/>
      <c r="E56" s="471"/>
      <c r="F56" s="471"/>
      <c r="G56" s="471"/>
      <c r="H56" s="471"/>
    </row>
  </sheetData>
  <mergeCells count="17">
    <mergeCell ref="I6:J6"/>
    <mergeCell ref="K6:L6"/>
    <mergeCell ref="M6:M7"/>
    <mergeCell ref="C53:H53"/>
    <mergeCell ref="C56:H56"/>
    <mergeCell ref="G6:H6"/>
    <mergeCell ref="A6:A7"/>
    <mergeCell ref="B6:B7"/>
    <mergeCell ref="C6:C7"/>
    <mergeCell ref="D6:D7"/>
    <mergeCell ref="E6:F6"/>
    <mergeCell ref="H5:K5"/>
    <mergeCell ref="A1:M1"/>
    <mergeCell ref="A2:L2"/>
    <mergeCell ref="A3:F3"/>
    <mergeCell ref="H3:K3"/>
    <mergeCell ref="B4:C4"/>
  </mergeCells>
  <conditionalFormatting sqref="A47:B47 D47:IU47 A9:IU44">
    <cfRule type="cellIs" dxfId="4" priority="13" stopIfTrue="1" operator="equal">
      <formula>8223.307275</formula>
    </cfRule>
  </conditionalFormatting>
  <pageMargins left="0.16" right="0.16" top="0.47" bottom="0.17" header="0.3" footer="0.2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opLeftCell="A55" zoomScale="150" zoomScaleNormal="150" workbookViewId="0">
      <selection activeCell="D63" sqref="D63:D65"/>
    </sheetView>
  </sheetViews>
  <sheetFormatPr defaultRowHeight="15"/>
  <cols>
    <col min="1" max="1" width="3.85546875" customWidth="1"/>
    <col min="2" max="2" width="10.28515625" customWidth="1"/>
    <col min="3" max="3" width="46" customWidth="1"/>
    <col min="4" max="4" width="7.5703125" customWidth="1"/>
    <col min="5" max="5" width="8.5703125" customWidth="1"/>
    <col min="7" max="7" width="8" customWidth="1"/>
    <col min="8" max="8" width="8.140625" customWidth="1"/>
    <col min="10" max="10" width="8" customWidth="1"/>
    <col min="12" max="12" width="8.140625" customWidth="1"/>
    <col min="13" max="13" width="8.42578125" customWidth="1"/>
  </cols>
  <sheetData>
    <row r="1" spans="1:17" s="20" customFormat="1" ht="20.25" customHeight="1">
      <c r="A1" s="476" t="s">
        <v>128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4"/>
      <c r="O1" s="44"/>
    </row>
    <row r="2" spans="1:17" s="21" customFormat="1" ht="15.75">
      <c r="A2" s="477" t="s">
        <v>279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N2" s="40"/>
      <c r="O2" s="40"/>
    </row>
    <row r="3" spans="1:17" s="21" customFormat="1" ht="6" customHeight="1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  <c r="O3" s="40"/>
    </row>
    <row r="4" spans="1:17" s="21" customFormat="1" ht="15.75">
      <c r="B4" s="479" t="s">
        <v>214</v>
      </c>
      <c r="C4" s="479"/>
      <c r="D4" s="8">
        <f>ROUND(M66*0.001,2)</f>
        <v>0</v>
      </c>
      <c r="E4" s="21" t="s">
        <v>13</v>
      </c>
      <c r="I4" s="25"/>
      <c r="J4" s="208"/>
      <c r="K4" s="208"/>
      <c r="L4" s="23"/>
      <c r="M4" s="24"/>
      <c r="N4" s="40"/>
      <c r="O4" s="40"/>
    </row>
    <row r="5" spans="1:17" s="26" customFormat="1" ht="32.25" customHeight="1">
      <c r="A5" s="482" t="s">
        <v>0</v>
      </c>
      <c r="B5" s="483" t="s">
        <v>14</v>
      </c>
      <c r="C5" s="480" t="s">
        <v>15</v>
      </c>
      <c r="D5" s="482" t="s">
        <v>16</v>
      </c>
      <c r="E5" s="480" t="s">
        <v>17</v>
      </c>
      <c r="F5" s="480"/>
      <c r="G5" s="480" t="s">
        <v>18</v>
      </c>
      <c r="H5" s="480"/>
      <c r="I5" s="480" t="s">
        <v>19</v>
      </c>
      <c r="J5" s="480"/>
      <c r="K5" s="480" t="s">
        <v>20</v>
      </c>
      <c r="L5" s="480"/>
      <c r="M5" s="481" t="s">
        <v>21</v>
      </c>
      <c r="N5" s="27"/>
      <c r="O5" s="27"/>
      <c r="P5" s="27"/>
      <c r="Q5" s="27"/>
    </row>
    <row r="6" spans="1:17" s="26" customFormat="1" ht="31.5">
      <c r="A6" s="482"/>
      <c r="B6" s="483"/>
      <c r="C6" s="480"/>
      <c r="D6" s="482"/>
      <c r="E6" s="210" t="s">
        <v>22</v>
      </c>
      <c r="F6" s="210" t="s">
        <v>1</v>
      </c>
      <c r="G6" s="210" t="s">
        <v>23</v>
      </c>
      <c r="H6" s="28" t="s">
        <v>21</v>
      </c>
      <c r="I6" s="29" t="s">
        <v>23</v>
      </c>
      <c r="J6" s="210" t="s">
        <v>21</v>
      </c>
      <c r="K6" s="210" t="s">
        <v>23</v>
      </c>
      <c r="L6" s="30" t="s">
        <v>21</v>
      </c>
      <c r="M6" s="481"/>
      <c r="N6" s="27"/>
      <c r="O6" s="31"/>
      <c r="P6" s="27"/>
      <c r="Q6" s="27"/>
    </row>
    <row r="7" spans="1:17" s="27" customFormat="1" ht="15.75">
      <c r="A7" s="211">
        <v>1</v>
      </c>
      <c r="B7" s="32">
        <v>2</v>
      </c>
      <c r="C7" s="211">
        <v>3</v>
      </c>
      <c r="D7" s="32">
        <v>4</v>
      </c>
      <c r="E7" s="211">
        <v>5</v>
      </c>
      <c r="F7" s="32">
        <v>6</v>
      </c>
      <c r="G7" s="33">
        <v>7</v>
      </c>
      <c r="H7" s="32">
        <v>8</v>
      </c>
      <c r="I7" s="211">
        <v>9</v>
      </c>
      <c r="J7" s="32">
        <v>10</v>
      </c>
      <c r="K7" s="211">
        <v>11</v>
      </c>
      <c r="L7" s="33">
        <v>12</v>
      </c>
      <c r="M7" s="32" t="s">
        <v>24</v>
      </c>
    </row>
    <row r="8" spans="1:17" s="27" customFormat="1" ht="27">
      <c r="A8" s="35">
        <v>1</v>
      </c>
      <c r="B8" s="111" t="s">
        <v>59</v>
      </c>
      <c r="C8" s="107" t="s">
        <v>144</v>
      </c>
      <c r="D8" s="180" t="s">
        <v>81</v>
      </c>
      <c r="E8" s="108"/>
      <c r="F8" s="181">
        <v>2.5000000000000001E-2</v>
      </c>
      <c r="G8" s="125"/>
      <c r="H8" s="126"/>
      <c r="I8" s="125"/>
      <c r="J8" s="125"/>
      <c r="K8" s="125"/>
      <c r="L8" s="125"/>
      <c r="M8" s="125"/>
    </row>
    <row r="9" spans="1:17" s="26" customFormat="1" ht="15.75">
      <c r="A9" s="35"/>
      <c r="B9" s="111" t="s">
        <v>145</v>
      </c>
      <c r="C9" s="109" t="s">
        <v>53</v>
      </c>
      <c r="D9" s="108" t="s">
        <v>31</v>
      </c>
      <c r="E9" s="108">
        <f>8.9+6.28</f>
        <v>15.18</v>
      </c>
      <c r="F9" s="108">
        <f>ROUND(F8*E9,2)</f>
        <v>0.38</v>
      </c>
      <c r="G9" s="125"/>
      <c r="H9" s="126"/>
      <c r="I9" s="125"/>
      <c r="J9" s="125"/>
      <c r="K9" s="125"/>
      <c r="L9" s="125"/>
      <c r="M9" s="125"/>
    </row>
    <row r="10" spans="1:17" s="21" customFormat="1" ht="27">
      <c r="A10" s="35">
        <v>2</v>
      </c>
      <c r="B10" s="102" t="s">
        <v>67</v>
      </c>
      <c r="C10" s="127" t="s">
        <v>80</v>
      </c>
      <c r="D10" s="182" t="s">
        <v>81</v>
      </c>
      <c r="E10" s="128"/>
      <c r="F10" s="181">
        <v>2.5000000000000001E-2</v>
      </c>
      <c r="G10" s="125"/>
      <c r="H10" s="129"/>
      <c r="I10" s="125"/>
      <c r="J10" s="125"/>
      <c r="K10" s="125"/>
      <c r="L10" s="125"/>
      <c r="M10" s="125"/>
    </row>
    <row r="11" spans="1:17" s="42" customFormat="1" ht="15.75">
      <c r="A11" s="35"/>
      <c r="B11" s="130"/>
      <c r="C11" s="114" t="s">
        <v>35</v>
      </c>
      <c r="D11" s="97" t="s">
        <v>36</v>
      </c>
      <c r="E11" s="108">
        <v>15.5</v>
      </c>
      <c r="F11" s="108">
        <f>ROUND(E11*F10,2)</f>
        <v>0.39</v>
      </c>
      <c r="G11" s="125"/>
      <c r="H11" s="129"/>
      <c r="I11" s="125"/>
      <c r="J11" s="125"/>
      <c r="K11" s="125"/>
      <c r="L11" s="125"/>
      <c r="M11" s="125"/>
    </row>
    <row r="12" spans="1:17" s="42" customFormat="1" ht="13.5" customHeight="1">
      <c r="A12" s="35"/>
      <c r="B12" s="131" t="s">
        <v>146</v>
      </c>
      <c r="C12" s="361" t="s">
        <v>77</v>
      </c>
      <c r="D12" s="97" t="s">
        <v>36</v>
      </c>
      <c r="E12" s="108">
        <v>34.700000000000003</v>
      </c>
      <c r="F12" s="108">
        <f>ROUND(E12*F10,2)</f>
        <v>0.87</v>
      </c>
      <c r="G12" s="125"/>
      <c r="H12" s="129"/>
      <c r="I12" s="125"/>
      <c r="J12" s="125"/>
      <c r="K12" s="125"/>
      <c r="L12" s="125"/>
      <c r="M12" s="125"/>
    </row>
    <row r="13" spans="1:17" s="26" customFormat="1" ht="15.75">
      <c r="A13" s="35"/>
      <c r="B13" s="130"/>
      <c r="C13" s="185" t="s">
        <v>29</v>
      </c>
      <c r="D13" s="97" t="s">
        <v>37</v>
      </c>
      <c r="E13" s="108">
        <v>2.09</v>
      </c>
      <c r="F13" s="108">
        <f>ROUND(E13*F10,2)</f>
        <v>0.05</v>
      </c>
      <c r="G13" s="125"/>
      <c r="H13" s="129"/>
      <c r="I13" s="125"/>
      <c r="J13" s="125"/>
      <c r="K13" s="125"/>
      <c r="L13" s="132"/>
      <c r="M13" s="125"/>
    </row>
    <row r="14" spans="1:17" s="20" customFormat="1" ht="15.75">
      <c r="A14" s="43"/>
      <c r="B14" s="75" t="s">
        <v>185</v>
      </c>
      <c r="C14" s="133" t="s">
        <v>38</v>
      </c>
      <c r="D14" s="97" t="s">
        <v>76</v>
      </c>
      <c r="E14" s="108">
        <v>0.04</v>
      </c>
      <c r="F14" s="134">
        <f>E14*F10</f>
        <v>1E-3</v>
      </c>
      <c r="G14" s="108"/>
      <c r="H14" s="129"/>
      <c r="I14" s="108"/>
      <c r="J14" s="125"/>
      <c r="K14" s="108"/>
      <c r="L14" s="125"/>
      <c r="M14" s="125"/>
    </row>
    <row r="15" spans="1:17" s="26" customFormat="1" ht="27">
      <c r="A15" s="35">
        <v>3</v>
      </c>
      <c r="B15" s="102" t="s">
        <v>69</v>
      </c>
      <c r="C15" s="135" t="s">
        <v>126</v>
      </c>
      <c r="D15" s="180" t="s">
        <v>27</v>
      </c>
      <c r="E15" s="110"/>
      <c r="F15" s="190">
        <v>48.8</v>
      </c>
      <c r="G15" s="125"/>
      <c r="H15" s="129"/>
      <c r="I15" s="125"/>
      <c r="J15" s="125"/>
      <c r="K15" s="125"/>
      <c r="L15" s="125"/>
      <c r="M15" s="125"/>
    </row>
    <row r="16" spans="1:17" s="21" customFormat="1" ht="15.75">
      <c r="A16" s="35">
        <v>4</v>
      </c>
      <c r="B16" s="102" t="s">
        <v>39</v>
      </c>
      <c r="C16" s="127" t="s">
        <v>40</v>
      </c>
      <c r="D16" s="182" t="s">
        <v>41</v>
      </c>
      <c r="E16" s="128"/>
      <c r="F16" s="181">
        <v>2.5000000000000001E-2</v>
      </c>
      <c r="G16" s="125"/>
      <c r="H16" s="129"/>
      <c r="I16" s="125"/>
      <c r="J16" s="125"/>
      <c r="K16" s="125"/>
      <c r="L16" s="125"/>
      <c r="M16" s="125"/>
    </row>
    <row r="17" spans="1:24" s="21" customFormat="1" ht="15.75">
      <c r="A17" s="35"/>
      <c r="B17" s="102"/>
      <c r="C17" s="122" t="s">
        <v>34</v>
      </c>
      <c r="D17" s="128" t="s">
        <v>36</v>
      </c>
      <c r="E17" s="128">
        <v>3.23</v>
      </c>
      <c r="F17" s="110">
        <f>ROUND(F16*E17,2)</f>
        <v>0.08</v>
      </c>
      <c r="G17" s="125"/>
      <c r="H17" s="129"/>
      <c r="I17" s="125"/>
      <c r="J17" s="125"/>
      <c r="K17" s="125"/>
      <c r="L17" s="125"/>
      <c r="M17" s="125"/>
    </row>
    <row r="18" spans="1:24" s="21" customFormat="1" ht="15.75">
      <c r="A18" s="35"/>
      <c r="B18" s="102" t="s">
        <v>68</v>
      </c>
      <c r="C18" s="122" t="s">
        <v>42</v>
      </c>
      <c r="D18" s="128" t="s">
        <v>31</v>
      </c>
      <c r="E18" s="128">
        <v>3.62</v>
      </c>
      <c r="F18" s="110">
        <f>ROUND(F16*E18,2)</f>
        <v>0.09</v>
      </c>
      <c r="G18" s="125"/>
      <c r="H18" s="129"/>
      <c r="I18" s="125"/>
      <c r="J18" s="125"/>
      <c r="K18" s="125"/>
      <c r="L18" s="125"/>
      <c r="M18" s="125"/>
    </row>
    <row r="19" spans="1:24" s="21" customFormat="1" ht="15.75">
      <c r="A19" s="35"/>
      <c r="B19" s="102"/>
      <c r="C19" s="122" t="s">
        <v>29</v>
      </c>
      <c r="D19" s="128" t="s">
        <v>30</v>
      </c>
      <c r="E19" s="128">
        <v>0.18</v>
      </c>
      <c r="F19" s="134">
        <f>E19*F16</f>
        <v>4.4999999999999997E-3</v>
      </c>
      <c r="G19" s="125"/>
      <c r="H19" s="129"/>
      <c r="I19" s="125"/>
      <c r="J19" s="125"/>
      <c r="K19" s="125"/>
      <c r="L19" s="132"/>
      <c r="M19" s="132"/>
    </row>
    <row r="20" spans="1:24" s="21" customFormat="1" ht="15.75">
      <c r="A20" s="35"/>
      <c r="B20" s="75" t="s">
        <v>185</v>
      </c>
      <c r="C20" s="122" t="s">
        <v>38</v>
      </c>
      <c r="D20" s="128" t="s">
        <v>28</v>
      </c>
      <c r="E20" s="128">
        <v>0.04</v>
      </c>
      <c r="F20" s="134">
        <f>E20*F16</f>
        <v>1E-3</v>
      </c>
      <c r="G20" s="108"/>
      <c r="H20" s="129"/>
      <c r="I20" s="125"/>
      <c r="J20" s="125"/>
      <c r="K20" s="125"/>
      <c r="L20" s="125"/>
      <c r="M20" s="132"/>
    </row>
    <row r="21" spans="1:24" s="51" customFormat="1" ht="28.5" customHeight="1">
      <c r="A21" s="106">
        <v>1</v>
      </c>
      <c r="B21" s="136" t="s">
        <v>47</v>
      </c>
      <c r="C21" s="197" t="s">
        <v>204</v>
      </c>
      <c r="D21" s="182" t="s">
        <v>82</v>
      </c>
      <c r="E21" s="137"/>
      <c r="F21" s="181">
        <v>0.252</v>
      </c>
      <c r="G21" s="98"/>
      <c r="H21" s="88"/>
      <c r="I21" s="98"/>
      <c r="J21" s="138"/>
      <c r="K21" s="98"/>
      <c r="L21" s="138"/>
      <c r="M21" s="138"/>
    </row>
    <row r="22" spans="1:24" s="53" customFormat="1" ht="14.25">
      <c r="A22" s="106"/>
      <c r="B22" s="131"/>
      <c r="C22" s="114" t="s">
        <v>34</v>
      </c>
      <c r="D22" s="97" t="s">
        <v>36</v>
      </c>
      <c r="E22" s="137">
        <v>15</v>
      </c>
      <c r="F22" s="137">
        <f>ROUND(F21*E22,2)</f>
        <v>3.78</v>
      </c>
      <c r="G22" s="98"/>
      <c r="H22" s="88"/>
      <c r="I22" s="125"/>
      <c r="J22" s="88"/>
      <c r="K22" s="98"/>
      <c r="L22" s="88"/>
      <c r="M22" s="88"/>
      <c r="O22" s="54"/>
    </row>
    <row r="23" spans="1:24" s="55" customFormat="1" ht="16.5" customHeight="1">
      <c r="A23" s="139"/>
      <c r="B23" s="111" t="s">
        <v>149</v>
      </c>
      <c r="C23" s="140" t="s">
        <v>62</v>
      </c>
      <c r="D23" s="106" t="s">
        <v>48</v>
      </c>
      <c r="E23" s="201">
        <v>2.16</v>
      </c>
      <c r="F23" s="176">
        <f>ROUND(E23*F21,2)</f>
        <v>0.54</v>
      </c>
      <c r="G23" s="206"/>
      <c r="H23" s="92"/>
      <c r="I23" s="173"/>
      <c r="J23" s="92"/>
      <c r="K23" s="173"/>
      <c r="L23" s="92"/>
      <c r="M23" s="92"/>
    </row>
    <row r="24" spans="1:24" s="51" customFormat="1" ht="15.75">
      <c r="A24" s="106"/>
      <c r="B24" s="136" t="s">
        <v>150</v>
      </c>
      <c r="C24" s="140" t="s">
        <v>66</v>
      </c>
      <c r="D24" s="141" t="s">
        <v>48</v>
      </c>
      <c r="E24" s="137">
        <v>2.73</v>
      </c>
      <c r="F24" s="137">
        <f>ROUND(E24*F21,2)</f>
        <v>0.69</v>
      </c>
      <c r="G24" s="98"/>
      <c r="H24" s="88"/>
      <c r="I24" s="99"/>
      <c r="J24" s="88"/>
      <c r="K24" s="98"/>
      <c r="L24" s="88"/>
      <c r="M24" s="88"/>
    </row>
    <row r="25" spans="1:24" s="51" customFormat="1" ht="15.75">
      <c r="A25" s="106"/>
      <c r="B25" s="97" t="s">
        <v>151</v>
      </c>
      <c r="C25" s="114" t="s">
        <v>63</v>
      </c>
      <c r="D25" s="141" t="s">
        <v>48</v>
      </c>
      <c r="E25" s="137">
        <v>0.97</v>
      </c>
      <c r="F25" s="137">
        <f>ROUND(E25*F21,2)</f>
        <v>0.24</v>
      </c>
      <c r="G25" s="98"/>
      <c r="H25" s="88"/>
      <c r="I25" s="99"/>
      <c r="J25" s="88"/>
      <c r="K25" s="98"/>
      <c r="L25" s="88"/>
      <c r="M25" s="88"/>
    </row>
    <row r="26" spans="1:24" s="51" customFormat="1" ht="15.75">
      <c r="A26" s="106"/>
      <c r="B26" s="75" t="s">
        <v>268</v>
      </c>
      <c r="C26" s="114" t="s">
        <v>208</v>
      </c>
      <c r="D26" s="97" t="s">
        <v>76</v>
      </c>
      <c r="E26" s="137">
        <v>122</v>
      </c>
      <c r="F26" s="137">
        <f>ROUND(E26*F21,2)</f>
        <v>30.74</v>
      </c>
      <c r="G26" s="198"/>
      <c r="H26" s="88"/>
      <c r="I26" s="98"/>
      <c r="J26" s="88"/>
      <c r="K26" s="98"/>
      <c r="L26" s="88"/>
      <c r="M26" s="88"/>
    </row>
    <row r="27" spans="1:24" s="51" customFormat="1" ht="15.75" customHeight="1">
      <c r="A27" s="106"/>
      <c r="B27" s="97"/>
      <c r="C27" s="114" t="s">
        <v>33</v>
      </c>
      <c r="D27" s="106" t="s">
        <v>76</v>
      </c>
      <c r="E27" s="176">
        <v>7</v>
      </c>
      <c r="F27" s="176">
        <f>ROUND(E27*F21,2)</f>
        <v>1.76</v>
      </c>
      <c r="G27" s="173"/>
      <c r="H27" s="92"/>
      <c r="I27" s="173"/>
      <c r="J27" s="92"/>
      <c r="K27" s="173"/>
      <c r="L27" s="92"/>
      <c r="M27" s="92"/>
    </row>
    <row r="28" spans="1:24" s="21" customFormat="1" ht="26.25" customHeight="1">
      <c r="A28" s="62">
        <v>2</v>
      </c>
      <c r="B28" s="81" t="s">
        <v>120</v>
      </c>
      <c r="C28" s="85" t="s">
        <v>205</v>
      </c>
      <c r="D28" s="183" t="s">
        <v>124</v>
      </c>
      <c r="E28" s="87"/>
      <c r="F28" s="362">
        <v>0.16</v>
      </c>
      <c r="G28" s="88"/>
      <c r="H28" s="88"/>
      <c r="I28" s="88"/>
      <c r="J28" s="88"/>
      <c r="K28" s="88"/>
      <c r="L28" s="88"/>
      <c r="M28" s="88"/>
    </row>
    <row r="29" spans="1:24" s="42" customFormat="1" ht="14.25">
      <c r="A29" s="62"/>
      <c r="B29" s="142"/>
      <c r="C29" s="89" t="s">
        <v>34</v>
      </c>
      <c r="D29" s="169" t="s">
        <v>36</v>
      </c>
      <c r="E29" s="90">
        <v>33</v>
      </c>
      <c r="F29" s="90">
        <f>ROUND(F28*E29,2)</f>
        <v>5.28</v>
      </c>
      <c r="G29" s="88"/>
      <c r="H29" s="88"/>
      <c r="I29" s="72"/>
      <c r="J29" s="88"/>
      <c r="K29" s="88"/>
      <c r="L29" s="88"/>
      <c r="M29" s="88"/>
    </row>
    <row r="30" spans="1:24" s="42" customFormat="1" ht="24" customHeight="1">
      <c r="A30" s="62"/>
      <c r="B30" s="65" t="s">
        <v>149</v>
      </c>
      <c r="C30" s="89" t="s">
        <v>49</v>
      </c>
      <c r="D30" s="62" t="s">
        <v>36</v>
      </c>
      <c r="E30" s="91">
        <v>1.91</v>
      </c>
      <c r="F30" s="91">
        <f>ROUND(E30*F28,2)</f>
        <v>0.31</v>
      </c>
      <c r="G30" s="92"/>
      <c r="H30" s="92"/>
      <c r="I30" s="92"/>
      <c r="J30" s="92"/>
      <c r="K30" s="92"/>
      <c r="L30" s="92"/>
      <c r="M30" s="92"/>
    </row>
    <row r="31" spans="1:24" s="21" customFormat="1" ht="15.75">
      <c r="A31" s="35"/>
      <c r="B31" s="102" t="s">
        <v>68</v>
      </c>
      <c r="C31" s="122" t="s">
        <v>58</v>
      </c>
      <c r="D31" s="128" t="s">
        <v>31</v>
      </c>
      <c r="E31" s="128">
        <v>2.58</v>
      </c>
      <c r="F31" s="110">
        <f>ROUND(F28*E31,2)</f>
        <v>0.41</v>
      </c>
      <c r="G31" s="125"/>
      <c r="H31" s="129"/>
      <c r="I31" s="125"/>
      <c r="J31" s="125"/>
      <c r="K31" s="125"/>
      <c r="L31" s="125"/>
      <c r="M31" s="125"/>
    </row>
    <row r="32" spans="1:24" s="21" customFormat="1" ht="16.5" customHeight="1">
      <c r="A32" s="62"/>
      <c r="B32" s="169" t="s">
        <v>152</v>
      </c>
      <c r="C32" s="93" t="s">
        <v>56</v>
      </c>
      <c r="D32" s="94" t="s">
        <v>48</v>
      </c>
      <c r="E32" s="90">
        <v>11.2</v>
      </c>
      <c r="F32" s="90">
        <f>ROUND(E32*F28,2)</f>
        <v>1.79</v>
      </c>
      <c r="G32" s="88"/>
      <c r="H32" s="88"/>
      <c r="I32" s="95"/>
      <c r="J32" s="88"/>
      <c r="K32" s="88"/>
      <c r="L32" s="88"/>
      <c r="M32" s="8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s="21" customFormat="1" ht="15.75">
      <c r="A33" s="62"/>
      <c r="B33" s="169" t="s">
        <v>153</v>
      </c>
      <c r="C33" s="93" t="s">
        <v>55</v>
      </c>
      <c r="D33" s="94" t="s">
        <v>48</v>
      </c>
      <c r="E33" s="90">
        <v>24.8</v>
      </c>
      <c r="F33" s="90">
        <f>ROUND(E33*F28,2)</f>
        <v>3.97</v>
      </c>
      <c r="G33" s="88"/>
      <c r="H33" s="88"/>
      <c r="I33" s="95"/>
      <c r="J33" s="88"/>
      <c r="K33" s="88"/>
      <c r="L33" s="88"/>
      <c r="M33" s="8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s="21" customFormat="1" ht="15.75">
      <c r="A34" s="62"/>
      <c r="B34" s="169" t="s">
        <v>151</v>
      </c>
      <c r="C34" s="93" t="s">
        <v>32</v>
      </c>
      <c r="D34" s="94" t="s">
        <v>48</v>
      </c>
      <c r="E34" s="90">
        <v>4.1399999999999997</v>
      </c>
      <c r="F34" s="90">
        <f>ROUND(E34*F28,2)</f>
        <v>0.66</v>
      </c>
      <c r="G34" s="88"/>
      <c r="H34" s="88"/>
      <c r="I34" s="95"/>
      <c r="J34" s="88"/>
      <c r="K34" s="98"/>
      <c r="L34" s="88"/>
      <c r="M34" s="8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s="21" customFormat="1" ht="17.25" customHeight="1">
      <c r="A35" s="62"/>
      <c r="B35" s="62" t="s">
        <v>154</v>
      </c>
      <c r="C35" s="89" t="s">
        <v>50</v>
      </c>
      <c r="D35" s="199" t="s">
        <v>48</v>
      </c>
      <c r="E35" s="91">
        <v>0.53</v>
      </c>
      <c r="F35" s="91">
        <f>ROUND(E35*F28,2)</f>
        <v>0.08</v>
      </c>
      <c r="G35" s="92"/>
      <c r="H35" s="92"/>
      <c r="I35" s="92"/>
      <c r="J35" s="92"/>
      <c r="K35" s="92"/>
      <c r="L35" s="92"/>
      <c r="M35" s="9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s="21" customFormat="1" ht="16.5" customHeight="1">
      <c r="A36" s="62"/>
      <c r="B36" s="75" t="s">
        <v>263</v>
      </c>
      <c r="C36" s="89" t="s">
        <v>125</v>
      </c>
      <c r="D36" s="62" t="s">
        <v>72</v>
      </c>
      <c r="E36" s="184">
        <v>151.19999999999999</v>
      </c>
      <c r="F36" s="91">
        <f>ROUND(E36*F28,2)</f>
        <v>24.19</v>
      </c>
      <c r="G36" s="121"/>
      <c r="H36" s="92"/>
      <c r="I36" s="92"/>
      <c r="J36" s="92"/>
      <c r="K36" s="92"/>
      <c r="L36" s="92"/>
      <c r="M36" s="9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s="21" customFormat="1" ht="17.25" customHeight="1">
      <c r="A37" s="62"/>
      <c r="B37" s="143"/>
      <c r="C37" s="89" t="s">
        <v>33</v>
      </c>
      <c r="D37" s="62" t="s">
        <v>72</v>
      </c>
      <c r="E37" s="91">
        <v>30</v>
      </c>
      <c r="F37" s="91">
        <f>F28*E37</f>
        <v>4.8</v>
      </c>
      <c r="G37" s="92"/>
      <c r="H37" s="92"/>
      <c r="I37" s="92"/>
      <c r="J37" s="92"/>
      <c r="K37" s="92"/>
      <c r="L37" s="92"/>
      <c r="M37" s="9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s="42" customFormat="1" ht="15.75">
      <c r="A38" s="62">
        <v>3</v>
      </c>
      <c r="B38" s="65" t="s">
        <v>186</v>
      </c>
      <c r="C38" s="71" t="s">
        <v>187</v>
      </c>
      <c r="D38" s="363" t="s">
        <v>27</v>
      </c>
      <c r="E38" s="90"/>
      <c r="F38" s="174">
        <v>8.8800000000000004E-2</v>
      </c>
      <c r="G38" s="88"/>
      <c r="H38" s="88"/>
      <c r="I38" s="88"/>
      <c r="J38" s="88"/>
      <c r="K38" s="88"/>
      <c r="L38" s="88"/>
      <c r="M38" s="88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s="322" customFormat="1" ht="15.75">
      <c r="A39" s="120"/>
      <c r="B39" s="364" t="s">
        <v>188</v>
      </c>
      <c r="C39" s="93" t="s">
        <v>189</v>
      </c>
      <c r="D39" s="143" t="s">
        <v>48</v>
      </c>
      <c r="E39" s="186">
        <v>0.3</v>
      </c>
      <c r="F39" s="90">
        <f>ROUND(E39*F38,3)</f>
        <v>2.7E-2</v>
      </c>
      <c r="G39" s="365"/>
      <c r="H39" s="88"/>
      <c r="I39" s="365"/>
      <c r="J39" s="88"/>
      <c r="K39" s="88"/>
      <c r="L39" s="88"/>
      <c r="M39" s="88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s="57" customFormat="1" ht="15.75">
      <c r="A40" s="144"/>
      <c r="B40" s="169" t="s">
        <v>206</v>
      </c>
      <c r="C40" s="144" t="s">
        <v>190</v>
      </c>
      <c r="D40" s="366" t="s">
        <v>27</v>
      </c>
      <c r="E40" s="336">
        <v>1.03</v>
      </c>
      <c r="F40" s="336">
        <f>ROUND(E40*F38,2)</f>
        <v>0.09</v>
      </c>
      <c r="G40" s="95"/>
      <c r="H40" s="88"/>
      <c r="I40" s="95"/>
      <c r="J40" s="88"/>
      <c r="K40" s="88"/>
      <c r="L40" s="88"/>
      <c r="M40" s="88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s="168" customFormat="1" ht="40.5" customHeight="1">
      <c r="A41" s="106">
        <v>4</v>
      </c>
      <c r="B41" s="102" t="s">
        <v>191</v>
      </c>
      <c r="C41" s="115" t="s">
        <v>269</v>
      </c>
      <c r="D41" s="182" t="s">
        <v>51</v>
      </c>
      <c r="E41" s="128"/>
      <c r="F41" s="411">
        <v>0.14799999999999999</v>
      </c>
      <c r="G41" s="98"/>
      <c r="H41" s="98"/>
      <c r="I41" s="98"/>
      <c r="J41" s="98"/>
      <c r="K41" s="98"/>
      <c r="L41" s="98"/>
      <c r="M41" s="98"/>
    </row>
    <row r="42" spans="1:24" s="281" customFormat="1" ht="14.25" customHeight="1">
      <c r="A42" s="106"/>
      <c r="B42" s="130"/>
      <c r="C42" s="114" t="s">
        <v>34</v>
      </c>
      <c r="D42" s="106" t="s">
        <v>36</v>
      </c>
      <c r="E42" s="121">
        <v>37.64</v>
      </c>
      <c r="F42" s="121">
        <f>ROUND(F41*E42,2)</f>
        <v>5.57</v>
      </c>
      <c r="G42" s="272"/>
      <c r="H42" s="173"/>
      <c r="I42" s="161"/>
      <c r="J42" s="173"/>
      <c r="K42" s="272"/>
      <c r="L42" s="173"/>
      <c r="M42" s="173"/>
      <c r="N42" s="367"/>
      <c r="R42" s="367"/>
    </row>
    <row r="43" spans="1:24" s="281" customFormat="1" ht="17.25" customHeight="1">
      <c r="A43" s="106"/>
      <c r="B43" s="111" t="s">
        <v>192</v>
      </c>
      <c r="C43" s="114" t="s">
        <v>193</v>
      </c>
      <c r="D43" s="106" t="s">
        <v>36</v>
      </c>
      <c r="E43" s="121">
        <v>3.02</v>
      </c>
      <c r="F43" s="121">
        <f>ROUND(E43*F41,2)</f>
        <v>0.45</v>
      </c>
      <c r="G43" s="272"/>
      <c r="H43" s="173"/>
      <c r="I43" s="173"/>
      <c r="J43" s="173"/>
      <c r="K43" s="173"/>
      <c r="L43" s="173"/>
      <c r="M43" s="173"/>
    </row>
    <row r="44" spans="1:24" s="168" customFormat="1" ht="17.25" customHeight="1">
      <c r="A44" s="106"/>
      <c r="B44" s="97" t="s">
        <v>152</v>
      </c>
      <c r="C44" s="140" t="s">
        <v>56</v>
      </c>
      <c r="D44" s="141" t="s">
        <v>48</v>
      </c>
      <c r="E44" s="368">
        <v>3.7</v>
      </c>
      <c r="F44" s="108">
        <f>ROUND(E44*F41,2)</f>
        <v>0.55000000000000004</v>
      </c>
      <c r="G44" s="98"/>
      <c r="H44" s="98"/>
      <c r="I44" s="369"/>
      <c r="J44" s="98"/>
      <c r="K44" s="88"/>
      <c r="L44" s="98"/>
      <c r="M44" s="98"/>
    </row>
    <row r="45" spans="1:24" s="168" customFormat="1" ht="13.5">
      <c r="A45" s="106"/>
      <c r="B45" s="97" t="s">
        <v>153</v>
      </c>
      <c r="C45" s="140" t="s">
        <v>55</v>
      </c>
      <c r="D45" s="141" t="s">
        <v>48</v>
      </c>
      <c r="E45" s="368">
        <v>11.1</v>
      </c>
      <c r="F45" s="108">
        <f>ROUND(E45*F41,2)</f>
        <v>1.64</v>
      </c>
      <c r="G45" s="98"/>
      <c r="H45" s="98"/>
      <c r="I45" s="369"/>
      <c r="J45" s="98"/>
      <c r="K45" s="88"/>
      <c r="L45" s="98"/>
      <c r="M45" s="98"/>
    </row>
    <row r="46" spans="1:24" s="168" customFormat="1" ht="16.5" customHeight="1">
      <c r="A46" s="106"/>
      <c r="B46" s="133"/>
      <c r="C46" s="114" t="s">
        <v>29</v>
      </c>
      <c r="D46" s="106" t="s">
        <v>37</v>
      </c>
      <c r="E46" s="121">
        <v>2.2999999999999998</v>
      </c>
      <c r="F46" s="121">
        <f>ROUND(E46*F41,2)</f>
        <v>0.34</v>
      </c>
      <c r="G46" s="173"/>
      <c r="H46" s="173"/>
      <c r="I46" s="173"/>
      <c r="J46" s="173"/>
      <c r="K46" s="161"/>
      <c r="L46" s="173"/>
      <c r="M46" s="173"/>
    </row>
    <row r="47" spans="1:24" s="168" customFormat="1" ht="18" customHeight="1">
      <c r="A47" s="106"/>
      <c r="B47" s="106" t="s">
        <v>207</v>
      </c>
      <c r="C47" s="114" t="s">
        <v>194</v>
      </c>
      <c r="D47" s="97" t="s">
        <v>27</v>
      </c>
      <c r="E47" s="368">
        <v>121.6</v>
      </c>
      <c r="F47" s="108">
        <f>ROUND(E47*F41,2)</f>
        <v>18</v>
      </c>
      <c r="G47" s="198"/>
      <c r="H47" s="98"/>
      <c r="I47" s="98"/>
      <c r="J47" s="98"/>
      <c r="K47" s="98"/>
      <c r="L47" s="98"/>
      <c r="M47" s="98"/>
      <c r="N47" s="370"/>
    </row>
    <row r="48" spans="1:24" s="168" customFormat="1" ht="13.5">
      <c r="A48" s="106"/>
      <c r="B48" s="133"/>
      <c r="C48" s="114" t="s">
        <v>52</v>
      </c>
      <c r="D48" s="97" t="s">
        <v>37</v>
      </c>
      <c r="E48" s="368">
        <v>14.9</v>
      </c>
      <c r="F48" s="108">
        <f>ROUND(E48*F41,2)</f>
        <v>2.21</v>
      </c>
      <c r="G48" s="198"/>
      <c r="H48" s="98"/>
      <c r="I48" s="98"/>
      <c r="J48" s="98"/>
      <c r="K48" s="98"/>
      <c r="L48" s="98"/>
      <c r="M48" s="98"/>
    </row>
    <row r="49" spans="1:28" s="53" customFormat="1" ht="15.75">
      <c r="A49" s="106">
        <v>3</v>
      </c>
      <c r="B49" s="131" t="s">
        <v>186</v>
      </c>
      <c r="C49" s="115" t="s">
        <v>187</v>
      </c>
      <c r="D49" s="200" t="s">
        <v>27</v>
      </c>
      <c r="E49" s="137"/>
      <c r="F49" s="174">
        <v>4.4400000000000002E-2</v>
      </c>
      <c r="G49" s="98"/>
      <c r="H49" s="98"/>
      <c r="I49" s="98"/>
      <c r="J49" s="98"/>
      <c r="K49" s="98"/>
      <c r="L49" s="98"/>
      <c r="M49" s="98"/>
      <c r="N49" s="47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</row>
    <row r="50" spans="1:28" s="322" customFormat="1" ht="15.75">
      <c r="A50" s="120"/>
      <c r="B50" s="364" t="s">
        <v>188</v>
      </c>
      <c r="C50" s="93" t="s">
        <v>189</v>
      </c>
      <c r="D50" s="143" t="s">
        <v>48</v>
      </c>
      <c r="E50" s="186">
        <v>0.3</v>
      </c>
      <c r="F50" s="90">
        <f>ROUND(E50*F49,3)</f>
        <v>1.2999999999999999E-2</v>
      </c>
      <c r="G50" s="365"/>
      <c r="H50" s="88"/>
      <c r="I50" s="365"/>
      <c r="J50" s="88"/>
      <c r="K50" s="88"/>
      <c r="L50" s="88"/>
      <c r="M50" s="88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8" s="57" customFormat="1" ht="15.75">
      <c r="A51" s="144"/>
      <c r="B51" s="169" t="s">
        <v>206</v>
      </c>
      <c r="C51" s="144" t="s">
        <v>190</v>
      </c>
      <c r="D51" s="366" t="s">
        <v>27</v>
      </c>
      <c r="E51" s="336">
        <v>1.03</v>
      </c>
      <c r="F51" s="336">
        <f>ROUND(E51*F49,2)</f>
        <v>0.05</v>
      </c>
      <c r="G51" s="95"/>
      <c r="H51" s="88"/>
      <c r="I51" s="95"/>
      <c r="J51" s="88"/>
      <c r="K51" s="88"/>
      <c r="L51" s="88"/>
      <c r="M51" s="88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8" s="21" customFormat="1" ht="39.75" customHeight="1">
      <c r="A52" s="62">
        <v>4</v>
      </c>
      <c r="B52" s="81" t="s">
        <v>195</v>
      </c>
      <c r="C52" s="71" t="s">
        <v>196</v>
      </c>
      <c r="D52" s="183" t="s">
        <v>197</v>
      </c>
      <c r="E52" s="87"/>
      <c r="F52" s="411">
        <v>0.14799999999999999</v>
      </c>
      <c r="G52" s="88"/>
      <c r="H52" s="88"/>
      <c r="I52" s="88"/>
      <c r="J52" s="88"/>
      <c r="K52" s="88"/>
      <c r="L52" s="88"/>
      <c r="M52" s="88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8" s="42" customFormat="1" ht="15.75">
      <c r="A53" s="62"/>
      <c r="B53" s="142"/>
      <c r="C53" s="89" t="s">
        <v>34</v>
      </c>
      <c r="D53" s="169" t="s">
        <v>36</v>
      </c>
      <c r="E53" s="90">
        <v>37.64</v>
      </c>
      <c r="F53" s="90">
        <f>ROUND(F52*E53,2)</f>
        <v>5.57</v>
      </c>
      <c r="G53" s="88"/>
      <c r="H53" s="88"/>
      <c r="I53" s="371"/>
      <c r="J53" s="88"/>
      <c r="K53" s="88"/>
      <c r="L53" s="88"/>
      <c r="M53" s="8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8" s="42" customFormat="1" ht="19.5" customHeight="1">
      <c r="A54" s="62"/>
      <c r="B54" s="75" t="s">
        <v>192</v>
      </c>
      <c r="C54" s="89" t="s">
        <v>193</v>
      </c>
      <c r="D54" s="62" t="s">
        <v>36</v>
      </c>
      <c r="E54" s="91">
        <v>3.02</v>
      </c>
      <c r="F54" s="91">
        <f>ROUND(E54*F52,2)</f>
        <v>0.45</v>
      </c>
      <c r="G54" s="92"/>
      <c r="H54" s="92"/>
      <c r="I54" s="92"/>
      <c r="J54" s="92"/>
      <c r="K54" s="173"/>
      <c r="L54" s="92"/>
      <c r="M54" s="92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8" s="21" customFormat="1" ht="15.75">
      <c r="A55" s="62"/>
      <c r="B55" s="169" t="s">
        <v>152</v>
      </c>
      <c r="C55" s="93" t="s">
        <v>56</v>
      </c>
      <c r="D55" s="94" t="s">
        <v>48</v>
      </c>
      <c r="E55" s="90">
        <v>3.7</v>
      </c>
      <c r="F55" s="90">
        <f>ROUND(E55*F52,2)</f>
        <v>0.55000000000000004</v>
      </c>
      <c r="G55" s="88"/>
      <c r="H55" s="88"/>
      <c r="I55" s="95"/>
      <c r="J55" s="88"/>
      <c r="K55" s="88"/>
      <c r="L55" s="88"/>
      <c r="M55" s="88"/>
    </row>
    <row r="56" spans="1:28" s="21" customFormat="1" ht="15.75" customHeight="1">
      <c r="A56" s="62"/>
      <c r="B56" s="169" t="s">
        <v>153</v>
      </c>
      <c r="C56" s="93" t="s">
        <v>55</v>
      </c>
      <c r="D56" s="199" t="s">
        <v>48</v>
      </c>
      <c r="E56" s="91">
        <v>11.1</v>
      </c>
      <c r="F56" s="91">
        <f>ROUND(E56*F52,2)</f>
        <v>1.64</v>
      </c>
      <c r="G56" s="92"/>
      <c r="H56" s="92"/>
      <c r="I56" s="92"/>
      <c r="J56" s="92"/>
      <c r="K56" s="88"/>
      <c r="L56" s="92"/>
      <c r="M56" s="92"/>
    </row>
    <row r="57" spans="1:28" s="21" customFormat="1" ht="15.75">
      <c r="A57" s="62"/>
      <c r="B57" s="143"/>
      <c r="C57" s="89" t="s">
        <v>29</v>
      </c>
      <c r="D57" s="169" t="s">
        <v>37</v>
      </c>
      <c r="E57" s="90">
        <v>2.2999999999999998</v>
      </c>
      <c r="F57" s="90">
        <f>ROUND(E57*F52,2)</f>
        <v>0.34</v>
      </c>
      <c r="G57" s="88"/>
      <c r="H57" s="88"/>
      <c r="I57" s="88"/>
      <c r="J57" s="88"/>
      <c r="K57" s="371"/>
      <c r="L57" s="88"/>
      <c r="M57" s="88"/>
    </row>
    <row r="58" spans="1:28" s="21" customFormat="1" ht="17.25" customHeight="1">
      <c r="A58" s="62"/>
      <c r="B58" s="169" t="s">
        <v>210</v>
      </c>
      <c r="C58" s="89" t="s">
        <v>198</v>
      </c>
      <c r="D58" s="169" t="s">
        <v>27</v>
      </c>
      <c r="E58" s="90">
        <v>97.4</v>
      </c>
      <c r="F58" s="90">
        <f>ROUND(E58*F52,2)</f>
        <v>14.42</v>
      </c>
      <c r="G58" s="88"/>
      <c r="H58" s="88"/>
      <c r="I58" s="88"/>
      <c r="J58" s="88"/>
      <c r="K58" s="88"/>
      <c r="L58" s="88"/>
      <c r="M58" s="88"/>
    </row>
    <row r="59" spans="1:28" s="21" customFormat="1" ht="15.75" customHeight="1">
      <c r="A59" s="62"/>
      <c r="B59" s="143"/>
      <c r="C59" s="89" t="s">
        <v>52</v>
      </c>
      <c r="D59" s="169" t="s">
        <v>37</v>
      </c>
      <c r="E59" s="90">
        <v>14.5</v>
      </c>
      <c r="F59" s="90">
        <f>ROUND(E59*F52,2)</f>
        <v>2.15</v>
      </c>
      <c r="G59" s="371"/>
      <c r="H59" s="88"/>
      <c r="I59" s="88"/>
      <c r="J59" s="88"/>
      <c r="K59" s="88"/>
      <c r="L59" s="88"/>
      <c r="M59" s="88"/>
    </row>
    <row r="60" spans="1:28" s="57" customFormat="1" ht="16.5" customHeight="1">
      <c r="A60" s="145"/>
      <c r="B60" s="146"/>
      <c r="C60" s="291" t="s">
        <v>21</v>
      </c>
      <c r="D60" s="147"/>
      <c r="E60" s="148"/>
      <c r="F60" s="148"/>
      <c r="G60" s="149"/>
      <c r="H60" s="175"/>
      <c r="I60" s="150"/>
      <c r="J60" s="175"/>
      <c r="K60" s="150"/>
      <c r="L60" s="175"/>
      <c r="M60" s="175"/>
      <c r="N60" s="60"/>
    </row>
    <row r="61" spans="1:28" s="11" customFormat="1" ht="24.75" customHeight="1">
      <c r="A61" s="151"/>
      <c r="B61" s="146"/>
      <c r="C61" s="89" t="s">
        <v>65</v>
      </c>
      <c r="D61" s="446">
        <v>0.05</v>
      </c>
      <c r="E61" s="447"/>
      <c r="F61" s="447"/>
      <c r="G61" s="150"/>
      <c r="H61" s="150"/>
      <c r="I61" s="150"/>
      <c r="J61" s="150"/>
      <c r="K61" s="150"/>
      <c r="L61" s="150"/>
      <c r="M61" s="448"/>
    </row>
    <row r="62" spans="1:28" s="11" customFormat="1" ht="15.75">
      <c r="A62" s="250"/>
      <c r="B62" s="251"/>
      <c r="C62" s="177" t="s">
        <v>44</v>
      </c>
      <c r="D62" s="147"/>
      <c r="E62" s="147"/>
      <c r="F62" s="147"/>
      <c r="G62" s="160"/>
      <c r="H62" s="263"/>
      <c r="I62" s="160"/>
      <c r="J62" s="263"/>
      <c r="K62" s="160"/>
      <c r="L62" s="263"/>
      <c r="M62" s="323"/>
      <c r="N62" s="27"/>
    </row>
    <row r="63" spans="1:28" s="11" customFormat="1" ht="18.75" customHeight="1">
      <c r="A63" s="151"/>
      <c r="B63" s="146"/>
      <c r="C63" s="117" t="s">
        <v>43</v>
      </c>
      <c r="D63" s="152"/>
      <c r="E63" s="153"/>
      <c r="F63" s="153"/>
      <c r="G63" s="154"/>
      <c r="H63" s="154"/>
      <c r="I63" s="154"/>
      <c r="J63" s="154"/>
      <c r="K63" s="154"/>
      <c r="L63" s="154"/>
      <c r="M63" s="260"/>
    </row>
    <row r="64" spans="1:28" s="6" customFormat="1" ht="16.5" customHeight="1">
      <c r="A64" s="119"/>
      <c r="B64" s="155"/>
      <c r="C64" s="177" t="s">
        <v>44</v>
      </c>
      <c r="D64" s="156"/>
      <c r="E64" s="157"/>
      <c r="F64" s="157"/>
      <c r="G64" s="158"/>
      <c r="H64" s="158"/>
      <c r="I64" s="158"/>
      <c r="J64" s="158"/>
      <c r="K64" s="158"/>
      <c r="L64" s="158"/>
      <c r="M64" s="261"/>
      <c r="N64" s="11"/>
    </row>
    <row r="65" spans="1:14" s="6" customFormat="1">
      <c r="A65" s="119"/>
      <c r="B65" s="155"/>
      <c r="C65" s="212" t="s">
        <v>45</v>
      </c>
      <c r="D65" s="152"/>
      <c r="E65" s="157"/>
      <c r="F65" s="157"/>
      <c r="G65" s="158"/>
      <c r="H65" s="158"/>
      <c r="I65" s="158"/>
      <c r="J65" s="158"/>
      <c r="K65" s="158"/>
      <c r="L65" s="158"/>
      <c r="M65" s="261"/>
      <c r="N65" s="11"/>
    </row>
    <row r="66" spans="1:14" s="6" customFormat="1" ht="18.75" customHeight="1">
      <c r="A66" s="119"/>
      <c r="B66" s="155"/>
      <c r="C66" s="167" t="s">
        <v>46</v>
      </c>
      <c r="D66" s="156"/>
      <c r="E66" s="157"/>
      <c r="F66" s="157"/>
      <c r="G66" s="158"/>
      <c r="H66" s="158"/>
      <c r="I66" s="158"/>
      <c r="J66" s="158"/>
      <c r="K66" s="158"/>
      <c r="L66" s="158"/>
      <c r="M66" s="178"/>
      <c r="N66" s="11"/>
    </row>
  </sheetData>
  <mergeCells count="14"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1:M1"/>
    <mergeCell ref="A2:L2"/>
    <mergeCell ref="A3:F3"/>
    <mergeCell ref="H3:K3"/>
    <mergeCell ref="B4:C4"/>
  </mergeCells>
  <conditionalFormatting sqref="A62:B62 D62:IU62 IR38:IU59 A8:IQ59">
    <cfRule type="cellIs" dxfId="3" priority="24" stopIfTrue="1" operator="equal">
      <formula>8223.307275</formula>
    </cfRule>
  </conditionalFormatting>
  <pageMargins left="0.16" right="0.16" top="0.42" bottom="0.2" header="0.3" footer="0.15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37" zoomScale="110" zoomScaleNormal="110" workbookViewId="0">
      <selection activeCell="D47" sqref="D47"/>
    </sheetView>
  </sheetViews>
  <sheetFormatPr defaultRowHeight="15"/>
  <cols>
    <col min="1" max="1" width="3.85546875" customWidth="1"/>
    <col min="2" max="2" width="10.28515625" customWidth="1"/>
    <col min="3" max="3" width="46" customWidth="1"/>
    <col min="4" max="4" width="7.5703125" customWidth="1"/>
    <col min="5" max="5" width="8.5703125" customWidth="1"/>
    <col min="7" max="7" width="8" customWidth="1"/>
    <col min="8" max="8" width="8.140625" customWidth="1"/>
    <col min="10" max="10" width="8" customWidth="1"/>
    <col min="12" max="12" width="8.140625" customWidth="1"/>
    <col min="13" max="13" width="8.42578125" customWidth="1"/>
  </cols>
  <sheetData>
    <row r="1" spans="1:17" s="20" customFormat="1" ht="15.75">
      <c r="A1" s="476" t="s">
        <v>287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4"/>
      <c r="O1" s="44"/>
    </row>
    <row r="2" spans="1:17" s="21" customFormat="1" ht="15.75">
      <c r="A2" s="477" t="s">
        <v>280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N2" s="40"/>
      <c r="O2" s="40"/>
    </row>
    <row r="3" spans="1:17" s="21" customFormat="1" ht="15.75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  <c r="O3" s="40"/>
    </row>
    <row r="4" spans="1:17" s="21" customFormat="1" ht="15.75">
      <c r="B4" s="479" t="s">
        <v>214</v>
      </c>
      <c r="C4" s="479"/>
      <c r="D4" s="8">
        <f>ROUND(M48*0.001,2)</f>
        <v>0</v>
      </c>
      <c r="E4" s="21" t="s">
        <v>13</v>
      </c>
      <c r="I4" s="25"/>
      <c r="J4" s="442"/>
      <c r="K4" s="442"/>
      <c r="L4" s="23"/>
      <c r="M4" s="24"/>
      <c r="N4" s="40"/>
      <c r="O4" s="40"/>
    </row>
    <row r="5" spans="1:17" s="26" customFormat="1" ht="33" customHeight="1">
      <c r="A5" s="482" t="s">
        <v>0</v>
      </c>
      <c r="B5" s="483" t="s">
        <v>14</v>
      </c>
      <c r="C5" s="480" t="s">
        <v>15</v>
      </c>
      <c r="D5" s="482" t="s">
        <v>16</v>
      </c>
      <c r="E5" s="480" t="s">
        <v>17</v>
      </c>
      <c r="F5" s="480"/>
      <c r="G5" s="480" t="s">
        <v>18</v>
      </c>
      <c r="H5" s="480"/>
      <c r="I5" s="480" t="s">
        <v>19</v>
      </c>
      <c r="J5" s="480"/>
      <c r="K5" s="480" t="s">
        <v>20</v>
      </c>
      <c r="L5" s="480"/>
      <c r="M5" s="481" t="s">
        <v>21</v>
      </c>
      <c r="N5" s="27"/>
      <c r="O5" s="27"/>
      <c r="P5" s="27"/>
      <c r="Q5" s="27"/>
    </row>
    <row r="6" spans="1:17" s="26" customFormat="1" ht="31.5">
      <c r="A6" s="482"/>
      <c r="B6" s="483"/>
      <c r="C6" s="480"/>
      <c r="D6" s="482"/>
      <c r="E6" s="443" t="s">
        <v>22</v>
      </c>
      <c r="F6" s="443" t="s">
        <v>1</v>
      </c>
      <c r="G6" s="443" t="s">
        <v>23</v>
      </c>
      <c r="H6" s="28" t="s">
        <v>21</v>
      </c>
      <c r="I6" s="29" t="s">
        <v>23</v>
      </c>
      <c r="J6" s="443" t="s">
        <v>21</v>
      </c>
      <c r="K6" s="443" t="s">
        <v>23</v>
      </c>
      <c r="L6" s="30" t="s">
        <v>21</v>
      </c>
      <c r="M6" s="481"/>
      <c r="N6" s="27"/>
      <c r="O6" s="31"/>
      <c r="P6" s="27"/>
      <c r="Q6" s="27"/>
    </row>
    <row r="7" spans="1:17" s="27" customFormat="1" ht="15.75">
      <c r="A7" s="444">
        <v>1</v>
      </c>
      <c r="B7" s="32">
        <v>2</v>
      </c>
      <c r="C7" s="444">
        <v>3</v>
      </c>
      <c r="D7" s="32">
        <v>4</v>
      </c>
      <c r="E7" s="444">
        <v>5</v>
      </c>
      <c r="F7" s="32">
        <v>6</v>
      </c>
      <c r="G7" s="33">
        <v>7</v>
      </c>
      <c r="H7" s="32">
        <v>8</v>
      </c>
      <c r="I7" s="444">
        <v>9</v>
      </c>
      <c r="J7" s="32">
        <v>10</v>
      </c>
      <c r="K7" s="444">
        <v>11</v>
      </c>
      <c r="L7" s="33">
        <v>12</v>
      </c>
      <c r="M7" s="32" t="s">
        <v>24</v>
      </c>
    </row>
    <row r="8" spans="1:17" s="27" customFormat="1" ht="27">
      <c r="A8" s="35">
        <v>1</v>
      </c>
      <c r="B8" s="111" t="s">
        <v>59</v>
      </c>
      <c r="C8" s="107" t="s">
        <v>144</v>
      </c>
      <c r="D8" s="180" t="s">
        <v>81</v>
      </c>
      <c r="E8" s="108"/>
      <c r="F8" s="181">
        <v>8.4000000000000005E-2</v>
      </c>
      <c r="G8" s="125"/>
      <c r="H8" s="126"/>
      <c r="I8" s="125"/>
      <c r="J8" s="125"/>
      <c r="K8" s="125"/>
      <c r="L8" s="125"/>
      <c r="M8" s="125"/>
    </row>
    <row r="9" spans="1:17" s="26" customFormat="1" ht="15.75">
      <c r="A9" s="35"/>
      <c r="B9" s="111" t="s">
        <v>145</v>
      </c>
      <c r="C9" s="109" t="s">
        <v>53</v>
      </c>
      <c r="D9" s="108" t="s">
        <v>31</v>
      </c>
      <c r="E9" s="108">
        <f>8.9+6.28</f>
        <v>15.18</v>
      </c>
      <c r="F9" s="108">
        <f>ROUND(F8*E9,2)</f>
        <v>1.28</v>
      </c>
      <c r="G9" s="125"/>
      <c r="H9" s="126"/>
      <c r="I9" s="125"/>
      <c r="J9" s="125"/>
      <c r="K9" s="125"/>
      <c r="L9" s="125"/>
      <c r="M9" s="125"/>
    </row>
    <row r="10" spans="1:17" s="21" customFormat="1" ht="27">
      <c r="A10" s="35">
        <v>2</v>
      </c>
      <c r="B10" s="102" t="s">
        <v>67</v>
      </c>
      <c r="C10" s="127" t="s">
        <v>80</v>
      </c>
      <c r="D10" s="182" t="s">
        <v>81</v>
      </c>
      <c r="E10" s="128"/>
      <c r="F10" s="181">
        <v>8.4000000000000005E-2</v>
      </c>
      <c r="G10" s="125"/>
      <c r="H10" s="129"/>
      <c r="I10" s="125"/>
      <c r="J10" s="125"/>
      <c r="K10" s="125"/>
      <c r="L10" s="125"/>
      <c r="M10" s="125"/>
    </row>
    <row r="11" spans="1:17" s="42" customFormat="1" ht="15.75">
      <c r="A11" s="35"/>
      <c r="B11" s="130"/>
      <c r="C11" s="114" t="s">
        <v>35</v>
      </c>
      <c r="D11" s="97" t="s">
        <v>36</v>
      </c>
      <c r="E11" s="108">
        <v>15.5</v>
      </c>
      <c r="F11" s="108">
        <f>ROUND(E11*F10,2)</f>
        <v>1.3</v>
      </c>
      <c r="G11" s="125"/>
      <c r="H11" s="129"/>
      <c r="I11" s="125"/>
      <c r="J11" s="125"/>
      <c r="K11" s="125"/>
      <c r="L11" s="125"/>
      <c r="M11" s="125"/>
    </row>
    <row r="12" spans="1:17" s="42" customFormat="1" ht="15.75">
      <c r="A12" s="35"/>
      <c r="B12" s="131" t="s">
        <v>146</v>
      </c>
      <c r="C12" s="361" t="s">
        <v>77</v>
      </c>
      <c r="D12" s="97" t="s">
        <v>36</v>
      </c>
      <c r="E12" s="108">
        <v>34.700000000000003</v>
      </c>
      <c r="F12" s="108">
        <f>ROUND(E12*F10,2)</f>
        <v>2.91</v>
      </c>
      <c r="G12" s="125"/>
      <c r="H12" s="129"/>
      <c r="I12" s="125"/>
      <c r="J12" s="125"/>
      <c r="K12" s="125"/>
      <c r="L12" s="125"/>
      <c r="M12" s="125"/>
    </row>
    <row r="13" spans="1:17" s="26" customFormat="1" ht="15.75">
      <c r="A13" s="35"/>
      <c r="B13" s="130"/>
      <c r="C13" s="185" t="s">
        <v>29</v>
      </c>
      <c r="D13" s="97" t="s">
        <v>37</v>
      </c>
      <c r="E13" s="108">
        <v>2.09</v>
      </c>
      <c r="F13" s="108">
        <f>ROUND(E13*F10,2)</f>
        <v>0.18</v>
      </c>
      <c r="G13" s="125"/>
      <c r="H13" s="129"/>
      <c r="I13" s="125"/>
      <c r="J13" s="125"/>
      <c r="K13" s="125"/>
      <c r="L13" s="132"/>
      <c r="M13" s="125"/>
    </row>
    <row r="14" spans="1:17" s="20" customFormat="1" ht="15.75">
      <c r="A14" s="43"/>
      <c r="B14" s="75" t="s">
        <v>185</v>
      </c>
      <c r="C14" s="133" t="s">
        <v>38</v>
      </c>
      <c r="D14" s="97" t="s">
        <v>76</v>
      </c>
      <c r="E14" s="108">
        <v>0.04</v>
      </c>
      <c r="F14" s="134">
        <f>E14*F10</f>
        <v>3.3600000000000001E-3</v>
      </c>
      <c r="G14" s="108"/>
      <c r="H14" s="129"/>
      <c r="I14" s="108"/>
      <c r="J14" s="125"/>
      <c r="K14" s="108"/>
      <c r="L14" s="125"/>
      <c r="M14" s="125"/>
    </row>
    <row r="15" spans="1:17" s="26" customFormat="1" ht="27">
      <c r="A15" s="35">
        <v>3</v>
      </c>
      <c r="B15" s="102" t="s">
        <v>69</v>
      </c>
      <c r="C15" s="135" t="s">
        <v>126</v>
      </c>
      <c r="D15" s="180" t="s">
        <v>27</v>
      </c>
      <c r="E15" s="110"/>
      <c r="F15" s="190">
        <v>163.80000000000001</v>
      </c>
      <c r="G15" s="125"/>
      <c r="H15" s="129"/>
      <c r="I15" s="125"/>
      <c r="J15" s="125"/>
      <c r="K15" s="125"/>
      <c r="L15" s="125"/>
      <c r="M15" s="125"/>
    </row>
    <row r="16" spans="1:17" s="21" customFormat="1" ht="15.75">
      <c r="A16" s="35">
        <v>4</v>
      </c>
      <c r="B16" s="102" t="s">
        <v>39</v>
      </c>
      <c r="C16" s="127" t="s">
        <v>40</v>
      </c>
      <c r="D16" s="182" t="s">
        <v>41</v>
      </c>
      <c r="E16" s="128"/>
      <c r="F16" s="181">
        <v>8.4000000000000005E-2</v>
      </c>
      <c r="G16" s="125"/>
      <c r="H16" s="129"/>
      <c r="I16" s="125"/>
      <c r="J16" s="125"/>
      <c r="K16" s="125"/>
      <c r="L16" s="125"/>
      <c r="M16" s="125"/>
    </row>
    <row r="17" spans="1:24" s="21" customFormat="1" ht="15.75">
      <c r="A17" s="35"/>
      <c r="B17" s="102"/>
      <c r="C17" s="122" t="s">
        <v>34</v>
      </c>
      <c r="D17" s="128" t="s">
        <v>36</v>
      </c>
      <c r="E17" s="128">
        <v>3.23</v>
      </c>
      <c r="F17" s="110">
        <f>ROUND(F16*E17,2)</f>
        <v>0.27</v>
      </c>
      <c r="G17" s="125"/>
      <c r="H17" s="129"/>
      <c r="I17" s="125"/>
      <c r="J17" s="125"/>
      <c r="K17" s="125"/>
      <c r="L17" s="125"/>
      <c r="M17" s="125"/>
    </row>
    <row r="18" spans="1:24" s="21" customFormat="1" ht="15.75">
      <c r="A18" s="35"/>
      <c r="B18" s="102" t="s">
        <v>68</v>
      </c>
      <c r="C18" s="122" t="s">
        <v>42</v>
      </c>
      <c r="D18" s="128" t="s">
        <v>31</v>
      </c>
      <c r="E18" s="128">
        <v>3.62</v>
      </c>
      <c r="F18" s="110">
        <f>ROUND(F16*E18,2)</f>
        <v>0.3</v>
      </c>
      <c r="G18" s="125"/>
      <c r="H18" s="129"/>
      <c r="I18" s="125"/>
      <c r="J18" s="125"/>
      <c r="K18" s="125"/>
      <c r="L18" s="125"/>
      <c r="M18" s="125"/>
    </row>
    <row r="19" spans="1:24" s="21" customFormat="1" ht="15.75">
      <c r="A19" s="35"/>
      <c r="B19" s="102"/>
      <c r="C19" s="122" t="s">
        <v>29</v>
      </c>
      <c r="D19" s="128" t="s">
        <v>30</v>
      </c>
      <c r="E19" s="128">
        <v>0.18</v>
      </c>
      <c r="F19" s="134">
        <f>E19*F16</f>
        <v>1.512E-2</v>
      </c>
      <c r="G19" s="125"/>
      <c r="H19" s="129"/>
      <c r="I19" s="125"/>
      <c r="J19" s="125"/>
      <c r="K19" s="125"/>
      <c r="L19" s="132"/>
      <c r="M19" s="132"/>
    </row>
    <row r="20" spans="1:24" s="21" customFormat="1" ht="15.75">
      <c r="A20" s="35"/>
      <c r="B20" s="75" t="s">
        <v>185</v>
      </c>
      <c r="C20" s="122" t="s">
        <v>38</v>
      </c>
      <c r="D20" s="128" t="s">
        <v>28</v>
      </c>
      <c r="E20" s="128">
        <v>0.04</v>
      </c>
      <c r="F20" s="134">
        <f>E20*F16</f>
        <v>3.3600000000000001E-3</v>
      </c>
      <c r="G20" s="108"/>
      <c r="H20" s="129"/>
      <c r="I20" s="125"/>
      <c r="J20" s="125"/>
      <c r="K20" s="125"/>
      <c r="L20" s="125"/>
      <c r="M20" s="132"/>
    </row>
    <row r="21" spans="1:24" s="21" customFormat="1" ht="27">
      <c r="A21" s="62">
        <v>2</v>
      </c>
      <c r="B21" s="81" t="s">
        <v>120</v>
      </c>
      <c r="C21" s="85" t="s">
        <v>272</v>
      </c>
      <c r="D21" s="183" t="s">
        <v>124</v>
      </c>
      <c r="E21" s="87"/>
      <c r="F21" s="362">
        <v>8.4000000000000005E-2</v>
      </c>
      <c r="G21" s="88"/>
      <c r="H21" s="88"/>
      <c r="I21" s="88"/>
      <c r="J21" s="88"/>
      <c r="K21" s="88"/>
      <c r="L21" s="88"/>
      <c r="M21" s="88"/>
    </row>
    <row r="22" spans="1:24" s="42" customFormat="1" ht="14.25">
      <c r="A22" s="62"/>
      <c r="B22" s="142"/>
      <c r="C22" s="89" t="s">
        <v>34</v>
      </c>
      <c r="D22" s="169" t="s">
        <v>36</v>
      </c>
      <c r="E22" s="90">
        <v>33</v>
      </c>
      <c r="F22" s="90">
        <f>ROUND(F21*E22,2)</f>
        <v>2.77</v>
      </c>
      <c r="G22" s="88"/>
      <c r="H22" s="88"/>
      <c r="I22" s="72"/>
      <c r="J22" s="88"/>
      <c r="K22" s="88"/>
      <c r="L22" s="88"/>
      <c r="M22" s="88"/>
    </row>
    <row r="23" spans="1:24" s="42" customFormat="1" ht="14.25">
      <c r="A23" s="62"/>
      <c r="B23" s="65" t="s">
        <v>149</v>
      </c>
      <c r="C23" s="89" t="s">
        <v>49</v>
      </c>
      <c r="D23" s="169" t="s">
        <v>36</v>
      </c>
      <c r="E23" s="90">
        <v>0.42</v>
      </c>
      <c r="F23" s="90">
        <f>ROUND(E23*F21,2)</f>
        <v>0.04</v>
      </c>
      <c r="G23" s="88"/>
      <c r="H23" s="88"/>
      <c r="I23" s="88"/>
      <c r="J23" s="88"/>
      <c r="K23" s="88"/>
      <c r="L23" s="88"/>
      <c r="M23" s="88"/>
    </row>
    <row r="24" spans="1:24" s="21" customFormat="1" ht="15.75">
      <c r="A24" s="35"/>
      <c r="B24" s="102" t="s">
        <v>68</v>
      </c>
      <c r="C24" s="122" t="s">
        <v>58</v>
      </c>
      <c r="D24" s="128" t="s">
        <v>31</v>
      </c>
      <c r="E24" s="128">
        <v>2.58</v>
      </c>
      <c r="F24" s="110">
        <f>ROUND(F21*E24,2)</f>
        <v>0.22</v>
      </c>
      <c r="G24" s="125"/>
      <c r="H24" s="129"/>
      <c r="I24" s="125"/>
      <c r="J24" s="125"/>
      <c r="K24" s="125"/>
      <c r="L24" s="125"/>
      <c r="M24" s="125"/>
    </row>
    <row r="25" spans="1:24" s="21" customFormat="1" ht="15.75">
      <c r="A25" s="62"/>
      <c r="B25" s="169" t="s">
        <v>152</v>
      </c>
      <c r="C25" s="93" t="s">
        <v>56</v>
      </c>
      <c r="D25" s="94" t="s">
        <v>48</v>
      </c>
      <c r="E25" s="90">
        <v>11.2</v>
      </c>
      <c r="F25" s="90">
        <f>ROUND(E25*F21,2)</f>
        <v>0.94</v>
      </c>
      <c r="G25" s="88"/>
      <c r="H25" s="88"/>
      <c r="I25" s="95"/>
      <c r="J25" s="88"/>
      <c r="K25" s="88"/>
      <c r="L25" s="88"/>
      <c r="M25" s="88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s="21" customFormat="1" ht="15.75">
      <c r="A26" s="62"/>
      <c r="B26" s="169" t="s">
        <v>153</v>
      </c>
      <c r="C26" s="93" t="s">
        <v>55</v>
      </c>
      <c r="D26" s="94" t="s">
        <v>48</v>
      </c>
      <c r="E26" s="90">
        <v>24.8</v>
      </c>
      <c r="F26" s="90">
        <f>ROUND(E26*F21,2)</f>
        <v>2.08</v>
      </c>
      <c r="G26" s="88"/>
      <c r="H26" s="88"/>
      <c r="I26" s="95"/>
      <c r="J26" s="88"/>
      <c r="K26" s="88"/>
      <c r="L26" s="88"/>
      <c r="M26" s="88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s="21" customFormat="1" ht="15.75">
      <c r="A27" s="62"/>
      <c r="B27" s="169" t="s">
        <v>151</v>
      </c>
      <c r="C27" s="93" t="s">
        <v>32</v>
      </c>
      <c r="D27" s="94" t="s">
        <v>48</v>
      </c>
      <c r="E27" s="90">
        <v>4.1399999999999997</v>
      </c>
      <c r="F27" s="90">
        <f>ROUND(E27*F21,2)</f>
        <v>0.35</v>
      </c>
      <c r="G27" s="88"/>
      <c r="H27" s="88"/>
      <c r="I27" s="95"/>
      <c r="J27" s="88"/>
      <c r="K27" s="98"/>
      <c r="L27" s="88"/>
      <c r="M27" s="8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s="21" customFormat="1" ht="15.75">
      <c r="A28" s="62"/>
      <c r="B28" s="62" t="s">
        <v>154</v>
      </c>
      <c r="C28" s="89" t="s">
        <v>50</v>
      </c>
      <c r="D28" s="199" t="s">
        <v>48</v>
      </c>
      <c r="E28" s="91">
        <v>0.53</v>
      </c>
      <c r="F28" s="91">
        <f>ROUND(E28*F21,2)</f>
        <v>0.04</v>
      </c>
      <c r="G28" s="92"/>
      <c r="H28" s="92"/>
      <c r="I28" s="92"/>
      <c r="J28" s="92"/>
      <c r="K28" s="92"/>
      <c r="L28" s="92"/>
      <c r="M28" s="9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s="21" customFormat="1" ht="15.75">
      <c r="A29" s="62"/>
      <c r="B29" s="75" t="s">
        <v>263</v>
      </c>
      <c r="C29" s="89" t="s">
        <v>125</v>
      </c>
      <c r="D29" s="62" t="s">
        <v>72</v>
      </c>
      <c r="E29" s="184">
        <v>126</v>
      </c>
      <c r="F29" s="91">
        <f>ROUND(E29*F21,2)</f>
        <v>10.58</v>
      </c>
      <c r="G29" s="121"/>
      <c r="H29" s="92"/>
      <c r="I29" s="92"/>
      <c r="J29" s="92"/>
      <c r="K29" s="92"/>
      <c r="L29" s="92"/>
      <c r="M29" s="9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s="21" customFormat="1" ht="15.75">
      <c r="A30" s="62"/>
      <c r="B30" s="143"/>
      <c r="C30" s="89" t="s">
        <v>33</v>
      </c>
      <c r="D30" s="62" t="s">
        <v>72</v>
      </c>
      <c r="E30" s="91">
        <v>30</v>
      </c>
      <c r="F30" s="91">
        <f>F21*E30</f>
        <v>2.52</v>
      </c>
      <c r="G30" s="92"/>
      <c r="H30" s="92"/>
      <c r="I30" s="92"/>
      <c r="J30" s="92"/>
      <c r="K30" s="92"/>
      <c r="L30" s="92"/>
      <c r="M30" s="9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s="42" customFormat="1" ht="15.75">
      <c r="A31" s="62">
        <v>3</v>
      </c>
      <c r="B31" s="65" t="s">
        <v>186</v>
      </c>
      <c r="C31" s="71" t="s">
        <v>187</v>
      </c>
      <c r="D31" s="363" t="s">
        <v>27</v>
      </c>
      <c r="E31" s="90"/>
      <c r="F31" s="174">
        <v>0.5</v>
      </c>
      <c r="G31" s="88"/>
      <c r="H31" s="88"/>
      <c r="I31" s="88"/>
      <c r="J31" s="88"/>
      <c r="K31" s="88"/>
      <c r="L31" s="88"/>
      <c r="M31" s="8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s="322" customFormat="1" ht="15.75">
      <c r="A32" s="120"/>
      <c r="B32" s="364" t="s">
        <v>188</v>
      </c>
      <c r="C32" s="93" t="s">
        <v>189</v>
      </c>
      <c r="D32" s="143" t="s">
        <v>48</v>
      </c>
      <c r="E32" s="186">
        <v>0.3</v>
      </c>
      <c r="F32" s="90">
        <f>ROUND(E32*F31,3)</f>
        <v>0.15</v>
      </c>
      <c r="G32" s="365"/>
      <c r="H32" s="88"/>
      <c r="I32" s="365"/>
      <c r="J32" s="88"/>
      <c r="K32" s="88"/>
      <c r="L32" s="88"/>
      <c r="M32" s="8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s="57" customFormat="1" ht="15.75">
      <c r="A33" s="144"/>
      <c r="B33" s="169" t="s">
        <v>206</v>
      </c>
      <c r="C33" s="144" t="s">
        <v>190</v>
      </c>
      <c r="D33" s="366" t="s">
        <v>27</v>
      </c>
      <c r="E33" s="336">
        <v>1.03</v>
      </c>
      <c r="F33" s="336">
        <f>ROUND(E33*F31,2)</f>
        <v>0.52</v>
      </c>
      <c r="G33" s="95"/>
      <c r="H33" s="88"/>
      <c r="I33" s="95"/>
      <c r="J33" s="88"/>
      <c r="K33" s="88"/>
      <c r="L33" s="88"/>
      <c r="M33" s="8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s="21" customFormat="1" ht="39.75" customHeight="1">
      <c r="A34" s="62">
        <v>4</v>
      </c>
      <c r="B34" s="81" t="s">
        <v>195</v>
      </c>
      <c r="C34" s="71" t="s">
        <v>273</v>
      </c>
      <c r="D34" s="183" t="s">
        <v>197</v>
      </c>
      <c r="E34" s="87"/>
      <c r="F34" s="411">
        <v>0.83309999999999995</v>
      </c>
      <c r="G34" s="88"/>
      <c r="H34" s="88"/>
      <c r="I34" s="88"/>
      <c r="J34" s="88"/>
      <c r="K34" s="88"/>
      <c r="L34" s="88"/>
      <c r="M34" s="8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s="42" customFormat="1" ht="15.75">
      <c r="A35" s="62"/>
      <c r="B35" s="142"/>
      <c r="C35" s="89" t="s">
        <v>34</v>
      </c>
      <c r="D35" s="169" t="s">
        <v>36</v>
      </c>
      <c r="E35" s="90">
        <v>37.64</v>
      </c>
      <c r="F35" s="90">
        <f>ROUND(F34*E35,2)</f>
        <v>31.36</v>
      </c>
      <c r="G35" s="88"/>
      <c r="H35" s="88"/>
      <c r="I35" s="371"/>
      <c r="J35" s="88"/>
      <c r="K35" s="88"/>
      <c r="L35" s="88"/>
      <c r="M35" s="8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s="42" customFormat="1" ht="19.5" customHeight="1">
      <c r="A36" s="62"/>
      <c r="B36" s="75" t="s">
        <v>192</v>
      </c>
      <c r="C36" s="89" t="s">
        <v>193</v>
      </c>
      <c r="D36" s="62" t="s">
        <v>36</v>
      </c>
      <c r="E36" s="91">
        <v>3.02</v>
      </c>
      <c r="F36" s="91">
        <f>ROUND(E36*F34,2)</f>
        <v>2.52</v>
      </c>
      <c r="G36" s="92"/>
      <c r="H36" s="92"/>
      <c r="I36" s="92"/>
      <c r="J36" s="92"/>
      <c r="K36" s="173"/>
      <c r="L36" s="92"/>
      <c r="M36" s="9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s="21" customFormat="1" ht="15.75">
      <c r="A37" s="62"/>
      <c r="B37" s="169" t="s">
        <v>152</v>
      </c>
      <c r="C37" s="93" t="s">
        <v>56</v>
      </c>
      <c r="D37" s="94" t="s">
        <v>48</v>
      </c>
      <c r="E37" s="90">
        <v>3.7</v>
      </c>
      <c r="F37" s="90">
        <f>ROUND(E37*F34,2)</f>
        <v>3.08</v>
      </c>
      <c r="G37" s="88"/>
      <c r="H37" s="88"/>
      <c r="I37" s="95"/>
      <c r="J37" s="88"/>
      <c r="K37" s="88"/>
      <c r="L37" s="88"/>
      <c r="M37" s="88"/>
    </row>
    <row r="38" spans="1:24" s="21" customFormat="1" ht="15.75" customHeight="1">
      <c r="A38" s="62"/>
      <c r="B38" s="169" t="s">
        <v>153</v>
      </c>
      <c r="C38" s="93" t="s">
        <v>55</v>
      </c>
      <c r="D38" s="199" t="s">
        <v>48</v>
      </c>
      <c r="E38" s="91">
        <v>11.1</v>
      </c>
      <c r="F38" s="91">
        <f>ROUND(E38*F34,2)</f>
        <v>9.25</v>
      </c>
      <c r="G38" s="92"/>
      <c r="H38" s="92"/>
      <c r="I38" s="92"/>
      <c r="J38" s="92"/>
      <c r="K38" s="88"/>
      <c r="L38" s="92"/>
      <c r="M38" s="92"/>
    </row>
    <row r="39" spans="1:24" s="21" customFormat="1" ht="15.75">
      <c r="A39" s="62"/>
      <c r="B39" s="143"/>
      <c r="C39" s="89" t="s">
        <v>29</v>
      </c>
      <c r="D39" s="169" t="s">
        <v>37</v>
      </c>
      <c r="E39" s="90">
        <v>2.2999999999999998</v>
      </c>
      <c r="F39" s="90">
        <f>ROUND(E39*F34,2)</f>
        <v>1.92</v>
      </c>
      <c r="G39" s="88"/>
      <c r="H39" s="88"/>
      <c r="I39" s="88"/>
      <c r="J39" s="88"/>
      <c r="K39" s="371"/>
      <c r="L39" s="88"/>
      <c r="M39" s="88"/>
    </row>
    <row r="40" spans="1:24" s="21" customFormat="1" ht="17.25" customHeight="1">
      <c r="A40" s="62"/>
      <c r="B40" s="169" t="s">
        <v>210</v>
      </c>
      <c r="C40" s="89" t="s">
        <v>198</v>
      </c>
      <c r="D40" s="169" t="s">
        <v>27</v>
      </c>
      <c r="E40" s="90">
        <v>97.4</v>
      </c>
      <c r="F40" s="90">
        <f>ROUND(E40*F34,2)</f>
        <v>81.14</v>
      </c>
      <c r="G40" s="88"/>
      <c r="H40" s="88"/>
      <c r="I40" s="88"/>
      <c r="J40" s="88"/>
      <c r="K40" s="88"/>
      <c r="L40" s="88"/>
      <c r="M40" s="88"/>
    </row>
    <row r="41" spans="1:24" s="21" customFormat="1" ht="15.75" customHeight="1">
      <c r="A41" s="62"/>
      <c r="B41" s="143"/>
      <c r="C41" s="89" t="s">
        <v>52</v>
      </c>
      <c r="D41" s="169" t="s">
        <v>37</v>
      </c>
      <c r="E41" s="90">
        <v>14.5</v>
      </c>
      <c r="F41" s="90">
        <f>ROUND(E41*F34,2)</f>
        <v>12.08</v>
      </c>
      <c r="G41" s="371"/>
      <c r="H41" s="88"/>
      <c r="I41" s="88"/>
      <c r="J41" s="88"/>
      <c r="K41" s="88"/>
      <c r="L41" s="88"/>
      <c r="M41" s="88"/>
    </row>
    <row r="42" spans="1:24" s="57" customFormat="1" ht="16.5" customHeight="1">
      <c r="A42" s="145"/>
      <c r="B42" s="146"/>
      <c r="C42" s="291" t="s">
        <v>21</v>
      </c>
      <c r="D42" s="147"/>
      <c r="E42" s="148"/>
      <c r="F42" s="148"/>
      <c r="G42" s="149"/>
      <c r="H42" s="175"/>
      <c r="I42" s="150"/>
      <c r="J42" s="175"/>
      <c r="K42" s="150"/>
      <c r="L42" s="175"/>
      <c r="M42" s="175"/>
      <c r="N42" s="60"/>
    </row>
    <row r="43" spans="1:24" s="11" customFormat="1" ht="15" customHeight="1">
      <c r="A43" s="151"/>
      <c r="B43" s="146"/>
      <c r="C43" s="89" t="s">
        <v>65</v>
      </c>
      <c r="D43" s="152">
        <v>0.05</v>
      </c>
      <c r="E43" s="153"/>
      <c r="F43" s="153"/>
      <c r="G43" s="154"/>
      <c r="H43" s="154"/>
      <c r="I43" s="154"/>
      <c r="J43" s="154"/>
      <c r="K43" s="154"/>
      <c r="L43" s="154"/>
      <c r="M43" s="260"/>
    </row>
    <row r="44" spans="1:24" s="11" customFormat="1" ht="15.75">
      <c r="A44" s="250"/>
      <c r="B44" s="251"/>
      <c r="C44" s="177" t="s">
        <v>44</v>
      </c>
      <c r="D44" s="147"/>
      <c r="E44" s="147"/>
      <c r="F44" s="147"/>
      <c r="G44" s="160"/>
      <c r="H44" s="263"/>
      <c r="I44" s="160"/>
      <c r="J44" s="263"/>
      <c r="K44" s="160"/>
      <c r="L44" s="263"/>
      <c r="M44" s="323"/>
      <c r="N44" s="27"/>
    </row>
    <row r="45" spans="1:24" s="11" customFormat="1" ht="18.75" customHeight="1">
      <c r="A45" s="151"/>
      <c r="B45" s="146"/>
      <c r="C45" s="117" t="s">
        <v>43</v>
      </c>
      <c r="D45" s="152"/>
      <c r="E45" s="153"/>
      <c r="F45" s="153"/>
      <c r="G45" s="154"/>
      <c r="H45" s="154"/>
      <c r="I45" s="154"/>
      <c r="J45" s="154"/>
      <c r="K45" s="154"/>
      <c r="L45" s="154"/>
      <c r="M45" s="260"/>
    </row>
    <row r="46" spans="1:24" s="6" customFormat="1" ht="16.5" customHeight="1">
      <c r="A46" s="119"/>
      <c r="B46" s="155"/>
      <c r="C46" s="177" t="s">
        <v>44</v>
      </c>
      <c r="D46" s="156"/>
      <c r="E46" s="157"/>
      <c r="F46" s="157"/>
      <c r="G46" s="158"/>
      <c r="H46" s="158"/>
      <c r="I46" s="158"/>
      <c r="J46" s="158"/>
      <c r="K46" s="158"/>
      <c r="L46" s="158"/>
      <c r="M46" s="261"/>
      <c r="N46" s="11"/>
    </row>
    <row r="47" spans="1:24" s="6" customFormat="1">
      <c r="A47" s="119"/>
      <c r="B47" s="155"/>
      <c r="C47" s="212" t="s">
        <v>45</v>
      </c>
      <c r="D47" s="152"/>
      <c r="E47" s="157"/>
      <c r="F47" s="157"/>
      <c r="G47" s="158"/>
      <c r="H47" s="158"/>
      <c r="I47" s="158"/>
      <c r="J47" s="158"/>
      <c r="K47" s="158"/>
      <c r="L47" s="158"/>
      <c r="M47" s="261"/>
      <c r="N47" s="11"/>
    </row>
    <row r="48" spans="1:24" s="6" customFormat="1">
      <c r="A48" s="119"/>
      <c r="B48" s="155"/>
      <c r="C48" s="167" t="s">
        <v>46</v>
      </c>
      <c r="D48" s="156"/>
      <c r="E48" s="157"/>
      <c r="F48" s="157"/>
      <c r="G48" s="158"/>
      <c r="H48" s="158"/>
      <c r="I48" s="158"/>
      <c r="J48" s="158"/>
      <c r="K48" s="158"/>
      <c r="L48" s="158"/>
      <c r="M48" s="178"/>
      <c r="N48" s="11"/>
    </row>
  </sheetData>
  <mergeCells count="14">
    <mergeCell ref="G5:H5"/>
    <mergeCell ref="I5:J5"/>
    <mergeCell ref="K5:L5"/>
    <mergeCell ref="M5:M6"/>
    <mergeCell ref="A1:M1"/>
    <mergeCell ref="A2:L2"/>
    <mergeCell ref="A3:F3"/>
    <mergeCell ref="H3:K3"/>
    <mergeCell ref="B4:C4"/>
    <mergeCell ref="A5:A6"/>
    <mergeCell ref="B5:B6"/>
    <mergeCell ref="C5:C6"/>
    <mergeCell ref="D5:D6"/>
    <mergeCell ref="E5:F5"/>
  </mergeCells>
  <conditionalFormatting sqref="A44:B44 D44:IU44 IR31:IU41 A8:IQ41">
    <cfRule type="cellIs" dxfId="2" priority="1" stopIfTrue="1" operator="equal">
      <formula>8223.307275</formula>
    </cfRule>
  </conditionalFormatting>
  <pageMargins left="0.16" right="0.16" top="0.48" bottom="0.26" header="0.3" footer="0.15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3" zoomScale="140" zoomScaleNormal="140" workbookViewId="0">
      <selection activeCell="D24" sqref="D24:D27"/>
    </sheetView>
  </sheetViews>
  <sheetFormatPr defaultColWidth="9.140625" defaultRowHeight="15"/>
  <cols>
    <col min="1" max="1" width="4" style="6" customWidth="1"/>
    <col min="2" max="2" width="9.42578125" style="6" customWidth="1"/>
    <col min="3" max="3" width="51.7109375" style="6" customWidth="1"/>
    <col min="4" max="4" width="8.7109375" style="6" customWidth="1"/>
    <col min="5" max="5" width="8.140625" style="6" customWidth="1"/>
    <col min="6" max="7" width="7.5703125" style="6" customWidth="1"/>
    <col min="8" max="8" width="8" style="6" customWidth="1"/>
    <col min="9" max="9" width="7.140625" style="6" customWidth="1"/>
    <col min="10" max="10" width="8" style="6" customWidth="1"/>
    <col min="11" max="11" width="8.28515625" style="6" customWidth="1"/>
    <col min="12" max="12" width="7.85546875" style="6" customWidth="1"/>
    <col min="13" max="13" width="8.28515625" style="6" customWidth="1"/>
    <col min="14" max="14" width="2.140625" style="11" customWidth="1"/>
    <col min="15" max="16384" width="9.140625" style="6"/>
  </cols>
  <sheetData>
    <row r="1" spans="1:16" s="20" customFormat="1" ht="24" customHeight="1">
      <c r="A1" s="476" t="s">
        <v>127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4"/>
    </row>
    <row r="2" spans="1:16" s="21" customFormat="1" ht="18.75" customHeight="1">
      <c r="A2" s="485" t="s">
        <v>159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40"/>
    </row>
    <row r="3" spans="1:16" s="21" customFormat="1" ht="8.25" customHeight="1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</row>
    <row r="4" spans="1:16" s="21" customFormat="1" ht="14.25" customHeight="1">
      <c r="B4" s="479" t="s">
        <v>214</v>
      </c>
      <c r="C4" s="479"/>
      <c r="D4" s="8">
        <f>ROUND(M27*0.001,2)</f>
        <v>0</v>
      </c>
      <c r="E4" s="21" t="s">
        <v>13</v>
      </c>
      <c r="I4" s="25"/>
      <c r="J4" s="312"/>
      <c r="K4" s="312"/>
      <c r="L4" s="23"/>
      <c r="M4" s="24"/>
      <c r="N4" s="40"/>
    </row>
    <row r="5" spans="1:16" s="21" customFormat="1" ht="8.25" customHeight="1">
      <c r="A5" s="313"/>
      <c r="B5" s="313"/>
      <c r="D5" s="26"/>
      <c r="E5" s="26"/>
      <c r="F5" s="23"/>
      <c r="G5" s="316"/>
      <c r="H5" s="475"/>
      <c r="I5" s="475"/>
      <c r="J5" s="475"/>
      <c r="K5" s="475"/>
      <c r="L5" s="23"/>
      <c r="M5" s="24"/>
      <c r="N5" s="40"/>
    </row>
    <row r="6" spans="1:16" s="26" customFormat="1" ht="36" customHeight="1">
      <c r="A6" s="482" t="s">
        <v>0</v>
      </c>
      <c r="B6" s="483" t="s">
        <v>14</v>
      </c>
      <c r="C6" s="480" t="s">
        <v>15</v>
      </c>
      <c r="D6" s="482" t="s">
        <v>16</v>
      </c>
      <c r="E6" s="480" t="s">
        <v>17</v>
      </c>
      <c r="F6" s="480"/>
      <c r="G6" s="480" t="s">
        <v>18</v>
      </c>
      <c r="H6" s="480"/>
      <c r="I6" s="480" t="s">
        <v>19</v>
      </c>
      <c r="J6" s="480"/>
      <c r="K6" s="480" t="s">
        <v>20</v>
      </c>
      <c r="L6" s="480"/>
      <c r="M6" s="481" t="s">
        <v>21</v>
      </c>
      <c r="N6" s="27"/>
      <c r="O6" s="27"/>
      <c r="P6" s="27"/>
    </row>
    <row r="7" spans="1:16" s="26" customFormat="1" ht="32.25" customHeight="1">
      <c r="A7" s="482"/>
      <c r="B7" s="483"/>
      <c r="C7" s="480"/>
      <c r="D7" s="482"/>
      <c r="E7" s="310" t="s">
        <v>22</v>
      </c>
      <c r="F7" s="310" t="s">
        <v>1</v>
      </c>
      <c r="G7" s="310" t="s">
        <v>23</v>
      </c>
      <c r="H7" s="28" t="s">
        <v>21</v>
      </c>
      <c r="I7" s="29" t="s">
        <v>23</v>
      </c>
      <c r="J7" s="310" t="s">
        <v>21</v>
      </c>
      <c r="K7" s="310" t="s">
        <v>23</v>
      </c>
      <c r="L7" s="30" t="s">
        <v>21</v>
      </c>
      <c r="M7" s="481"/>
      <c r="N7" s="31"/>
      <c r="O7" s="27"/>
      <c r="P7" s="27"/>
    </row>
    <row r="8" spans="1:16" s="27" customFormat="1" ht="15.75">
      <c r="A8" s="311">
        <v>1</v>
      </c>
      <c r="B8" s="32">
        <v>2</v>
      </c>
      <c r="C8" s="311">
        <v>3</v>
      </c>
      <c r="D8" s="32">
        <v>4</v>
      </c>
      <c r="E8" s="311">
        <v>5</v>
      </c>
      <c r="F8" s="32">
        <v>6</v>
      </c>
      <c r="G8" s="33">
        <v>7</v>
      </c>
      <c r="H8" s="32">
        <v>8</v>
      </c>
      <c r="I8" s="311">
        <v>9</v>
      </c>
      <c r="J8" s="32">
        <v>10</v>
      </c>
      <c r="K8" s="311">
        <v>11</v>
      </c>
      <c r="L8" s="33">
        <v>12</v>
      </c>
      <c r="M8" s="32" t="s">
        <v>24</v>
      </c>
    </row>
    <row r="9" spans="1:16" s="64" customFormat="1" ht="53.25" customHeight="1">
      <c r="A9" s="62">
        <v>1</v>
      </c>
      <c r="B9" s="67" t="s">
        <v>160</v>
      </c>
      <c r="C9" s="331" t="s">
        <v>180</v>
      </c>
      <c r="D9" s="183" t="s">
        <v>161</v>
      </c>
      <c r="E9" s="86"/>
      <c r="F9" s="191">
        <v>0.04</v>
      </c>
      <c r="G9" s="90"/>
      <c r="H9" s="90"/>
      <c r="I9" s="170"/>
      <c r="J9" s="90"/>
      <c r="K9" s="90"/>
      <c r="L9" s="90"/>
      <c r="M9" s="170"/>
    </row>
    <row r="10" spans="1:16" s="70" customFormat="1" ht="15" customHeight="1">
      <c r="A10" s="62"/>
      <c r="B10" s="63"/>
      <c r="C10" s="89" t="s">
        <v>34</v>
      </c>
      <c r="D10" s="169" t="s">
        <v>36</v>
      </c>
      <c r="E10" s="170">
        <v>323</v>
      </c>
      <c r="F10" s="170">
        <f>ROUND(F9*E10,2)</f>
        <v>12.92</v>
      </c>
      <c r="G10" s="90"/>
      <c r="H10" s="90"/>
      <c r="I10" s="170"/>
      <c r="J10" s="90"/>
      <c r="K10" s="90"/>
      <c r="L10" s="90"/>
      <c r="M10" s="88"/>
    </row>
    <row r="11" spans="1:16" s="70" customFormat="1" ht="16.5" customHeight="1">
      <c r="A11" s="62"/>
      <c r="B11" s="332" t="s">
        <v>181</v>
      </c>
      <c r="C11" s="89" t="s">
        <v>162</v>
      </c>
      <c r="D11" s="169" t="s">
        <v>48</v>
      </c>
      <c r="E11" s="170">
        <v>15</v>
      </c>
      <c r="F11" s="170">
        <f>ROUND(E11*F9,2)</f>
        <v>0.6</v>
      </c>
      <c r="G11" s="90"/>
      <c r="H11" s="90"/>
      <c r="I11" s="170"/>
      <c r="J11" s="186"/>
      <c r="K11" s="170"/>
      <c r="L11" s="90"/>
      <c r="M11" s="88"/>
    </row>
    <row r="12" spans="1:16" s="73" customFormat="1" ht="13.5">
      <c r="A12" s="62"/>
      <c r="B12" s="332" t="s">
        <v>155</v>
      </c>
      <c r="C12" s="333" t="s">
        <v>163</v>
      </c>
      <c r="D12" s="169" t="s">
        <v>48</v>
      </c>
      <c r="E12" s="170">
        <v>28.6</v>
      </c>
      <c r="F12" s="170">
        <f>ROUND(E12*F9,2)</f>
        <v>1.1399999999999999</v>
      </c>
      <c r="G12" s="90"/>
      <c r="H12" s="90"/>
      <c r="I12" s="170"/>
      <c r="J12" s="90"/>
      <c r="K12" s="170"/>
      <c r="L12" s="90"/>
      <c r="M12" s="88"/>
    </row>
    <row r="13" spans="1:16" s="64" customFormat="1" ht="15.75">
      <c r="A13" s="62"/>
      <c r="B13" s="332" t="s">
        <v>209</v>
      </c>
      <c r="C13" s="333" t="s">
        <v>164</v>
      </c>
      <c r="D13" s="169" t="s">
        <v>72</v>
      </c>
      <c r="E13" s="170">
        <v>15</v>
      </c>
      <c r="F13" s="170">
        <v>0.2</v>
      </c>
      <c r="G13" s="90"/>
      <c r="H13" s="90"/>
      <c r="I13" s="334"/>
      <c r="J13" s="335"/>
      <c r="K13" s="336"/>
      <c r="L13" s="90"/>
      <c r="M13" s="88"/>
    </row>
    <row r="14" spans="1:16" s="64" customFormat="1" ht="13.5">
      <c r="A14" s="62"/>
      <c r="B14" s="332" t="s">
        <v>211</v>
      </c>
      <c r="C14" s="333" t="s">
        <v>165</v>
      </c>
      <c r="D14" s="94" t="s">
        <v>166</v>
      </c>
      <c r="E14" s="170">
        <v>1</v>
      </c>
      <c r="F14" s="170">
        <v>14</v>
      </c>
      <c r="G14" s="90"/>
      <c r="H14" s="90"/>
      <c r="I14" s="334"/>
      <c r="J14" s="335"/>
      <c r="K14" s="90"/>
      <c r="L14" s="90"/>
      <c r="M14" s="88"/>
    </row>
    <row r="15" spans="1:16" s="64" customFormat="1" ht="13.5">
      <c r="A15" s="62"/>
      <c r="B15" s="144"/>
      <c r="C15" s="308" t="s">
        <v>29</v>
      </c>
      <c r="D15" s="169" t="s">
        <v>37</v>
      </c>
      <c r="E15" s="170">
        <v>64.900000000000006</v>
      </c>
      <c r="F15" s="170">
        <f>ROUND(E15*F9,2)</f>
        <v>2.6</v>
      </c>
      <c r="G15" s="170"/>
      <c r="H15" s="90"/>
      <c r="I15" s="170"/>
      <c r="J15" s="90"/>
      <c r="K15" s="90"/>
      <c r="L15" s="90"/>
      <c r="M15" s="88"/>
    </row>
    <row r="16" spans="1:16" s="64" customFormat="1" ht="13.5">
      <c r="A16" s="62">
        <v>2</v>
      </c>
      <c r="B16" s="67" t="s">
        <v>167</v>
      </c>
      <c r="C16" s="331" t="s">
        <v>168</v>
      </c>
      <c r="D16" s="183" t="s">
        <v>161</v>
      </c>
      <c r="E16" s="86"/>
      <c r="F16" s="191">
        <v>0.27</v>
      </c>
      <c r="G16" s="90"/>
      <c r="H16" s="90"/>
      <c r="I16" s="170"/>
      <c r="J16" s="90"/>
      <c r="K16" s="90"/>
      <c r="L16" s="90"/>
      <c r="M16" s="88"/>
    </row>
    <row r="17" spans="1:14" s="70" customFormat="1" ht="13.5">
      <c r="A17" s="62"/>
      <c r="B17" s="63"/>
      <c r="C17" s="89" t="s">
        <v>34</v>
      </c>
      <c r="D17" s="169" t="s">
        <v>36</v>
      </c>
      <c r="E17" s="170">
        <v>49.4</v>
      </c>
      <c r="F17" s="170">
        <f>ROUND(F16*E17,2)</f>
        <v>13.34</v>
      </c>
      <c r="G17" s="90"/>
      <c r="H17" s="90"/>
      <c r="I17" s="170"/>
      <c r="J17" s="90"/>
      <c r="K17" s="90"/>
      <c r="L17" s="90"/>
      <c r="M17" s="88"/>
    </row>
    <row r="18" spans="1:14" s="64" customFormat="1" ht="13.5">
      <c r="A18" s="62"/>
      <c r="B18" s="332"/>
      <c r="C18" s="333" t="s">
        <v>169</v>
      </c>
      <c r="D18" s="169" t="s">
        <v>73</v>
      </c>
      <c r="E18" s="170">
        <v>51</v>
      </c>
      <c r="F18" s="170">
        <f>ROUND(E18*F16,2)</f>
        <v>13.77</v>
      </c>
      <c r="G18" s="90"/>
      <c r="H18" s="90"/>
      <c r="I18" s="334"/>
      <c r="J18" s="335"/>
      <c r="K18" s="336"/>
      <c r="L18" s="90"/>
      <c r="M18" s="88"/>
    </row>
    <row r="19" spans="1:14" s="64" customFormat="1" ht="25.5">
      <c r="A19" s="62">
        <v>3</v>
      </c>
      <c r="B19" s="337" t="s">
        <v>170</v>
      </c>
      <c r="C19" s="338" t="s">
        <v>171</v>
      </c>
      <c r="D19" s="169"/>
      <c r="E19" s="170"/>
      <c r="F19" s="170"/>
      <c r="G19" s="90"/>
      <c r="H19" s="90"/>
      <c r="I19" s="334"/>
      <c r="J19" s="335"/>
      <c r="K19" s="336"/>
      <c r="L19" s="90"/>
      <c r="M19" s="88"/>
    </row>
    <row r="20" spans="1:14" s="105" customFormat="1" ht="16.5" customHeight="1">
      <c r="A20" s="100"/>
      <c r="B20" s="339"/>
      <c r="C20" s="340" t="s">
        <v>182</v>
      </c>
      <c r="D20" s="165" t="s">
        <v>172</v>
      </c>
      <c r="E20" s="113"/>
      <c r="F20" s="76">
        <v>4</v>
      </c>
      <c r="G20" s="113"/>
      <c r="H20" s="113"/>
      <c r="I20" s="113"/>
      <c r="J20" s="113"/>
      <c r="K20" s="113"/>
      <c r="L20" s="113"/>
      <c r="M20" s="341"/>
      <c r="N20" s="70"/>
    </row>
    <row r="21" spans="1:14" s="11" customFormat="1" ht="15.75">
      <c r="A21" s="250"/>
      <c r="B21" s="251"/>
      <c r="C21" s="71" t="s">
        <v>21</v>
      </c>
      <c r="D21" s="147"/>
      <c r="E21" s="147"/>
      <c r="F21" s="147"/>
      <c r="G21" s="160"/>
      <c r="H21" s="263"/>
      <c r="I21" s="160"/>
      <c r="J21" s="263"/>
      <c r="K21" s="160"/>
      <c r="L21" s="263"/>
      <c r="M21" s="318"/>
    </row>
    <row r="22" spans="1:14" s="11" customFormat="1">
      <c r="A22" s="151"/>
      <c r="B22" s="146"/>
      <c r="C22" s="89" t="s">
        <v>65</v>
      </c>
      <c r="D22" s="152">
        <v>0.05</v>
      </c>
      <c r="E22" s="153"/>
      <c r="F22" s="153"/>
      <c r="G22" s="154"/>
      <c r="H22" s="154"/>
      <c r="I22" s="154"/>
      <c r="J22" s="154"/>
      <c r="K22" s="154"/>
      <c r="L22" s="154"/>
      <c r="M22" s="318"/>
    </row>
    <row r="23" spans="1:14" s="11" customFormat="1" ht="15.75">
      <c r="A23" s="250"/>
      <c r="B23" s="251"/>
      <c r="C23" s="177" t="s">
        <v>44</v>
      </c>
      <c r="D23" s="147"/>
      <c r="E23" s="147"/>
      <c r="F23" s="147"/>
      <c r="G23" s="160"/>
      <c r="H23" s="263"/>
      <c r="I23" s="160"/>
      <c r="J23" s="263"/>
      <c r="K23" s="160"/>
      <c r="L23" s="263"/>
      <c r="M23" s="318"/>
      <c r="N23" s="27"/>
    </row>
    <row r="24" spans="1:14" s="11" customFormat="1" ht="18.75" customHeight="1">
      <c r="A24" s="151"/>
      <c r="B24" s="146"/>
      <c r="C24" s="89" t="s">
        <v>43</v>
      </c>
      <c r="D24" s="152"/>
      <c r="E24" s="153"/>
      <c r="F24" s="153"/>
      <c r="G24" s="154"/>
      <c r="H24" s="154"/>
      <c r="I24" s="154"/>
      <c r="J24" s="154"/>
      <c r="K24" s="154"/>
      <c r="L24" s="154"/>
      <c r="M24" s="318"/>
    </row>
    <row r="25" spans="1:14" ht="18" customHeight="1">
      <c r="A25" s="119"/>
      <c r="B25" s="155"/>
      <c r="C25" s="177" t="s">
        <v>44</v>
      </c>
      <c r="D25" s="156"/>
      <c r="E25" s="157"/>
      <c r="F25" s="157"/>
      <c r="G25" s="158"/>
      <c r="H25" s="158"/>
      <c r="I25" s="158"/>
      <c r="J25" s="158"/>
      <c r="K25" s="158"/>
      <c r="L25" s="158"/>
      <c r="M25" s="319"/>
    </row>
    <row r="26" spans="1:14" ht="18.75" customHeight="1">
      <c r="A26" s="119"/>
      <c r="B26" s="155"/>
      <c r="C26" s="212" t="s">
        <v>45</v>
      </c>
      <c r="D26" s="152"/>
      <c r="E26" s="157"/>
      <c r="F26" s="157"/>
      <c r="G26" s="158"/>
      <c r="H26" s="158"/>
      <c r="I26" s="158"/>
      <c r="J26" s="158"/>
      <c r="K26" s="158"/>
      <c r="L26" s="158"/>
      <c r="M26" s="319"/>
    </row>
    <row r="27" spans="1:14" customFormat="1" ht="18" customHeight="1">
      <c r="A27" s="300"/>
      <c r="B27" s="300"/>
      <c r="C27" s="167" t="s">
        <v>46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1"/>
    </row>
    <row r="28" spans="1:14">
      <c r="C28" s="77"/>
      <c r="D28" s="77"/>
      <c r="E28" s="246"/>
      <c r="F28" s="246"/>
      <c r="G28" s="246"/>
      <c r="H28" s="246"/>
    </row>
    <row r="29" spans="1:14" ht="15.75">
      <c r="C29" s="488"/>
      <c r="D29" s="488"/>
      <c r="E29" s="488"/>
      <c r="F29" s="488"/>
      <c r="G29" s="488"/>
      <c r="H29" s="245"/>
    </row>
    <row r="30" spans="1:14" ht="15.75">
      <c r="C30" s="474"/>
      <c r="D30" s="474"/>
      <c r="E30" s="474"/>
      <c r="F30" s="474"/>
      <c r="G30" s="474"/>
      <c r="H30" s="474"/>
    </row>
    <row r="31" spans="1:14" ht="15.75">
      <c r="C31" s="315"/>
      <c r="D31" s="214"/>
      <c r="E31" s="459"/>
      <c r="F31" s="459"/>
      <c r="G31" s="214"/>
      <c r="H31" s="245"/>
    </row>
    <row r="32" spans="1:14">
      <c r="C32" s="486"/>
      <c r="D32" s="486"/>
      <c r="E32" s="486"/>
      <c r="F32" s="486"/>
      <c r="G32" s="486"/>
      <c r="H32" s="486"/>
    </row>
    <row r="33" spans="3:8" ht="15.75">
      <c r="C33" s="487"/>
      <c r="D33" s="487"/>
      <c r="E33" s="487"/>
      <c r="F33" s="487"/>
      <c r="G33" s="487"/>
      <c r="H33" s="342"/>
    </row>
    <row r="34" spans="3:8" ht="15.75">
      <c r="C34" s="214"/>
      <c r="D34" s="214"/>
      <c r="E34" s="343"/>
      <c r="F34" s="343"/>
      <c r="G34" s="343"/>
      <c r="H34" s="343"/>
    </row>
  </sheetData>
  <mergeCells count="20">
    <mergeCell ref="C32:H32"/>
    <mergeCell ref="C33:G33"/>
    <mergeCell ref="I6:J6"/>
    <mergeCell ref="K6:L6"/>
    <mergeCell ref="M6:M7"/>
    <mergeCell ref="C29:G29"/>
    <mergeCell ref="C30:H30"/>
    <mergeCell ref="E31:F31"/>
    <mergeCell ref="G6:H6"/>
    <mergeCell ref="A6:A7"/>
    <mergeCell ref="B6:B7"/>
    <mergeCell ref="C6:C7"/>
    <mergeCell ref="D6:D7"/>
    <mergeCell ref="E6:F6"/>
    <mergeCell ref="H5:K5"/>
    <mergeCell ref="A1:M1"/>
    <mergeCell ref="A2:L2"/>
    <mergeCell ref="A3:F3"/>
    <mergeCell ref="H3:K3"/>
    <mergeCell ref="B4:C4"/>
  </mergeCells>
  <conditionalFormatting sqref="N28:N29 A23:B23 D23:IU23 A9:IU21">
    <cfRule type="cellIs" dxfId="1" priority="1" stopIfTrue="1" operator="equal">
      <formula>8223.307275</formula>
    </cfRule>
  </conditionalFormatting>
  <pageMargins left="0.16" right="0.16" top="0.52" bottom="0.38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9" zoomScale="130" zoomScaleNormal="130" workbookViewId="0">
      <selection activeCell="G9" sqref="G9:M23"/>
    </sheetView>
  </sheetViews>
  <sheetFormatPr defaultColWidth="9.140625" defaultRowHeight="15"/>
  <cols>
    <col min="1" max="1" width="4.28515625" style="265" customWidth="1"/>
    <col min="2" max="2" width="8.7109375" style="265" customWidth="1"/>
    <col min="3" max="3" width="47.7109375" style="265" customWidth="1"/>
    <col min="4" max="4" width="8" style="265" customWidth="1"/>
    <col min="5" max="5" width="8.28515625" style="265" customWidth="1"/>
    <col min="6" max="6" width="7.85546875" style="265" customWidth="1"/>
    <col min="7" max="7" width="8.140625" style="265" bestFit="1" customWidth="1"/>
    <col min="8" max="8" width="8.7109375" style="265" customWidth="1"/>
    <col min="9" max="9" width="7.7109375" style="265" customWidth="1"/>
    <col min="10" max="10" width="9.140625" style="265" customWidth="1"/>
    <col min="11" max="11" width="8.5703125" style="265" customWidth="1"/>
    <col min="12" max="12" width="8.7109375" style="265" customWidth="1"/>
    <col min="13" max="13" width="8.42578125" style="265" customWidth="1"/>
    <col min="14" max="14" width="6.7109375" style="264" customWidth="1"/>
    <col min="15" max="16384" width="9.140625" style="265"/>
  </cols>
  <sheetData>
    <row r="1" spans="1:15" s="21" customFormat="1" ht="26.25" customHeight="1">
      <c r="A1" s="488" t="s">
        <v>173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0"/>
    </row>
    <row r="2" spans="1:15" s="21" customFormat="1" ht="15.75">
      <c r="A2" s="489" t="s">
        <v>174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N2" s="40"/>
    </row>
    <row r="3" spans="1:15" s="21" customFormat="1" ht="15.75">
      <c r="A3" s="478"/>
      <c r="B3" s="478"/>
      <c r="C3" s="478"/>
      <c r="D3" s="478"/>
      <c r="E3" s="478"/>
      <c r="F3" s="478"/>
      <c r="G3" s="22"/>
      <c r="H3" s="475"/>
      <c r="I3" s="475"/>
      <c r="J3" s="475"/>
      <c r="K3" s="475"/>
      <c r="L3" s="23"/>
      <c r="M3" s="24"/>
      <c r="N3" s="40"/>
    </row>
    <row r="4" spans="1:15" s="40" customFormat="1" ht="15.75">
      <c r="C4" s="44" t="s">
        <v>184</v>
      </c>
      <c r="D4" s="256">
        <f>ROUND(M23*0.001,2)</f>
        <v>0</v>
      </c>
      <c r="E4" s="40" t="s">
        <v>13</v>
      </c>
      <c r="I4" s="257"/>
      <c r="J4" s="258"/>
      <c r="K4" s="258"/>
      <c r="L4" s="259"/>
      <c r="M4" s="314"/>
    </row>
    <row r="5" spans="1:15" s="40" customFormat="1" ht="15.75">
      <c r="A5" s="262"/>
      <c r="B5" s="262"/>
      <c r="F5" s="259"/>
      <c r="G5" s="314"/>
      <c r="H5" s="490"/>
      <c r="I5" s="490"/>
      <c r="J5" s="490"/>
      <c r="K5" s="490"/>
      <c r="L5" s="259"/>
      <c r="M5" s="314"/>
    </row>
    <row r="6" spans="1:15" s="40" customFormat="1" ht="31.5" customHeight="1">
      <c r="A6" s="496" t="s">
        <v>0</v>
      </c>
      <c r="B6" s="498" t="s">
        <v>14</v>
      </c>
      <c r="C6" s="500" t="s">
        <v>15</v>
      </c>
      <c r="D6" s="496" t="s">
        <v>16</v>
      </c>
      <c r="E6" s="491" t="s">
        <v>17</v>
      </c>
      <c r="F6" s="492"/>
      <c r="G6" s="491" t="s">
        <v>18</v>
      </c>
      <c r="H6" s="492"/>
      <c r="I6" s="491" t="s">
        <v>19</v>
      </c>
      <c r="J6" s="492"/>
      <c r="K6" s="491" t="s">
        <v>20</v>
      </c>
      <c r="L6" s="492"/>
      <c r="M6" s="493" t="s">
        <v>21</v>
      </c>
    </row>
    <row r="7" spans="1:15" s="40" customFormat="1" ht="31.5">
      <c r="A7" s="497"/>
      <c r="B7" s="499"/>
      <c r="C7" s="501"/>
      <c r="D7" s="497"/>
      <c r="E7" s="310" t="s">
        <v>22</v>
      </c>
      <c r="F7" s="310" t="s">
        <v>1</v>
      </c>
      <c r="G7" s="310" t="s">
        <v>23</v>
      </c>
      <c r="H7" s="28" t="s">
        <v>21</v>
      </c>
      <c r="I7" s="29" t="s">
        <v>23</v>
      </c>
      <c r="J7" s="310" t="s">
        <v>21</v>
      </c>
      <c r="K7" s="310" t="s">
        <v>23</v>
      </c>
      <c r="L7" s="30" t="s">
        <v>21</v>
      </c>
      <c r="M7" s="494"/>
      <c r="O7" s="314"/>
    </row>
    <row r="8" spans="1:15" s="40" customFormat="1" ht="15.75">
      <c r="A8" s="311">
        <v>1</v>
      </c>
      <c r="B8" s="32">
        <v>2</v>
      </c>
      <c r="C8" s="311">
        <v>3</v>
      </c>
      <c r="D8" s="32">
        <v>4</v>
      </c>
      <c r="E8" s="311">
        <v>5</v>
      </c>
      <c r="F8" s="32">
        <v>6</v>
      </c>
      <c r="G8" s="33">
        <v>7</v>
      </c>
      <c r="H8" s="32">
        <v>8</v>
      </c>
      <c r="I8" s="311">
        <v>9</v>
      </c>
      <c r="J8" s="32">
        <v>10</v>
      </c>
      <c r="K8" s="311">
        <v>11</v>
      </c>
      <c r="L8" s="33">
        <v>12</v>
      </c>
      <c r="M8" s="32" t="s">
        <v>24</v>
      </c>
    </row>
    <row r="9" spans="1:15" s="103" customFormat="1" ht="43.5" customHeight="1">
      <c r="A9" s="100">
        <v>1</v>
      </c>
      <c r="B9" s="344" t="s">
        <v>175</v>
      </c>
      <c r="C9" s="345" t="s">
        <v>176</v>
      </c>
      <c r="D9" s="346" t="s">
        <v>61</v>
      </c>
      <c r="E9" s="347"/>
      <c r="F9" s="358">
        <v>2.306</v>
      </c>
      <c r="G9" s="165"/>
      <c r="H9" s="113"/>
      <c r="I9" s="113"/>
      <c r="J9" s="166"/>
      <c r="K9" s="165"/>
      <c r="L9" s="113"/>
      <c r="M9" s="113"/>
    </row>
    <row r="10" spans="1:15" s="105" customFormat="1" ht="15.75">
      <c r="A10" s="100"/>
      <c r="B10" s="348"/>
      <c r="C10" s="104" t="s">
        <v>34</v>
      </c>
      <c r="D10" s="349" t="s">
        <v>36</v>
      </c>
      <c r="E10" s="350">
        <v>3.25</v>
      </c>
      <c r="F10" s="351">
        <f>E10*F9</f>
        <v>7.4945000000000004</v>
      </c>
      <c r="G10" s="352"/>
      <c r="H10" s="113"/>
      <c r="I10" s="113"/>
      <c r="J10" s="113"/>
      <c r="K10" s="352"/>
      <c r="L10" s="352"/>
      <c r="M10" s="255"/>
    </row>
    <row r="11" spans="1:15" s="105" customFormat="1" ht="15.75">
      <c r="A11" s="100"/>
      <c r="B11" s="348" t="s">
        <v>275</v>
      </c>
      <c r="C11" s="353" t="s">
        <v>177</v>
      </c>
      <c r="D11" s="350" t="s">
        <v>48</v>
      </c>
      <c r="E11" s="350">
        <v>0.88</v>
      </c>
      <c r="F11" s="351">
        <f>E11*F9</f>
        <v>2.02928</v>
      </c>
      <c r="G11" s="352"/>
      <c r="H11" s="113"/>
      <c r="I11" s="354"/>
      <c r="J11" s="2"/>
      <c r="K11" s="354"/>
      <c r="L11" s="355"/>
      <c r="M11" s="255"/>
    </row>
    <row r="12" spans="1:15" s="101" customFormat="1" ht="17.25" customHeight="1">
      <c r="A12" s="100"/>
      <c r="B12" s="348"/>
      <c r="C12" s="356" t="s">
        <v>178</v>
      </c>
      <c r="D12" s="76" t="s">
        <v>36</v>
      </c>
      <c r="E12" s="350"/>
      <c r="F12" s="351">
        <v>7.2</v>
      </c>
      <c r="G12" s="113"/>
      <c r="H12" s="113"/>
      <c r="I12" s="113"/>
      <c r="J12" s="166"/>
      <c r="K12" s="113"/>
      <c r="L12" s="113"/>
      <c r="M12" s="255"/>
    </row>
    <row r="13" spans="1:15" s="103" customFormat="1" ht="15.75">
      <c r="A13" s="100"/>
      <c r="B13" s="348"/>
      <c r="C13" s="356" t="s">
        <v>29</v>
      </c>
      <c r="D13" s="76" t="s">
        <v>30</v>
      </c>
      <c r="E13" s="350">
        <v>3.52</v>
      </c>
      <c r="F13" s="351">
        <f>E13*F9</f>
        <v>8.1171199999999999</v>
      </c>
      <c r="G13" s="113"/>
      <c r="H13" s="113"/>
      <c r="I13" s="156"/>
      <c r="J13" s="357"/>
      <c r="K13" s="354"/>
      <c r="L13" s="355"/>
      <c r="M13" s="255"/>
    </row>
    <row r="14" spans="1:15" s="103" customFormat="1" ht="15.75">
      <c r="A14" s="100"/>
      <c r="B14" s="348" t="s">
        <v>274</v>
      </c>
      <c r="C14" s="356" t="s">
        <v>74</v>
      </c>
      <c r="D14" s="76" t="s">
        <v>73</v>
      </c>
      <c r="E14" s="351">
        <v>42</v>
      </c>
      <c r="F14" s="351">
        <f>E14*F9</f>
        <v>96.852000000000004</v>
      </c>
      <c r="G14" s="113"/>
      <c r="H14" s="113"/>
      <c r="I14" s="156"/>
      <c r="J14" s="357"/>
      <c r="K14" s="354"/>
      <c r="L14" s="113"/>
      <c r="M14" s="255"/>
    </row>
    <row r="15" spans="1:15" s="103" customFormat="1" ht="15.75">
      <c r="A15" s="100"/>
      <c r="B15" s="348"/>
      <c r="C15" s="356" t="s">
        <v>179</v>
      </c>
      <c r="D15" s="76" t="s">
        <v>73</v>
      </c>
      <c r="E15" s="351">
        <v>6</v>
      </c>
      <c r="F15" s="351">
        <f>E15*F9</f>
        <v>13.836</v>
      </c>
      <c r="G15" s="113"/>
      <c r="H15" s="113"/>
      <c r="I15" s="113"/>
      <c r="J15" s="166"/>
      <c r="K15" s="113"/>
      <c r="L15" s="113"/>
      <c r="M15" s="255"/>
    </row>
    <row r="16" spans="1:15" s="105" customFormat="1" ht="15.75">
      <c r="A16" s="100"/>
      <c r="B16" s="348"/>
      <c r="C16" s="356" t="s">
        <v>75</v>
      </c>
      <c r="D16" s="76" t="s">
        <v>73</v>
      </c>
      <c r="E16" s="350">
        <v>1.35</v>
      </c>
      <c r="F16" s="351">
        <f>E16*F9</f>
        <v>3.1131000000000002</v>
      </c>
      <c r="G16" s="113"/>
      <c r="H16" s="113"/>
      <c r="I16" s="113"/>
      <c r="J16" s="113"/>
      <c r="K16" s="113"/>
      <c r="L16" s="113"/>
      <c r="M16" s="255"/>
    </row>
    <row r="17" spans="1:14" s="11" customFormat="1" ht="16.5" customHeight="1">
      <c r="A17" s="250"/>
      <c r="B17" s="251"/>
      <c r="C17" s="252" t="s">
        <v>21</v>
      </c>
      <c r="D17" s="147"/>
      <c r="E17" s="147"/>
      <c r="F17" s="147"/>
      <c r="G17" s="160"/>
      <c r="H17" s="263"/>
      <c r="I17" s="160"/>
      <c r="J17" s="263"/>
      <c r="K17" s="160"/>
      <c r="L17" s="263"/>
      <c r="M17" s="263"/>
      <c r="N17" s="27"/>
    </row>
    <row r="18" spans="1:14" s="11" customFormat="1" ht="27">
      <c r="A18" s="151"/>
      <c r="B18" s="146"/>
      <c r="C18" s="308" t="s">
        <v>65</v>
      </c>
      <c r="D18" s="152">
        <v>0.05</v>
      </c>
      <c r="E18" s="153"/>
      <c r="F18" s="153"/>
      <c r="G18" s="154"/>
      <c r="H18" s="154"/>
      <c r="I18" s="154"/>
      <c r="J18" s="154"/>
      <c r="K18" s="154"/>
      <c r="L18" s="154"/>
      <c r="M18" s="298"/>
    </row>
    <row r="19" spans="1:14" s="11" customFormat="1" ht="15.75">
      <c r="A19" s="250"/>
      <c r="B19" s="251"/>
      <c r="C19" s="10" t="s">
        <v>44</v>
      </c>
      <c r="D19" s="147"/>
      <c r="E19" s="147"/>
      <c r="F19" s="147"/>
      <c r="G19" s="160"/>
      <c r="H19" s="263"/>
      <c r="I19" s="160"/>
      <c r="J19" s="263"/>
      <c r="K19" s="160"/>
      <c r="L19" s="263"/>
      <c r="M19" s="263"/>
      <c r="N19" s="27"/>
    </row>
    <row r="20" spans="1:14" s="11" customFormat="1" ht="18.75" customHeight="1">
      <c r="A20" s="151"/>
      <c r="B20" s="146"/>
      <c r="C20" s="308" t="s">
        <v>43</v>
      </c>
      <c r="D20" s="152">
        <v>0.1</v>
      </c>
      <c r="E20" s="153"/>
      <c r="F20" s="153"/>
      <c r="G20" s="154"/>
      <c r="H20" s="154"/>
      <c r="I20" s="154"/>
      <c r="J20" s="154"/>
      <c r="K20" s="154"/>
      <c r="L20" s="154"/>
      <c r="M20" s="260"/>
    </row>
    <row r="21" spans="1:14" s="6" customFormat="1" ht="18" customHeight="1">
      <c r="A21" s="119"/>
      <c r="B21" s="155"/>
      <c r="C21" s="10" t="s">
        <v>44</v>
      </c>
      <c r="D21" s="156"/>
      <c r="E21" s="157"/>
      <c r="F21" s="157"/>
      <c r="G21" s="158"/>
      <c r="H21" s="158"/>
      <c r="I21" s="158"/>
      <c r="J21" s="158"/>
      <c r="K21" s="158"/>
      <c r="L21" s="158"/>
      <c r="M21" s="261"/>
      <c r="N21" s="11"/>
    </row>
    <row r="22" spans="1:14" s="6" customFormat="1" ht="18.75" customHeight="1">
      <c r="A22" s="119"/>
      <c r="B22" s="155"/>
      <c r="C22" s="221" t="s">
        <v>45</v>
      </c>
      <c r="D22" s="152">
        <v>0.08</v>
      </c>
      <c r="E22" s="157"/>
      <c r="F22" s="157"/>
      <c r="G22" s="158"/>
      <c r="H22" s="158"/>
      <c r="I22" s="158"/>
      <c r="J22" s="158"/>
      <c r="K22" s="158"/>
      <c r="M22" s="261"/>
      <c r="N22" s="11"/>
    </row>
    <row r="23" spans="1:14" customFormat="1" ht="18" customHeight="1">
      <c r="A23" s="300"/>
      <c r="B23" s="300"/>
      <c r="C23" s="307" t="s">
        <v>46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1"/>
    </row>
    <row r="26" spans="1:14" ht="15.75">
      <c r="A26" s="495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</row>
    <row r="27" spans="1:14">
      <c r="C27" s="77"/>
      <c r="D27" s="77"/>
      <c r="E27" s="246"/>
      <c r="F27" s="246"/>
      <c r="G27" s="246"/>
      <c r="H27" s="246"/>
    </row>
    <row r="28" spans="1:14">
      <c r="C28" s="471"/>
      <c r="D28" s="471"/>
      <c r="E28" s="471"/>
      <c r="F28" s="471"/>
      <c r="G28" s="471"/>
      <c r="H28" s="471"/>
    </row>
  </sheetData>
  <mergeCells count="17">
    <mergeCell ref="C28:H28"/>
    <mergeCell ref="G6:H6"/>
    <mergeCell ref="I6:J6"/>
    <mergeCell ref="K6:L6"/>
    <mergeCell ref="M6:M7"/>
    <mergeCell ref="A26:F26"/>
    <mergeCell ref="G26:M26"/>
    <mergeCell ref="A6:A7"/>
    <mergeCell ref="B6:B7"/>
    <mergeCell ref="C6:C7"/>
    <mergeCell ref="D6:D7"/>
    <mergeCell ref="E6:F6"/>
    <mergeCell ref="A1:M1"/>
    <mergeCell ref="A2:L2"/>
    <mergeCell ref="A3:F3"/>
    <mergeCell ref="H3:K3"/>
    <mergeCell ref="H5:K5"/>
  </mergeCells>
  <conditionalFormatting sqref="N26:N31 A24:IU25 A9:IU17 A19:B19 D19:IU19">
    <cfRule type="cellIs" dxfId="0" priority="1" stopIfTrue="1" operator="equal">
      <formula>8223.307275</formula>
    </cfRule>
  </conditionalFormatting>
  <pageMargins left="0.19" right="0.16" top="0.47" bottom="0.48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Krebsiti</vt:lpstr>
      <vt:lpstr>1-1</vt:lpstr>
      <vt:lpstr>2-1</vt:lpstr>
      <vt:lpstr>3-1</vt:lpstr>
      <vt:lpstr>4-1</vt:lpstr>
      <vt:lpstr>5-1</vt:lpstr>
      <vt:lpstr>5-2</vt:lpstr>
      <vt:lpstr>6-1</vt:lpstr>
      <vt:lpstr>6-2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Lali Tavadze</cp:lastModifiedBy>
  <cp:revision/>
  <cp:lastPrinted>2021-12-07T11:19:33Z</cp:lastPrinted>
  <dcterms:created xsi:type="dcterms:W3CDTF">2013-04-21T20:24:51Z</dcterms:created>
  <dcterms:modified xsi:type="dcterms:W3CDTF">2022-02-14T09:27:36Z</dcterms:modified>
</cp:coreProperties>
</file>