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71" activeTab="0"/>
  </bookViews>
  <sheets>
    <sheet name="სოფ. გომარეთი " sheetId="1" r:id="rId1"/>
  </sheets>
  <definedNames>
    <definedName name="_xlnm.Print_Area" localSheetId="0">'სოფ. გომარეთი '!$A$1:$L$138</definedName>
    <definedName name="_xlnm.Print_Titles" localSheetId="0">'სოფ. გომარეთი '!$4:$6</definedName>
    <definedName name="Summary" localSheetId="0">#REF!</definedName>
    <definedName name="Summary">#REF!</definedName>
    <definedName name="wswsws">#REF!</definedName>
    <definedName name="არმატურა">#REF!</definedName>
    <definedName name="ბალასტი">#REF!</definedName>
    <definedName name="ბეტონი">#REF!</definedName>
    <definedName name="ემულსია">#REF!</definedName>
    <definedName name="კმ_2">#REF!</definedName>
    <definedName name="კმ_60">#REF!</definedName>
    <definedName name="მანქანა">#REF!</definedName>
    <definedName name="მსხვილი">#REF!</definedName>
    <definedName name="სხვა">#REF!</definedName>
    <definedName name="ღორღი">#REF!</definedName>
    <definedName name="შრომა">#REF!</definedName>
    <definedName name="წვრილი">#REF!</definedName>
    <definedName name="წყალი">#REF!</definedName>
    <definedName name="ხის_მასალა">#REF!</definedName>
  </definedNames>
  <calcPr fullCalcOnLoad="1"/>
</workbook>
</file>

<file path=xl/sharedStrings.xml><?xml version="1.0" encoding="utf-8"?>
<sst xmlns="http://schemas.openxmlformats.org/spreadsheetml/2006/main" count="377" uniqueCount="214">
  <si>
    <t>ჯამი</t>
  </si>
  <si>
    <t>სამუშაოს დასახელება</t>
  </si>
  <si>
    <t>მასალები</t>
  </si>
  <si>
    <t>ხელფასი</t>
  </si>
  <si>
    <t>სულ</t>
  </si>
  <si>
    <t>კაც/სთ</t>
  </si>
  <si>
    <t>ლარი</t>
  </si>
  <si>
    <t>lari</t>
  </si>
  <si>
    <t>Sromis danaxarji</t>
  </si>
  <si>
    <t xml:space="preserve">Sromis danaxarjebi </t>
  </si>
  <si>
    <t>kac/sT</t>
  </si>
  <si>
    <t>materialuri resursebi</t>
  </si>
  <si>
    <t>qviSa-xreSovani narevi</t>
  </si>
  <si>
    <t>m3</t>
  </si>
  <si>
    <t>t</t>
  </si>
  <si>
    <t>sxva manqanebi</t>
  </si>
  <si>
    <t>sxva masalebi</t>
  </si>
  <si>
    <t>m</t>
  </si>
  <si>
    <t>ზედნადები ხარჯები</t>
  </si>
  <si>
    <t>გაუთვალისწინებელი ხარჯები</t>
  </si>
  <si>
    <t>ღორღი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</si>
  <si>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</si>
  <si>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ტ</t>
  </si>
  <si>
    <t>მუშა-მოსამსახურეების შრომის ანაზღაურება</t>
  </si>
  <si>
    <t>მანქ/სთ</t>
  </si>
  <si>
    <t>სხვა მანქანები</t>
  </si>
  <si>
    <t>პ/ე</t>
  </si>
  <si>
    <t>სხვა მასალები</t>
  </si>
  <si>
    <t>3</t>
  </si>
  <si>
    <t>4</t>
  </si>
  <si>
    <t>5</t>
  </si>
  <si>
    <t>6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</si>
  <si>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</si>
  <si>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</si>
  <si>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</si>
  <si>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</si>
  <si>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</si>
  <si>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</si>
  <si>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</si>
  <si>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</si>
  <si>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</si>
  <si>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</si>
  <si>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</si>
  <si>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</si>
  <si>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</si>
  <si>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</si>
  <si>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</si>
  <si>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</si>
  <si>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</si>
  <si>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</si>
  <si>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</si>
  <si>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</si>
  <si>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</si>
  <si>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</si>
  <si>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</si>
  <si>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</si>
  <si>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</si>
  <si>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</si>
  <si>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</si>
  <si>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</si>
  <si>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</si>
  <si>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</si>
  <si>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</si>
  <si>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</si>
  <si>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</si>
  <si>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</si>
  <si>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</si>
  <si>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</si>
  <si>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</si>
  <si>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</si>
  <si>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</si>
  <si>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</si>
  <si>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</si>
  <si>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</si>
  <si>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</si>
  <si>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</si>
  <si>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</si>
  <si>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</si>
  <si>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</si>
  <si>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</si>
  <si>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</si>
  <si>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</si>
  <si>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</si>
  <si>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</si>
  <si>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</si>
  <si>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</si>
  <si>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</si>
  <si>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</si>
  <si>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</si>
  <si>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ჯამი სულ:</t>
  </si>
  <si>
    <t>დ.ღ.გ.</t>
  </si>
  <si>
    <t>ჯამი:</t>
  </si>
  <si>
    <t>მოგება</t>
  </si>
  <si>
    <t>მასალის ტრანსპორტი</t>
  </si>
  <si>
    <t>samontaJi liTomkonstruqcia</t>
  </si>
  <si>
    <t>კუთხოვანა 50*5 მმ</t>
  </si>
  <si>
    <t>kac.sT</t>
  </si>
  <si>
    <t xml:space="preserve">liTonis cxaurebis mowyoba 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</si>
  <si>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</si>
  <si>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muSa-mSeneblebis Sromis danaxarji</t>
  </si>
  <si>
    <t xml:space="preserve">გრუნტის ზიდვა 5კმ მანძილზე და გადაყრა </t>
  </si>
  <si>
    <t xml:space="preserve"> გრუნტის გატანა ნაგავსაყრელზე საშუალოდ 5 კმ-მდე</t>
  </si>
  <si>
    <t>ბულდოზერი 108 ც/ძ</t>
  </si>
  <si>
    <t>zedmeti gruntis a/T-ze datvirTva xeliT</t>
  </si>
  <si>
    <t>gruntis ukuCayra xeliT</t>
  </si>
  <si>
    <t xml:space="preserve">III კატეგორიის გრუნტის დამუშავება ხელით  </t>
  </si>
  <si>
    <t>წყალი</t>
  </si>
  <si>
    <t xml:space="preserve">ქვიშა-ხრეში </t>
  </si>
  <si>
    <t>სარწყავ-სარეცხი მანქანა 6000ლ</t>
  </si>
  <si>
    <t>თვითმავალი საგზაო დამტკეპნი 18ტ. პნევმოსვლაზე</t>
  </si>
  <si>
    <t>ავტოგრეიდერი საშუალო ტიპის 108ც/ძ</t>
  </si>
  <si>
    <t>მიერთებებზე ხრეშოვანი გვერდულის მოწყობა</t>
  </si>
  <si>
    <t>ტ.</t>
  </si>
  <si>
    <t>წვრილმარცვლოვანი ასფალტო–ბეტონის ნარევი</t>
  </si>
  <si>
    <t>თვითმავალი საგზაო დამტკეპნი 10ტ. გლუვი</t>
  </si>
  <si>
    <t>თვითმავალი საგზაო დამტკეპნი 5ტ. გლუვი</t>
  </si>
  <si>
    <t>ასფალტობეტონის დამგები</t>
  </si>
  <si>
    <t>საფარის  მოწყობა წვრილმარცვლოვანი  ა/ბეტონის ცხელი ნარევით. სისქით 5 სმ.</t>
  </si>
  <si>
    <t>თხევადი ბიტუმი (ბიტუმის ემულსია)</t>
  </si>
  <si>
    <t>ავტოგუდრონატორი 3500ლ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</si>
  <si>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</si>
  <si>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ღორღი ფრაქციით 0÷40მმ</t>
  </si>
  <si>
    <t>მიერთებებზე და კერძო მისასვლელებზე საფუძვლის მოწყობა 0÷40მმ ფრაქციის ღორღით, ადგილზე გაშლა და დატკეპნა (სისქით 15 სმ)</t>
  </si>
  <si>
    <t>ქვიშა-ხრეში ფრაქციით 0÷40მმ</t>
  </si>
  <si>
    <t>ხრეშოვანი გვერდულის მოწყობა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</si>
  <si>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</si>
  <si>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</si>
  <si>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მსხვილმარცვლოვანი ასფალტო–ბეტონის ნარევი</t>
  </si>
  <si>
    <t>საფარის ქვედა ფენის მოწყობა მსხვილმარცვლოვანი  ა/ბეტონის ცხელი ნარევით. სისქით 6 სმ.</t>
  </si>
  <si>
    <t>საფუძვლის  მოწყობა 0÷40მმ ფრაქციის ღორღით, ადგილზე გაშლა და დატკეპნა (სისქით 15 სმ);</t>
  </si>
  <si>
    <t>ქვიშა-ხრეში ფრაქციით 0÷70მმ</t>
  </si>
  <si>
    <t>შემასწორებელი ფენის მოწყობა ქვიშა-ხრეშოვანი ნარევით</t>
  </si>
  <si>
    <t>არსებული გრუნტის გატანა ნაგავსაყრელზე საშუალოდ 5 კმ-მდე</t>
  </si>
  <si>
    <t>არსებული გრუნტის დამუშავება ხელით   და დატვირთვა ა/თვითმცლელებზე</t>
  </si>
  <si>
    <t>არსებული გრუნტის დამუშავება მექნიზმით და დატვირთვა ა/თვითმცლელებზე</t>
  </si>
  <si>
    <t>ერთეული</t>
  </si>
  <si>
    <t>ერთეულზე</t>
  </si>
  <si>
    <t>მექანიზმები</t>
  </si>
  <si>
    <t>ნორმატიული რესურსი</t>
  </si>
  <si>
    <t>განზ.
ერთ.</t>
  </si>
  <si>
    <t>No.</t>
  </si>
  <si>
    <t>2. საგზაო სამოსი</t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</si>
  <si>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</si>
  <si>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r>
      <t>ექსკავატორი ჩამჩის ტევადობით 0.65მ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</si>
  <si>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</si>
  <si>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1"/>
        <rFont val="Sylfaen"/>
        <family val="1"/>
      </rPr>
      <t>3</t>
    </r>
  </si>
  <si>
    <r>
      <t>მ</t>
    </r>
    <r>
      <rPr>
        <b/>
        <vertAlign val="superscript"/>
        <sz val="12"/>
        <rFont val="Calibri"/>
        <family val="1"/>
      </rPr>
      <t>2</t>
    </r>
  </si>
  <si>
    <r>
      <t>მ</t>
    </r>
    <r>
      <rPr>
        <b/>
        <vertAlign val="superscript"/>
        <sz val="12"/>
        <color indexed="8"/>
        <rFont val="Calibri"/>
        <family val="2"/>
      </rPr>
      <t>2</t>
    </r>
  </si>
  <si>
    <r>
      <t>მ</t>
    </r>
    <r>
      <rPr>
        <b/>
        <vertAlign val="superscript"/>
        <sz val="11"/>
        <rFont val="Calibri"/>
        <family val="2"/>
      </rPr>
      <t>3</t>
    </r>
  </si>
  <si>
    <t>8</t>
  </si>
  <si>
    <t>9</t>
  </si>
  <si>
    <t>10</t>
  </si>
  <si>
    <t>11</t>
  </si>
  <si>
    <t>12</t>
  </si>
  <si>
    <t>13</t>
  </si>
  <si>
    <t>14</t>
  </si>
  <si>
    <t>15</t>
  </si>
  <si>
    <t>28</t>
  </si>
  <si>
    <t>29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</si>
  <si>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</si>
  <si>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</si>
  <si>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</si>
  <si>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</si>
  <si>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</si>
  <si>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</si>
  <si>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</si>
  <si>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</si>
  <si>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</si>
  <si>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</si>
  <si>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</si>
  <si>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</si>
  <si>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</si>
  <si>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</si>
  <si>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</si>
  <si>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</si>
  <si>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</si>
  <si>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</si>
  <si>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</si>
  <si>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</si>
  <si>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</si>
  <si>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</si>
  <si>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</si>
  <si>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</si>
  <si>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</si>
  <si>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</si>
  <si>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</si>
  <si>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</si>
  <si>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</si>
  <si>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</si>
  <si>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</si>
  <si>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</si>
  <si>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</si>
  <si>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</si>
  <si>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</si>
  <si>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</si>
  <si>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</si>
  <si>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</si>
  <si>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</si>
  <si>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</si>
  <si>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117</t>
  </si>
  <si>
    <t>118</t>
  </si>
  <si>
    <t>119</t>
  </si>
  <si>
    <t>120</t>
  </si>
  <si>
    <t>121</t>
  </si>
  <si>
    <t>124</t>
  </si>
  <si>
    <t>125</t>
  </si>
  <si>
    <t>ოთკუთხა ანაკრები რკინა ბეტონის არხი</t>
  </si>
  <si>
    <t>ქვიშის საგები ანაკრები რ/ბ არხის მოსაწყობად</t>
  </si>
  <si>
    <t>ფოლადია კვადრატი 20*20 მმ</t>
  </si>
  <si>
    <t>ოთკუთხა ანაკრები ანაკრები რკინა-ბეტონის კიუვეტის მოწყობა</t>
  </si>
  <si>
    <t>დმანისის მუნიციპალიტეტის, სოფელ გომარეთის შიდა გზის სარეაბილიტაციო სამუშაოების ხარჯთაღრიცხვა</t>
  </si>
  <si>
    <t>1. მიწის ვაკისი</t>
  </si>
  <si>
    <t>3. მიერთებები და კერძო მისასვლელები</t>
  </si>
  <si>
    <t>4. კიუვეტები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</si>
</sst>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#.00;[Red]\-#,###.00;\-\ ;\ \-\ "/>
    <numFmt numFmtId="185" formatCode="0.000"/>
    <numFmt numFmtId="186" formatCode="0.0000"/>
    <numFmt numFmtId="187" formatCode="0.00000"/>
    <numFmt numFmtId="188" formatCode="0.0"/>
    <numFmt numFmtId="189" formatCode="#,##0.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_);_(* \(#,##0.000\);_(* &quot;-&quot;???_);_(@_)"/>
    <numFmt numFmtId="194" formatCode="_(* #,##0.0000_);_(* \(#,##0.0000\);_(* &quot;-&quot;????_);_(@_)"/>
    <numFmt numFmtId="195" formatCode="_(* #,##0.00000_);_(* \(#,##0.00000\);_(* &quot;-&quot;?????_);_(@_)"/>
    <numFmt numFmtId="196" formatCode="_(* #,##0.0_);_(* \(#,##0.0\);_(* &quot;-&quot;??_);_(@_)"/>
  </numFmts>
  <fonts count="92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8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b/>
      <sz val="11"/>
      <color indexed="8"/>
      <name val="AcadNusx"/>
      <family val="0"/>
    </font>
    <font>
      <b/>
      <sz val="11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name val="AcadMtavr"/>
      <family val="0"/>
    </font>
    <font>
      <vertAlign val="superscript"/>
      <sz val="11"/>
      <color indexed="8"/>
      <name val="AcadNusx"/>
      <family val="0"/>
    </font>
    <font>
      <b/>
      <vertAlign val="superscript"/>
      <sz val="12"/>
      <name val="Sylfaen"/>
      <family val="1"/>
    </font>
    <font>
      <b/>
      <sz val="10"/>
      <name val="Sylfaen"/>
      <family val="1"/>
    </font>
    <font>
      <b/>
      <vertAlign val="superscript"/>
      <sz val="12"/>
      <color indexed="8"/>
      <name val="Calibri"/>
      <family val="2"/>
    </font>
    <font>
      <vertAlign val="superscript"/>
      <sz val="12"/>
      <name val="Sylfaen"/>
      <family val="1"/>
    </font>
    <font>
      <sz val="12"/>
      <name val="Sylfine"/>
      <family val="0"/>
    </font>
    <font>
      <vertAlign val="superscript"/>
      <sz val="11"/>
      <name val="Sylfaen"/>
      <family val="1"/>
    </font>
    <font>
      <b/>
      <vertAlign val="superscript"/>
      <sz val="12"/>
      <name val="Calibri"/>
      <family val="1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2"/>
      <color indexed="8"/>
      <name val="Calibri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Arial"/>
      <family val="2"/>
    </font>
    <font>
      <b/>
      <sz val="12"/>
      <color theme="1"/>
      <name val="Sylfaen"/>
      <family val="1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43" fontId="10" fillId="0" borderId="10" xfId="42" applyFont="1" applyFill="1" applyBorder="1" applyAlignment="1">
      <alignment horizontal="center" vertical="center" wrapText="1"/>
    </xf>
    <xf numFmtId="185" fontId="17" fillId="0" borderId="10" xfId="91" applyNumberFormat="1" applyFont="1" applyFill="1" applyBorder="1" applyAlignment="1">
      <alignment horizontal="center" vertical="center"/>
      <protection/>
    </xf>
    <xf numFmtId="0" fontId="82" fillId="0" borderId="0" xfId="77" applyFont="1" applyFill="1" applyAlignment="1">
      <alignment horizontal="center" vertical="center"/>
      <protection/>
    </xf>
    <xf numFmtId="0" fontId="83" fillId="0" borderId="0" xfId="77" applyFont="1" applyFill="1">
      <alignment/>
      <protection/>
    </xf>
    <xf numFmtId="0" fontId="84" fillId="0" borderId="0" xfId="77" applyFont="1" applyFill="1" applyAlignment="1">
      <alignment horizontal="center" vertical="center"/>
      <protection/>
    </xf>
    <xf numFmtId="0" fontId="63" fillId="0" borderId="0" xfId="77" applyFont="1" applyFill="1">
      <alignment/>
      <protection/>
    </xf>
    <xf numFmtId="2" fontId="19" fillId="0" borderId="10" xfId="77" applyNumberFormat="1" applyFont="1" applyFill="1" applyBorder="1" applyAlignment="1">
      <alignment horizontal="center" vertical="center"/>
      <protection/>
    </xf>
    <xf numFmtId="0" fontId="20" fillId="0" borderId="10" xfId="77" applyFont="1" applyFill="1" applyBorder="1" applyAlignment="1">
      <alignment horizontal="center" vertical="center"/>
      <protection/>
    </xf>
    <xf numFmtId="4" fontId="82" fillId="0" borderId="0" xfId="77" applyNumberFormat="1" applyFont="1" applyFill="1" applyAlignment="1">
      <alignment horizontal="center" vertical="center"/>
      <protection/>
    </xf>
    <xf numFmtId="0" fontId="85" fillId="0" borderId="0" xfId="77" applyFont="1" applyFill="1" applyAlignment="1">
      <alignment horizontal="center" vertical="center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2" fontId="11" fillId="0" borderId="10" xfId="77" applyNumberFormat="1" applyFont="1" applyFill="1" applyBorder="1" applyAlignment="1">
      <alignment horizontal="center" vertical="center" wrapText="1"/>
      <protection/>
    </xf>
    <xf numFmtId="2" fontId="20" fillId="0" borderId="10" xfId="77" applyNumberFormat="1" applyFont="1" applyFill="1" applyBorder="1" applyAlignment="1">
      <alignment horizontal="center" vertical="center"/>
      <protection/>
    </xf>
    <xf numFmtId="4" fontId="16" fillId="0" borderId="0" xfId="51" applyNumberFormat="1" applyFont="1" applyFill="1" applyBorder="1" applyAlignment="1">
      <alignment/>
    </xf>
    <xf numFmtId="4" fontId="18" fillId="0" borderId="0" xfId="51" applyNumberFormat="1" applyFont="1" applyFill="1" applyBorder="1" applyAlignment="1">
      <alignment horizontal="center" vertical="center"/>
    </xf>
    <xf numFmtId="4" fontId="82" fillId="0" borderId="0" xfId="51" applyNumberFormat="1" applyFont="1" applyFill="1" applyBorder="1" applyAlignment="1">
      <alignment horizontal="center" vertical="center"/>
    </xf>
    <xf numFmtId="4" fontId="86" fillId="0" borderId="0" xfId="51" applyNumberFormat="1" applyFont="1" applyFill="1" applyBorder="1" applyAlignment="1">
      <alignment horizontal="right" vertical="center"/>
    </xf>
    <xf numFmtId="43" fontId="14" fillId="0" borderId="10" xfId="42" applyFont="1" applyFill="1" applyBorder="1" applyAlignment="1">
      <alignment horizontal="center" vertical="center" wrapText="1"/>
    </xf>
    <xf numFmtId="0" fontId="8" fillId="0" borderId="0" xfId="75" applyFont="1" applyFill="1">
      <alignment/>
      <protection/>
    </xf>
    <xf numFmtId="4" fontId="82" fillId="0" borderId="10" xfId="77" applyNumberFormat="1" applyFont="1" applyFill="1" applyBorder="1" applyAlignment="1">
      <alignment horizontal="center" vertical="center"/>
      <protection/>
    </xf>
    <xf numFmtId="0" fontId="87" fillId="0" borderId="10" xfId="77" applyFont="1" applyFill="1" applyBorder="1" applyAlignment="1">
      <alignment horizontal="center" vertical="center"/>
      <protection/>
    </xf>
    <xf numFmtId="0" fontId="12" fillId="0" borderId="10" xfId="77" applyNumberFormat="1" applyFont="1" applyFill="1" applyBorder="1" applyAlignment="1">
      <alignment horizontal="left" vertical="center" wrapText="1"/>
      <protection/>
    </xf>
    <xf numFmtId="0" fontId="12" fillId="0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vertical="center" wrapText="1"/>
      <protection/>
    </xf>
    <xf numFmtId="0" fontId="11" fillId="0" borderId="10" xfId="77" applyFont="1" applyFill="1" applyBorder="1" applyAlignment="1">
      <alignment horizontal="center" vertical="center"/>
      <protection/>
    </xf>
    <xf numFmtId="186" fontId="10" fillId="0" borderId="10" xfId="77" applyNumberFormat="1" applyFont="1" applyFill="1" applyBorder="1" applyAlignment="1">
      <alignment horizontal="center" vertical="center"/>
      <protection/>
    </xf>
    <xf numFmtId="186" fontId="20" fillId="0" borderId="10" xfId="77" applyNumberFormat="1" applyFont="1" applyFill="1" applyBorder="1" applyAlignment="1">
      <alignment horizontal="center" vertical="center"/>
      <protection/>
    </xf>
    <xf numFmtId="0" fontId="19" fillId="0" borderId="10" xfId="77" applyFont="1" applyFill="1" applyBorder="1" applyAlignment="1">
      <alignment horizontal="left" vertical="center" wrapText="1"/>
      <protection/>
    </xf>
    <xf numFmtId="0" fontId="88" fillId="0" borderId="10" xfId="77" applyFont="1" applyFill="1" applyBorder="1" applyAlignment="1">
      <alignment horizontal="center" vertical="center"/>
      <protection/>
    </xf>
    <xf numFmtId="0" fontId="88" fillId="0" borderId="10" xfId="77" applyFont="1" applyFill="1" applyBorder="1">
      <alignment/>
      <protection/>
    </xf>
    <xf numFmtId="0" fontId="20" fillId="0" borderId="10" xfId="77" applyFont="1" applyFill="1" applyBorder="1" applyAlignment="1">
      <alignment horizontal="left" vertical="center" wrapText="1"/>
      <protection/>
    </xf>
    <xf numFmtId="187" fontId="20" fillId="0" borderId="10" xfId="77" applyNumberFormat="1" applyFont="1" applyFill="1" applyBorder="1" applyAlignment="1">
      <alignment horizontal="center" vertical="center"/>
      <protection/>
    </xf>
    <xf numFmtId="0" fontId="16" fillId="0" borderId="10" xfId="77" applyFont="1" applyFill="1" applyBorder="1" applyAlignment="1">
      <alignment horizontal="left" vertical="center" wrapText="1"/>
      <protection/>
    </xf>
    <xf numFmtId="0" fontId="16" fillId="0" borderId="10" xfId="77" applyFont="1" applyFill="1" applyBorder="1" applyAlignment="1">
      <alignment horizontal="center" vertical="center"/>
      <protection/>
    </xf>
    <xf numFmtId="187" fontId="16" fillId="0" borderId="10" xfId="77" applyNumberFormat="1" applyFont="1" applyFill="1" applyBorder="1" applyAlignment="1">
      <alignment horizontal="center" vertical="center"/>
      <protection/>
    </xf>
    <xf numFmtId="186" fontId="16" fillId="0" borderId="10" xfId="77" applyNumberFormat="1" applyFont="1" applyFill="1" applyBorder="1" applyAlignment="1">
      <alignment horizontal="center" vertical="center"/>
      <protection/>
    </xf>
    <xf numFmtId="0" fontId="27" fillId="0" borderId="10" xfId="77" applyFont="1" applyFill="1" applyBorder="1" applyAlignment="1">
      <alignment horizontal="left" vertical="center" wrapText="1"/>
      <protection/>
    </xf>
    <xf numFmtId="0" fontId="27" fillId="0" borderId="10" xfId="77" applyFont="1" applyFill="1" applyBorder="1" applyAlignment="1">
      <alignment horizontal="center" vertical="center"/>
      <protection/>
    </xf>
    <xf numFmtId="0" fontId="20" fillId="0" borderId="10" xfId="77" applyFont="1" applyFill="1" applyBorder="1" applyAlignment="1">
      <alignment horizontal="left" vertical="center" wrapText="1"/>
      <protection/>
    </xf>
    <xf numFmtId="0" fontId="18" fillId="0" borderId="10" xfId="77" applyFont="1" applyFill="1" applyBorder="1" applyAlignment="1">
      <alignment horizontal="left" vertical="center" wrapText="1"/>
      <protection/>
    </xf>
    <xf numFmtId="0" fontId="16" fillId="0" borderId="10" xfId="77" applyFont="1" applyFill="1" applyBorder="1" applyAlignment="1">
      <alignment horizontal="left" vertical="center" wrapText="1"/>
      <protection/>
    </xf>
    <xf numFmtId="0" fontId="87" fillId="0" borderId="10" xfId="77" applyFont="1" applyFill="1" applyBorder="1" applyAlignment="1">
      <alignment horizontal="center" vertical="center"/>
      <protection/>
    </xf>
    <xf numFmtId="0" fontId="56" fillId="0" borderId="10" xfId="77" applyFont="1" applyFill="1" applyBorder="1" applyAlignment="1">
      <alignment horizontal="center" vertical="center"/>
      <protection/>
    </xf>
    <xf numFmtId="0" fontId="56" fillId="0" borderId="10" xfId="77" applyFont="1" applyFill="1" applyBorder="1">
      <alignment/>
      <protection/>
    </xf>
    <xf numFmtId="0" fontId="12" fillId="0" borderId="10" xfId="77" applyFont="1" applyFill="1" applyBorder="1" applyAlignment="1">
      <alignment vertical="center" wrapText="1"/>
      <protection/>
    </xf>
    <xf numFmtId="0" fontId="12" fillId="0" borderId="10" xfId="77" applyFont="1" applyFill="1" applyBorder="1" applyAlignment="1">
      <alignment horizontal="center" vertical="center"/>
      <protection/>
    </xf>
    <xf numFmtId="0" fontId="11" fillId="0" borderId="0" xfId="77" applyFont="1" applyFill="1" applyAlignment="1">
      <alignment vertical="center"/>
      <protection/>
    </xf>
    <xf numFmtId="0" fontId="13" fillId="0" borderId="10" xfId="77" applyFont="1" applyFill="1" applyBorder="1" applyAlignment="1">
      <alignment horizontal="center" vertical="center" wrapText="1"/>
      <protection/>
    </xf>
    <xf numFmtId="186" fontId="12" fillId="0" borderId="10" xfId="77" applyNumberFormat="1" applyFont="1" applyFill="1" applyBorder="1" applyAlignment="1">
      <alignment horizontal="center" vertical="center"/>
      <protection/>
    </xf>
    <xf numFmtId="0" fontId="9" fillId="0" borderId="0" xfId="75" applyFont="1" applyFill="1">
      <alignment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0" fontId="11" fillId="0" borderId="0" xfId="75" applyFont="1" applyFill="1" applyBorder="1">
      <alignment/>
      <protection/>
    </xf>
    <xf numFmtId="0" fontId="21" fillId="0" borderId="10" xfId="77" applyFont="1" applyFill="1" applyBorder="1" applyAlignment="1">
      <alignment horizontal="center" vertical="center" wrapText="1"/>
      <protection/>
    </xf>
    <xf numFmtId="0" fontId="19" fillId="0" borderId="10" xfId="77" applyFont="1" applyFill="1" applyBorder="1" applyAlignment="1">
      <alignment horizontal="center" vertical="center"/>
      <protection/>
    </xf>
    <xf numFmtId="0" fontId="18" fillId="0" borderId="10" xfId="77" applyFont="1" applyFill="1" applyBorder="1" applyAlignment="1">
      <alignment horizontal="center" vertical="center"/>
      <protection/>
    </xf>
    <xf numFmtId="9" fontId="16" fillId="0" borderId="10" xfId="77" applyNumberFormat="1" applyFont="1" applyFill="1" applyBorder="1" applyAlignment="1">
      <alignment horizontal="center" vertical="center"/>
      <protection/>
    </xf>
    <xf numFmtId="0" fontId="16" fillId="0" borderId="10" xfId="77" applyFont="1" applyFill="1" applyBorder="1">
      <alignment/>
      <protection/>
    </xf>
    <xf numFmtId="49" fontId="82" fillId="0" borderId="0" xfId="77" applyNumberFormat="1" applyFont="1" applyFill="1" applyBorder="1" applyAlignment="1">
      <alignment horizontal="center" vertical="center"/>
      <protection/>
    </xf>
    <xf numFmtId="0" fontId="19" fillId="0" borderId="0" xfId="77" applyFont="1" applyFill="1" applyBorder="1" applyAlignment="1">
      <alignment horizontal="left" vertical="center"/>
      <protection/>
    </xf>
    <xf numFmtId="9" fontId="20" fillId="0" borderId="0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Border="1">
      <alignment/>
      <protection/>
    </xf>
    <xf numFmtId="4" fontId="20" fillId="0" borderId="0" xfId="51" applyNumberFormat="1" applyFont="1" applyFill="1" applyBorder="1" applyAlignment="1">
      <alignment/>
    </xf>
    <xf numFmtId="4" fontId="19" fillId="0" borderId="0" xfId="51" applyNumberFormat="1" applyFont="1" applyFill="1" applyBorder="1" applyAlignment="1">
      <alignment horizontal="center" vertical="center"/>
    </xf>
    <xf numFmtId="49" fontId="84" fillId="0" borderId="0" xfId="77" applyNumberFormat="1" applyFont="1" applyFill="1" applyBorder="1" applyAlignment="1">
      <alignment horizontal="center" vertical="center"/>
      <protection/>
    </xf>
    <xf numFmtId="9" fontId="16" fillId="0" borderId="0" xfId="77" applyNumberFormat="1" applyFont="1" applyFill="1" applyBorder="1" applyAlignment="1">
      <alignment horizontal="center" vertical="center"/>
      <protection/>
    </xf>
    <xf numFmtId="0" fontId="16" fillId="0" borderId="0" xfId="77" applyFont="1" applyFill="1" applyBorder="1">
      <alignment/>
      <protection/>
    </xf>
    <xf numFmtId="0" fontId="12" fillId="0" borderId="0" xfId="74" applyFont="1" applyFill="1" applyBorder="1">
      <alignment/>
      <protection/>
    </xf>
    <xf numFmtId="0" fontId="18" fillId="0" borderId="0" xfId="77" applyFont="1" applyFill="1" applyBorder="1" applyAlignment="1">
      <alignment horizontal="left" vertical="center"/>
      <protection/>
    </xf>
    <xf numFmtId="0" fontId="20" fillId="0" borderId="0" xfId="77" applyFont="1" applyFill="1" applyBorder="1" applyAlignment="1">
      <alignment horizontal="center" vertical="center"/>
      <protection/>
    </xf>
    <xf numFmtId="4" fontId="84" fillId="0" borderId="0" xfId="77" applyNumberFormat="1" applyFont="1" applyFill="1" applyAlignment="1">
      <alignment horizontal="center" vertical="center"/>
      <protection/>
    </xf>
    <xf numFmtId="43" fontId="12" fillId="0" borderId="10" xfId="42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 wrapText="1"/>
    </xf>
    <xf numFmtId="4" fontId="89" fillId="0" borderId="10" xfId="77" applyNumberFormat="1" applyFont="1" applyFill="1" applyBorder="1" applyAlignment="1">
      <alignment horizontal="center" vertical="center"/>
      <protection/>
    </xf>
    <xf numFmtId="49" fontId="14" fillId="0" borderId="10" xfId="77" applyNumberFormat="1" applyFont="1" applyFill="1" applyBorder="1" applyAlignment="1">
      <alignment horizontal="center" vertical="center"/>
      <protection/>
    </xf>
    <xf numFmtId="49" fontId="10" fillId="0" borderId="10" xfId="77" applyNumberFormat="1" applyFont="1" applyFill="1" applyBorder="1" applyAlignment="1">
      <alignment horizontal="center" vertical="center"/>
      <protection/>
    </xf>
    <xf numFmtId="49" fontId="83" fillId="0" borderId="10" xfId="77" applyNumberFormat="1" applyFont="1" applyFill="1" applyBorder="1" applyAlignment="1">
      <alignment horizontal="center" vertical="center"/>
      <protection/>
    </xf>
    <xf numFmtId="49" fontId="16" fillId="0" borderId="10" xfId="77" applyNumberFormat="1" applyFont="1" applyFill="1" applyBorder="1" applyAlignment="1">
      <alignment horizontal="center" vertical="center"/>
      <protection/>
    </xf>
    <xf numFmtId="49" fontId="82" fillId="0" borderId="10" xfId="77" applyNumberFormat="1" applyFont="1" applyFill="1" applyBorder="1" applyAlignment="1">
      <alignment horizontal="center" vertical="center"/>
      <protection/>
    </xf>
    <xf numFmtId="9" fontId="20" fillId="0" borderId="10" xfId="77" applyNumberFormat="1" applyFont="1" applyFill="1" applyBorder="1" applyAlignment="1">
      <alignment horizontal="center" vertical="center"/>
      <protection/>
    </xf>
    <xf numFmtId="0" fontId="20" fillId="0" borderId="10" xfId="77" applyFont="1" applyFill="1" applyBorder="1">
      <alignment/>
      <protection/>
    </xf>
    <xf numFmtId="0" fontId="24" fillId="0" borderId="10" xfId="77" applyFont="1" applyFill="1" applyBorder="1" applyAlignment="1">
      <alignment horizontal="left" vertical="center" wrapText="1"/>
      <protection/>
    </xf>
    <xf numFmtId="9" fontId="16" fillId="0" borderId="10" xfId="77" applyNumberFormat="1" applyFont="1" applyFill="1" applyBorder="1" applyAlignment="1">
      <alignment horizontal="center" vertical="center"/>
      <protection/>
    </xf>
    <xf numFmtId="0" fontId="17" fillId="0" borderId="10" xfId="77" applyFont="1" applyFill="1" applyBorder="1" applyAlignment="1">
      <alignment horizontal="left" vertical="center" wrapText="1"/>
      <protection/>
    </xf>
    <xf numFmtId="43" fontId="17" fillId="0" borderId="10" xfId="42" applyFont="1" applyFill="1" applyBorder="1" applyAlignment="1">
      <alignment horizontal="center" vertical="center" wrapText="1"/>
    </xf>
    <xf numFmtId="43" fontId="14" fillId="0" borderId="10" xfId="42" applyFont="1" applyFill="1" applyBorder="1" applyAlignment="1">
      <alignment horizontal="center" vertical="center" wrapText="1"/>
    </xf>
    <xf numFmtId="43" fontId="10" fillId="0" borderId="10" xfId="42" applyFont="1" applyFill="1" applyBorder="1" applyAlignment="1">
      <alignment horizontal="center" vertical="center" wrapText="1"/>
    </xf>
    <xf numFmtId="0" fontId="87" fillId="0" borderId="0" xfId="77" applyFont="1" applyFill="1" applyBorder="1" applyAlignment="1">
      <alignment vertical="center" wrapText="1"/>
      <protection/>
    </xf>
    <xf numFmtId="49" fontId="90" fillId="0" borderId="0" xfId="77" applyNumberFormat="1" applyFont="1" applyFill="1" applyBorder="1" applyAlignment="1">
      <alignment horizontal="center" vertical="center" wrapText="1"/>
      <protection/>
    </xf>
    <xf numFmtId="49" fontId="84" fillId="0" borderId="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left" vertical="center" wrapText="1"/>
      <protection/>
    </xf>
    <xf numFmtId="0" fontId="21" fillId="0" borderId="10" xfId="77" applyNumberFormat="1" applyFont="1" applyFill="1" applyBorder="1" applyAlignment="1">
      <alignment horizontal="left" vertical="justify" wrapText="1"/>
      <protection/>
    </xf>
    <xf numFmtId="0" fontId="91" fillId="0" borderId="10" xfId="77" applyFont="1" applyFill="1" applyBorder="1" applyAlignment="1">
      <alignment horizontal="center" vertical="center" wrapText="1"/>
      <protection/>
    </xf>
    <xf numFmtId="4" fontId="91" fillId="0" borderId="10" xfId="77" applyNumberFormat="1" applyFont="1" applyFill="1" applyBorder="1" applyAlignment="1">
      <alignment horizontal="center" vertical="center"/>
      <protection/>
    </xf>
    <xf numFmtId="4" fontId="91" fillId="0" borderId="10" xfId="77" applyNumberFormat="1" applyFont="1" applyFill="1" applyBorder="1" applyAlignment="1">
      <alignment horizontal="center" vertical="center" wrapText="1"/>
      <protection/>
    </xf>
    <xf numFmtId="0" fontId="82" fillId="0" borderId="10" xfId="77" applyFont="1" applyFill="1" applyBorder="1" applyAlignment="1">
      <alignment horizontal="center" vertical="center"/>
      <protection/>
    </xf>
    <xf numFmtId="43" fontId="61" fillId="0" borderId="10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 horizontal="center" vertical="center" wrapText="1"/>
    </xf>
    <xf numFmtId="43" fontId="63" fillId="0" borderId="10" xfId="42" applyFont="1" applyFill="1" applyBorder="1" applyAlignment="1">
      <alignment horizontal="center" vertical="center" wrapText="1"/>
    </xf>
    <xf numFmtId="43" fontId="82" fillId="0" borderId="10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57" fillId="0" borderId="10" xfId="42" applyFont="1" applyFill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 wrapText="1"/>
    </xf>
    <xf numFmtId="43" fontId="62" fillId="0" borderId="10" xfId="42" applyFont="1" applyFill="1" applyBorder="1" applyAlignment="1">
      <alignment horizontal="center" vertical="center" wrapText="1"/>
    </xf>
    <xf numFmtId="43" fontId="56" fillId="0" borderId="10" xfId="42" applyFont="1" applyFill="1" applyBorder="1" applyAlignment="1">
      <alignment horizontal="center" vertical="center" wrapText="1"/>
    </xf>
    <xf numFmtId="43" fontId="84" fillId="0" borderId="10" xfId="42" applyFont="1" applyFill="1" applyBorder="1" applyAlignment="1">
      <alignment horizontal="center" vertical="center" wrapText="1"/>
    </xf>
    <xf numFmtId="43" fontId="84" fillId="0" borderId="10" xfId="42" applyFont="1" applyFill="1" applyBorder="1" applyAlignment="1">
      <alignment horizontal="center" vertical="center" wrapText="1"/>
    </xf>
    <xf numFmtId="0" fontId="11" fillId="0" borderId="0" xfId="74" applyFont="1" applyFill="1" applyBorder="1" applyAlignment="1">
      <alignment horizontal="left" vertical="center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0" fontId="16" fillId="0" borderId="0" xfId="77" applyFont="1" applyFill="1" applyBorder="1" applyAlignment="1">
      <alignment horizontal="left" vertical="center"/>
      <protection/>
    </xf>
    <xf numFmtId="49" fontId="84" fillId="0" borderId="10" xfId="77" applyNumberFormat="1" applyFont="1" applyFill="1" applyBorder="1" applyAlignment="1">
      <alignment horizontal="center" vertical="center"/>
      <protection/>
    </xf>
    <xf numFmtId="0" fontId="16" fillId="0" borderId="0" xfId="77" applyFont="1" applyFill="1" applyBorder="1" applyAlignment="1">
      <alignment vertical="center"/>
      <protection/>
    </xf>
    <xf numFmtId="4" fontId="91" fillId="0" borderId="10" xfId="77" applyNumberFormat="1" applyFont="1" applyFill="1" applyBorder="1" applyAlignment="1">
      <alignment horizontal="center" vertical="center"/>
      <protection/>
    </xf>
    <xf numFmtId="4" fontId="91" fillId="0" borderId="10" xfId="77" applyNumberFormat="1" applyFont="1" applyFill="1" applyBorder="1" applyAlignment="1">
      <alignment horizontal="center" vertical="center" wrapText="1"/>
      <protection/>
    </xf>
    <xf numFmtId="0" fontId="87" fillId="0" borderId="0" xfId="77" applyFont="1" applyFill="1" applyBorder="1" applyAlignment="1">
      <alignment horizontal="center" vertical="center" wrapText="1"/>
      <protection/>
    </xf>
    <xf numFmtId="4" fontId="16" fillId="0" borderId="0" xfId="51" applyNumberFormat="1" applyFont="1" applyFill="1" applyBorder="1" applyAlignment="1">
      <alignment horizontal="center"/>
    </xf>
    <xf numFmtId="0" fontId="85" fillId="0" borderId="10" xfId="77" applyFont="1" applyFill="1" applyBorder="1" applyAlignment="1">
      <alignment horizontal="center" vertical="center"/>
      <protection/>
    </xf>
    <xf numFmtId="0" fontId="91" fillId="0" borderId="10" xfId="77" applyFont="1" applyFill="1" applyBorder="1" applyAlignment="1">
      <alignment horizontal="center" vertical="center"/>
      <protection/>
    </xf>
    <xf numFmtId="0" fontId="91" fillId="0" borderId="10" xfId="77" applyFont="1" applyFill="1" applyBorder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rmal 10" xfId="68"/>
    <cellStyle name="Normal 11 2 2" xfId="69"/>
    <cellStyle name="Normal 14" xfId="70"/>
    <cellStyle name="Normal 14 3" xfId="71"/>
    <cellStyle name="Normal 14_anakia II etapi.xls sm. defeqturi" xfId="72"/>
    <cellStyle name="Normal 16_axalqalaqis skola " xfId="73"/>
    <cellStyle name="Normal 2" xfId="74"/>
    <cellStyle name="Normal 2 2" xfId="75"/>
    <cellStyle name="Normal 2_---SUL--- GORI-HOSPITALI-BOLO" xfId="76"/>
    <cellStyle name="Normal 3" xfId="77"/>
    <cellStyle name="Normal 4" xfId="78"/>
    <cellStyle name="Normal 4 2" xfId="79"/>
    <cellStyle name="Normal 5" xfId="80"/>
    <cellStyle name="Normal 6" xfId="81"/>
    <cellStyle name="Normal 8" xfId="82"/>
    <cellStyle name="Note" xfId="83"/>
    <cellStyle name="Output" xfId="84"/>
    <cellStyle name="Percent" xfId="85"/>
    <cellStyle name="Percent 2" xfId="86"/>
    <cellStyle name="Style 1" xfId="87"/>
    <cellStyle name="Title" xfId="88"/>
    <cellStyle name="Total" xfId="89"/>
    <cellStyle name="Warning Text" xfId="90"/>
    <cellStyle name="Обычный 2 2" xfId="91"/>
    <cellStyle name="Обычный 5" xfId="92"/>
    <cellStyle name="Обычный 6" xfId="93"/>
    <cellStyle name="Обычный_sam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view="pageBreakPreview" zoomScaleSheetLayoutView="100" zoomScalePageLayoutView="0" workbookViewId="0" topLeftCell="A25">
      <selection activeCell="G111" sqref="G111"/>
    </sheetView>
  </sheetViews>
  <sheetFormatPr defaultColWidth="9.140625" defaultRowHeight="15"/>
  <cols>
    <col min="1" max="1" width="6.140625" style="3" customWidth="1"/>
    <col min="2" max="2" width="57.8515625" style="3" customWidth="1"/>
    <col min="3" max="3" width="10.57421875" style="3" customWidth="1"/>
    <col min="4" max="4" width="12.140625" style="3" customWidth="1"/>
    <col min="5" max="5" width="14.28125" style="3" customWidth="1"/>
    <col min="6" max="6" width="11.00390625" style="9" bestFit="1" customWidth="1"/>
    <col min="7" max="7" width="5.57421875" style="9" bestFit="1" customWidth="1"/>
    <col min="8" max="8" width="11.00390625" style="9" bestFit="1" customWidth="1"/>
    <col min="9" max="9" width="5.57421875" style="9" bestFit="1" customWidth="1"/>
    <col min="10" max="10" width="11.00390625" style="9" bestFit="1" customWidth="1"/>
    <col min="11" max="11" width="6.140625" style="9" bestFit="1" customWidth="1"/>
    <col min="12" max="12" width="7.00390625" style="9" bestFit="1" customWidth="1"/>
    <col min="13" max="16384" width="9.140625" style="3" customWidth="1"/>
  </cols>
  <sheetData>
    <row r="1" spans="1:12" ht="28.5" customHeight="1">
      <c r="A1" s="117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" customFormat="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9" customFormat="1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0" customFormat="1" ht="27.75" customHeight="1">
      <c r="A4" s="119" t="s">
        <v>140</v>
      </c>
      <c r="B4" s="120" t="s">
        <v>1</v>
      </c>
      <c r="C4" s="121" t="s">
        <v>139</v>
      </c>
      <c r="D4" s="120" t="s">
        <v>138</v>
      </c>
      <c r="E4" s="120"/>
      <c r="F4" s="115" t="s">
        <v>2</v>
      </c>
      <c r="G4" s="115"/>
      <c r="H4" s="115" t="s">
        <v>3</v>
      </c>
      <c r="I4" s="115"/>
      <c r="J4" s="115" t="s">
        <v>137</v>
      </c>
      <c r="K4" s="115"/>
      <c r="L4" s="116" t="s">
        <v>0</v>
      </c>
    </row>
    <row r="5" spans="1:12" s="10" customFormat="1" ht="27.75" customHeight="1">
      <c r="A5" s="119"/>
      <c r="B5" s="120"/>
      <c r="C5" s="121"/>
      <c r="D5" s="93" t="s">
        <v>136</v>
      </c>
      <c r="E5" s="93" t="s">
        <v>4</v>
      </c>
      <c r="F5" s="95" t="s">
        <v>135</v>
      </c>
      <c r="G5" s="95" t="s">
        <v>4</v>
      </c>
      <c r="H5" s="94" t="s">
        <v>135</v>
      </c>
      <c r="I5" s="95" t="s">
        <v>4</v>
      </c>
      <c r="J5" s="94" t="s">
        <v>135</v>
      </c>
      <c r="K5" s="95" t="s">
        <v>4</v>
      </c>
      <c r="L5" s="116"/>
    </row>
    <row r="6" spans="1:12" ht="18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74">
        <v>12</v>
      </c>
    </row>
    <row r="7" spans="1:12" s="4" customFormat="1" ht="18">
      <c r="A7" s="77" t="s">
        <v>28</v>
      </c>
      <c r="B7" s="21" t="s">
        <v>211</v>
      </c>
      <c r="C7" s="8"/>
      <c r="D7" s="7"/>
      <c r="E7" s="100"/>
      <c r="F7" s="97"/>
      <c r="G7" s="97"/>
      <c r="H7" s="100"/>
      <c r="I7" s="100"/>
      <c r="J7" s="100"/>
      <c r="K7" s="100"/>
      <c r="L7" s="87"/>
    </row>
    <row r="8" spans="1:12" s="4" customFormat="1" ht="36">
      <c r="A8" s="75" t="s">
        <v>29</v>
      </c>
      <c r="B8" s="28" t="s">
        <v>134</v>
      </c>
      <c r="C8" s="29" t="s">
        <v>142</v>
      </c>
      <c r="D8" s="30"/>
      <c r="E8" s="98">
        <v>100</v>
      </c>
      <c r="F8" s="107"/>
      <c r="G8" s="97"/>
      <c r="H8" s="100"/>
      <c r="I8" s="100"/>
      <c r="J8" s="100"/>
      <c r="K8" s="100"/>
      <c r="L8" s="87"/>
    </row>
    <row r="9" spans="1:12" s="4" customFormat="1" ht="18">
      <c r="A9" s="76" t="s">
        <v>30</v>
      </c>
      <c r="B9" s="31" t="s">
        <v>23</v>
      </c>
      <c r="C9" s="8" t="s">
        <v>5</v>
      </c>
      <c r="D9" s="27">
        <f>0.0132+0.00323</f>
        <v>0.01643</v>
      </c>
      <c r="E9" s="100">
        <f>D9*E8</f>
        <v>1.643</v>
      </c>
      <c r="F9" s="97"/>
      <c r="G9" s="97"/>
      <c r="H9" s="100"/>
      <c r="I9" s="100"/>
      <c r="J9" s="100"/>
      <c r="K9" s="100"/>
      <c r="L9" s="87"/>
    </row>
    <row r="10" spans="1:12" s="4" customFormat="1" ht="19.5">
      <c r="A10" s="77" t="s">
        <v>31</v>
      </c>
      <c r="B10" s="31" t="s">
        <v>143</v>
      </c>
      <c r="C10" s="8" t="s">
        <v>24</v>
      </c>
      <c r="D10" s="27">
        <v>0.0295</v>
      </c>
      <c r="E10" s="100">
        <f>E8*D10</f>
        <v>2.9499999999999997</v>
      </c>
      <c r="F10" s="97"/>
      <c r="G10" s="97"/>
      <c r="H10" s="100"/>
      <c r="I10" s="100"/>
      <c r="J10" s="100"/>
      <c r="K10" s="100"/>
      <c r="L10" s="87"/>
    </row>
    <row r="11" spans="1:12" s="4" customFormat="1" ht="18">
      <c r="A11" s="75" t="s">
        <v>32</v>
      </c>
      <c r="B11" s="31" t="s">
        <v>25</v>
      </c>
      <c r="C11" s="8" t="s">
        <v>26</v>
      </c>
      <c r="D11" s="32">
        <f>0.0021+0.00018</f>
        <v>0.00228</v>
      </c>
      <c r="E11" s="100">
        <f>E8*D11</f>
        <v>0.22799999999999998</v>
      </c>
      <c r="F11" s="97"/>
      <c r="G11" s="97"/>
      <c r="H11" s="100"/>
      <c r="I11" s="100"/>
      <c r="J11" s="100"/>
      <c r="K11" s="100"/>
      <c r="L11" s="87"/>
    </row>
    <row r="12" spans="1:12" s="6" customFormat="1" ht="15">
      <c r="A12" s="76" t="s">
        <v>149</v>
      </c>
      <c r="B12" s="33" t="s">
        <v>102</v>
      </c>
      <c r="C12" s="34" t="s">
        <v>24</v>
      </c>
      <c r="D12" s="35">
        <v>0.00362</v>
      </c>
      <c r="E12" s="100">
        <f>E8*D12</f>
        <v>0.362</v>
      </c>
      <c r="F12" s="97"/>
      <c r="G12" s="97"/>
      <c r="H12" s="100"/>
      <c r="I12" s="100"/>
      <c r="J12" s="100"/>
      <c r="K12" s="100"/>
      <c r="L12" s="87"/>
    </row>
    <row r="13" spans="1:12" s="4" customFormat="1" ht="19.5">
      <c r="A13" s="77" t="s">
        <v>150</v>
      </c>
      <c r="B13" s="31" t="s">
        <v>20</v>
      </c>
      <c r="C13" s="8" t="s">
        <v>144</v>
      </c>
      <c r="D13" s="32">
        <f>0.00005+0.00004</f>
        <v>9E-05</v>
      </c>
      <c r="E13" s="100">
        <f>E8*D13</f>
        <v>0.009000000000000001</v>
      </c>
      <c r="F13" s="97"/>
      <c r="G13" s="97"/>
      <c r="H13" s="100"/>
      <c r="I13" s="100"/>
      <c r="J13" s="100"/>
      <c r="K13" s="100"/>
      <c r="L13" s="87"/>
    </row>
    <row r="14" spans="1:12" s="4" customFormat="1" ht="36">
      <c r="A14" s="75" t="s">
        <v>151</v>
      </c>
      <c r="B14" s="28" t="s">
        <v>133</v>
      </c>
      <c r="C14" s="29" t="s">
        <v>142</v>
      </c>
      <c r="D14" s="30"/>
      <c r="E14" s="98">
        <v>10</v>
      </c>
      <c r="F14" s="107"/>
      <c r="G14" s="97"/>
      <c r="H14" s="100"/>
      <c r="I14" s="100"/>
      <c r="J14" s="100"/>
      <c r="K14" s="100"/>
      <c r="L14" s="87"/>
    </row>
    <row r="15" spans="1:12" s="4" customFormat="1" ht="18">
      <c r="A15" s="76" t="s">
        <v>152</v>
      </c>
      <c r="B15" s="31" t="s">
        <v>23</v>
      </c>
      <c r="C15" s="8" t="s">
        <v>5</v>
      </c>
      <c r="D15" s="35">
        <f>2.06+1.21+0.00323</f>
        <v>3.27323</v>
      </c>
      <c r="E15" s="100">
        <f>D15*E14</f>
        <v>32.732299999999995</v>
      </c>
      <c r="F15" s="97"/>
      <c r="G15" s="97"/>
      <c r="H15" s="100"/>
      <c r="I15" s="100"/>
      <c r="J15" s="100"/>
      <c r="K15" s="100"/>
      <c r="L15" s="87"/>
    </row>
    <row r="16" spans="1:12" s="6" customFormat="1" ht="15.75">
      <c r="A16" s="77" t="s">
        <v>153</v>
      </c>
      <c r="B16" s="33" t="s">
        <v>102</v>
      </c>
      <c r="C16" s="34" t="s">
        <v>24</v>
      </c>
      <c r="D16" s="35">
        <v>0.00362</v>
      </c>
      <c r="E16" s="100">
        <f>E14*D16</f>
        <v>0.036199999999999996</v>
      </c>
      <c r="F16" s="97"/>
      <c r="G16" s="97"/>
      <c r="H16" s="100"/>
      <c r="I16" s="100"/>
      <c r="J16" s="100"/>
      <c r="K16" s="100"/>
      <c r="L16" s="87"/>
    </row>
    <row r="17" spans="1:12" s="4" customFormat="1" ht="18">
      <c r="A17" s="75" t="s">
        <v>154</v>
      </c>
      <c r="B17" s="31" t="s">
        <v>25</v>
      </c>
      <c r="C17" s="8" t="s">
        <v>26</v>
      </c>
      <c r="D17" s="32">
        <v>0.00018</v>
      </c>
      <c r="E17" s="100">
        <f>D17*E14</f>
        <v>0.0018000000000000002</v>
      </c>
      <c r="F17" s="97"/>
      <c r="G17" s="97"/>
      <c r="H17" s="100"/>
      <c r="I17" s="100"/>
      <c r="J17" s="100"/>
      <c r="K17" s="100"/>
      <c r="L17" s="87"/>
    </row>
    <row r="18" spans="1:12" s="4" customFormat="1" ht="19.5">
      <c r="A18" s="76" t="s">
        <v>155</v>
      </c>
      <c r="B18" s="31" t="s">
        <v>20</v>
      </c>
      <c r="C18" s="8" t="s">
        <v>144</v>
      </c>
      <c r="D18" s="32">
        <v>4E-05</v>
      </c>
      <c r="E18" s="100">
        <f>E14*D18</f>
        <v>0.0004</v>
      </c>
      <c r="F18" s="97"/>
      <c r="G18" s="97"/>
      <c r="H18" s="100"/>
      <c r="I18" s="100"/>
      <c r="J18" s="100"/>
      <c r="K18" s="100"/>
      <c r="L18" s="87"/>
    </row>
    <row r="19" spans="1:12" s="4" customFormat="1" ht="36">
      <c r="A19" s="77" t="s">
        <v>156</v>
      </c>
      <c r="B19" s="28" t="s">
        <v>132</v>
      </c>
      <c r="C19" s="29" t="s">
        <v>142</v>
      </c>
      <c r="D19" s="30"/>
      <c r="E19" s="98">
        <f>E14+E8</f>
        <v>110</v>
      </c>
      <c r="F19" s="107"/>
      <c r="G19" s="97"/>
      <c r="H19" s="100"/>
      <c r="I19" s="100"/>
      <c r="J19" s="100"/>
      <c r="K19" s="100"/>
      <c r="L19" s="87"/>
    </row>
    <row r="20" spans="1:12" s="4" customFormat="1" ht="18">
      <c r="A20" s="75" t="s">
        <v>33</v>
      </c>
      <c r="B20" s="31" t="s">
        <v>100</v>
      </c>
      <c r="C20" s="8" t="s">
        <v>22</v>
      </c>
      <c r="D20" s="36">
        <v>1.95</v>
      </c>
      <c r="E20" s="100">
        <f>E19*D20</f>
        <v>214.5</v>
      </c>
      <c r="F20" s="97"/>
      <c r="G20" s="97"/>
      <c r="H20" s="100"/>
      <c r="I20" s="100"/>
      <c r="J20" s="100"/>
      <c r="K20" s="100"/>
      <c r="L20" s="87"/>
    </row>
    <row r="21" spans="1:12" s="4" customFormat="1" ht="36">
      <c r="A21" s="76" t="s">
        <v>34</v>
      </c>
      <c r="B21" s="28" t="s">
        <v>131</v>
      </c>
      <c r="C21" s="29" t="s">
        <v>142</v>
      </c>
      <c r="D21" s="30"/>
      <c r="E21" s="98">
        <v>343.0529711999999</v>
      </c>
      <c r="F21" s="107"/>
      <c r="G21" s="97"/>
      <c r="H21" s="100"/>
      <c r="I21" s="100"/>
      <c r="J21" s="100"/>
      <c r="K21" s="100"/>
      <c r="L21" s="87"/>
    </row>
    <row r="22" spans="1:12" s="4" customFormat="1" ht="18" customHeight="1">
      <c r="A22" s="77" t="s">
        <v>35</v>
      </c>
      <c r="B22" s="31" t="s">
        <v>23</v>
      </c>
      <c r="C22" s="8" t="s">
        <v>5</v>
      </c>
      <c r="D22" s="36">
        <v>0.15</v>
      </c>
      <c r="E22" s="100">
        <f>D22*E21</f>
        <v>51.45794567999998</v>
      </c>
      <c r="F22" s="97"/>
      <c r="G22" s="97"/>
      <c r="H22" s="100"/>
      <c r="I22" s="100"/>
      <c r="J22" s="100"/>
      <c r="K22" s="100"/>
      <c r="L22" s="87"/>
    </row>
    <row r="23" spans="1:12" s="4" customFormat="1" ht="18" customHeight="1">
      <c r="A23" s="75" t="s">
        <v>36</v>
      </c>
      <c r="B23" s="31" t="s">
        <v>110</v>
      </c>
      <c r="C23" s="8" t="s">
        <v>24</v>
      </c>
      <c r="D23" s="35">
        <v>0.0216</v>
      </c>
      <c r="E23" s="100">
        <f>E21*D23</f>
        <v>7.409944177919998</v>
      </c>
      <c r="F23" s="97"/>
      <c r="G23" s="97"/>
      <c r="H23" s="100"/>
      <c r="I23" s="100"/>
      <c r="J23" s="100"/>
      <c r="K23" s="100"/>
      <c r="L23" s="87"/>
    </row>
    <row r="24" spans="1:12" s="4" customFormat="1" ht="18" customHeight="1">
      <c r="A24" s="76" t="s">
        <v>37</v>
      </c>
      <c r="B24" s="31" t="s">
        <v>109</v>
      </c>
      <c r="C24" s="8" t="s">
        <v>24</v>
      </c>
      <c r="D24" s="35">
        <v>0.0273</v>
      </c>
      <c r="E24" s="100">
        <f>E21*D24</f>
        <v>9.365346113759998</v>
      </c>
      <c r="F24" s="97"/>
      <c r="G24" s="97"/>
      <c r="H24" s="100"/>
      <c r="I24" s="100"/>
      <c r="J24" s="100"/>
      <c r="K24" s="100"/>
      <c r="L24" s="87"/>
    </row>
    <row r="25" spans="1:12" s="4" customFormat="1" ht="18" customHeight="1">
      <c r="A25" s="77" t="s">
        <v>38</v>
      </c>
      <c r="B25" s="37" t="s">
        <v>108</v>
      </c>
      <c r="C25" s="38" t="s">
        <v>24</v>
      </c>
      <c r="D25" s="35">
        <v>0.0097</v>
      </c>
      <c r="E25" s="100">
        <f>E21*D25</f>
        <v>3.327613820639999</v>
      </c>
      <c r="F25" s="97"/>
      <c r="G25" s="97"/>
      <c r="H25" s="100"/>
      <c r="I25" s="100"/>
      <c r="J25" s="100"/>
      <c r="K25" s="100"/>
      <c r="L25" s="87"/>
    </row>
    <row r="26" spans="1:12" s="4" customFormat="1" ht="19.5" customHeight="1">
      <c r="A26" s="75" t="s">
        <v>39</v>
      </c>
      <c r="B26" s="39" t="s">
        <v>130</v>
      </c>
      <c r="C26" s="38" t="s">
        <v>144</v>
      </c>
      <c r="D26" s="36">
        <v>1.22</v>
      </c>
      <c r="E26" s="100">
        <f>E21*D26</f>
        <v>418.52462486399986</v>
      </c>
      <c r="F26" s="97"/>
      <c r="G26" s="97"/>
      <c r="H26" s="100"/>
      <c r="I26" s="100"/>
      <c r="J26" s="100"/>
      <c r="K26" s="100"/>
      <c r="L26" s="87"/>
    </row>
    <row r="27" spans="1:12" s="4" customFormat="1" ht="19.5" customHeight="1">
      <c r="A27" s="76" t="s">
        <v>40</v>
      </c>
      <c r="B27" s="31" t="s">
        <v>106</v>
      </c>
      <c r="C27" s="38" t="s">
        <v>144</v>
      </c>
      <c r="D27" s="36">
        <v>0.07</v>
      </c>
      <c r="E27" s="100">
        <f>E21*D27</f>
        <v>24.013707983999993</v>
      </c>
      <c r="F27" s="97"/>
      <c r="G27" s="97"/>
      <c r="H27" s="100"/>
      <c r="I27" s="100"/>
      <c r="J27" s="100"/>
      <c r="K27" s="100"/>
      <c r="L27" s="87"/>
    </row>
    <row r="28" spans="1:12" s="4" customFormat="1" ht="18">
      <c r="A28" s="77" t="s">
        <v>41</v>
      </c>
      <c r="B28" s="21" t="s">
        <v>141</v>
      </c>
      <c r="C28" s="8"/>
      <c r="D28" s="27"/>
      <c r="E28" s="100"/>
      <c r="F28" s="97"/>
      <c r="G28" s="97"/>
      <c r="H28" s="100"/>
      <c r="I28" s="100"/>
      <c r="J28" s="100"/>
      <c r="K28" s="100"/>
      <c r="L28" s="87"/>
    </row>
    <row r="29" spans="1:12" s="4" customFormat="1" ht="45">
      <c r="A29" s="75" t="s">
        <v>42</v>
      </c>
      <c r="B29" s="40" t="s">
        <v>129</v>
      </c>
      <c r="C29" s="29" t="s">
        <v>146</v>
      </c>
      <c r="D29" s="30"/>
      <c r="E29" s="98">
        <v>3000</v>
      </c>
      <c r="F29" s="107"/>
      <c r="G29" s="97"/>
      <c r="H29" s="100"/>
      <c r="I29" s="100"/>
      <c r="J29" s="100"/>
      <c r="K29" s="100"/>
      <c r="L29" s="87"/>
    </row>
    <row r="30" spans="1:12" s="4" customFormat="1" ht="18">
      <c r="A30" s="76" t="s">
        <v>43</v>
      </c>
      <c r="B30" s="31" t="s">
        <v>23</v>
      </c>
      <c r="C30" s="8" t="s">
        <v>5</v>
      </c>
      <c r="D30" s="27">
        <f>42.9*0.001</f>
        <v>0.0429</v>
      </c>
      <c r="E30" s="100">
        <f>D30*E29</f>
        <v>128.7</v>
      </c>
      <c r="F30" s="97"/>
      <c r="G30" s="97"/>
      <c r="H30" s="100"/>
      <c r="I30" s="100"/>
      <c r="J30" s="100"/>
      <c r="K30" s="100"/>
      <c r="L30" s="87"/>
    </row>
    <row r="31" spans="1:12" s="4" customFormat="1" ht="18">
      <c r="A31" s="77" t="s">
        <v>44</v>
      </c>
      <c r="B31" s="31" t="s">
        <v>110</v>
      </c>
      <c r="C31" s="8" t="s">
        <v>24</v>
      </c>
      <c r="D31" s="32">
        <f>2.69*0.001</f>
        <v>0.00269</v>
      </c>
      <c r="E31" s="100">
        <f>E29*D31</f>
        <v>8.07</v>
      </c>
      <c r="F31" s="97"/>
      <c r="G31" s="97"/>
      <c r="H31" s="100"/>
      <c r="I31" s="100"/>
      <c r="J31" s="100"/>
      <c r="K31" s="100"/>
      <c r="L31" s="87"/>
    </row>
    <row r="32" spans="1:12" s="4" customFormat="1" ht="36">
      <c r="A32" s="75" t="s">
        <v>157</v>
      </c>
      <c r="B32" s="31" t="s">
        <v>109</v>
      </c>
      <c r="C32" s="8" t="s">
        <v>24</v>
      </c>
      <c r="D32" s="32">
        <f>0.41*0.001</f>
        <v>0.00041</v>
      </c>
      <c r="E32" s="100">
        <f>E29*D32</f>
        <v>1.23</v>
      </c>
      <c r="F32" s="97"/>
      <c r="G32" s="97"/>
      <c r="H32" s="100"/>
      <c r="I32" s="100"/>
      <c r="J32" s="100"/>
      <c r="K32" s="100"/>
      <c r="L32" s="87"/>
    </row>
    <row r="33" spans="1:12" s="4" customFormat="1" ht="18">
      <c r="A33" s="76" t="s">
        <v>158</v>
      </c>
      <c r="B33" s="31" t="s">
        <v>115</v>
      </c>
      <c r="C33" s="8" t="s">
        <v>24</v>
      </c>
      <c r="D33" s="27">
        <f>7.6*0.001</f>
        <v>0.0076</v>
      </c>
      <c r="E33" s="100">
        <f>E29*D33</f>
        <v>22.8</v>
      </c>
      <c r="F33" s="97"/>
      <c r="G33" s="97"/>
      <c r="H33" s="100"/>
      <c r="I33" s="100"/>
      <c r="J33" s="100"/>
      <c r="K33" s="100"/>
      <c r="L33" s="87"/>
    </row>
    <row r="34" spans="1:12" s="4" customFormat="1" ht="18">
      <c r="A34" s="77" t="s">
        <v>45</v>
      </c>
      <c r="B34" s="31" t="s">
        <v>114</v>
      </c>
      <c r="C34" s="8" t="s">
        <v>24</v>
      </c>
      <c r="D34" s="27">
        <f>7.4*0.001</f>
        <v>0.0074</v>
      </c>
      <c r="E34" s="100">
        <f>E29*D34</f>
        <v>22.2</v>
      </c>
      <c r="F34" s="97"/>
      <c r="G34" s="97"/>
      <c r="H34" s="100"/>
      <c r="I34" s="100"/>
      <c r="J34" s="100"/>
      <c r="K34" s="100"/>
      <c r="L34" s="87"/>
    </row>
    <row r="35" spans="1:12" s="4" customFormat="1" ht="18">
      <c r="A35" s="75" t="s">
        <v>46</v>
      </c>
      <c r="B35" s="37" t="s">
        <v>108</v>
      </c>
      <c r="C35" s="38" t="s">
        <v>24</v>
      </c>
      <c r="D35" s="32">
        <f>1.48*0.001</f>
        <v>0.00148</v>
      </c>
      <c r="E35" s="100">
        <f>E29*D35</f>
        <v>4.4399999999999995</v>
      </c>
      <c r="F35" s="97"/>
      <c r="G35" s="97"/>
      <c r="H35" s="100"/>
      <c r="I35" s="100"/>
      <c r="J35" s="100"/>
      <c r="K35" s="100"/>
      <c r="L35" s="87"/>
    </row>
    <row r="36" spans="1:12" s="4" customFormat="1" ht="19.5">
      <c r="A36" s="76" t="s">
        <v>47</v>
      </c>
      <c r="B36" s="41" t="s">
        <v>121</v>
      </c>
      <c r="C36" s="38" t="s">
        <v>144</v>
      </c>
      <c r="D36" s="27">
        <f>(149+12.4*3)*0.001</f>
        <v>0.1862</v>
      </c>
      <c r="E36" s="100">
        <f>E29*D36</f>
        <v>558.6</v>
      </c>
      <c r="F36" s="97"/>
      <c r="G36" s="97"/>
      <c r="H36" s="100"/>
      <c r="I36" s="100"/>
      <c r="J36" s="100"/>
      <c r="K36" s="100"/>
      <c r="L36" s="87"/>
    </row>
    <row r="37" spans="1:12" ht="18" customHeight="1">
      <c r="A37" s="77" t="s">
        <v>48</v>
      </c>
      <c r="B37" s="31" t="s">
        <v>106</v>
      </c>
      <c r="C37" s="38" t="s">
        <v>144</v>
      </c>
      <c r="D37" s="27">
        <v>0.011</v>
      </c>
      <c r="E37" s="100">
        <f>E29*D37</f>
        <v>33</v>
      </c>
      <c r="F37" s="97"/>
      <c r="G37" s="97"/>
      <c r="H37" s="100"/>
      <c r="I37" s="100"/>
      <c r="J37" s="100"/>
      <c r="K37" s="100"/>
      <c r="L37" s="87"/>
    </row>
    <row r="38" spans="1:12" s="4" customFormat="1" ht="55.5">
      <c r="A38" s="75" t="s">
        <v>49</v>
      </c>
      <c r="B38" s="28" t="s">
        <v>120</v>
      </c>
      <c r="C38" s="29" t="s">
        <v>22</v>
      </c>
      <c r="D38" s="30"/>
      <c r="E38" s="98">
        <f>E29*0.0007</f>
        <v>2.1</v>
      </c>
      <c r="F38" s="107"/>
      <c r="G38" s="97"/>
      <c r="H38" s="100"/>
      <c r="I38" s="100"/>
      <c r="J38" s="100"/>
      <c r="K38" s="100"/>
      <c r="L38" s="87"/>
    </row>
    <row r="39" spans="1:12" s="4" customFormat="1" ht="18">
      <c r="A39" s="76" t="s">
        <v>50</v>
      </c>
      <c r="B39" s="37" t="s">
        <v>119</v>
      </c>
      <c r="C39" s="38" t="s">
        <v>24</v>
      </c>
      <c r="D39" s="13">
        <v>0.3</v>
      </c>
      <c r="E39" s="100">
        <f>E38*D39</f>
        <v>0.63</v>
      </c>
      <c r="F39" s="97"/>
      <c r="G39" s="97"/>
      <c r="H39" s="100"/>
      <c r="I39" s="100"/>
      <c r="J39" s="100"/>
      <c r="K39" s="100"/>
      <c r="L39" s="87"/>
    </row>
    <row r="40" spans="1:12" s="4" customFormat="1" ht="18">
      <c r="A40" s="77" t="s">
        <v>51</v>
      </c>
      <c r="B40" s="37" t="s">
        <v>118</v>
      </c>
      <c r="C40" s="38" t="s">
        <v>22</v>
      </c>
      <c r="D40" s="13">
        <v>1.03</v>
      </c>
      <c r="E40" s="100">
        <f>E38*D40</f>
        <v>2.1630000000000003</v>
      </c>
      <c r="F40" s="97"/>
      <c r="G40" s="97"/>
      <c r="H40" s="100"/>
      <c r="I40" s="100"/>
      <c r="J40" s="100"/>
      <c r="K40" s="100"/>
      <c r="L40" s="87"/>
    </row>
    <row r="41" spans="1:12" s="4" customFormat="1" ht="54">
      <c r="A41" s="75" t="s">
        <v>52</v>
      </c>
      <c r="B41" s="28" t="s">
        <v>128</v>
      </c>
      <c r="C41" s="29" t="s">
        <v>146</v>
      </c>
      <c r="D41" s="30"/>
      <c r="E41" s="98">
        <v>2640</v>
      </c>
      <c r="F41" s="107"/>
      <c r="G41" s="97"/>
      <c r="H41" s="100"/>
      <c r="I41" s="100"/>
      <c r="J41" s="100"/>
      <c r="K41" s="100"/>
      <c r="L41" s="87"/>
    </row>
    <row r="42" spans="1:12" s="4" customFormat="1" ht="18">
      <c r="A42" s="76" t="s">
        <v>53</v>
      </c>
      <c r="B42" s="31" t="s">
        <v>23</v>
      </c>
      <c r="C42" s="8" t="s">
        <v>5</v>
      </c>
      <c r="D42" s="32">
        <f>0.0375+0.00007*4</f>
        <v>0.03778</v>
      </c>
      <c r="E42" s="100">
        <f>D42*E41</f>
        <v>99.7392</v>
      </c>
      <c r="F42" s="97"/>
      <c r="G42" s="97"/>
      <c r="H42" s="100"/>
      <c r="I42" s="100"/>
      <c r="J42" s="100"/>
      <c r="K42" s="100"/>
      <c r="L42" s="87"/>
    </row>
    <row r="43" spans="1:12" s="4" customFormat="1" ht="18">
      <c r="A43" s="77" t="s">
        <v>54</v>
      </c>
      <c r="B43" s="31" t="s">
        <v>116</v>
      </c>
      <c r="C43" s="38" t="s">
        <v>24</v>
      </c>
      <c r="D43" s="32">
        <v>0.00302</v>
      </c>
      <c r="E43" s="100">
        <f>E41*D43</f>
        <v>7.9728</v>
      </c>
      <c r="F43" s="97"/>
      <c r="G43" s="97"/>
      <c r="H43" s="100"/>
      <c r="I43" s="100"/>
      <c r="J43" s="100"/>
      <c r="K43" s="100"/>
      <c r="L43" s="87"/>
    </row>
    <row r="44" spans="1:12" s="4" customFormat="1" ht="18">
      <c r="A44" s="75" t="s">
        <v>55</v>
      </c>
      <c r="B44" s="31" t="s">
        <v>115</v>
      </c>
      <c r="C44" s="8" t="s">
        <v>24</v>
      </c>
      <c r="D44" s="32">
        <v>0.0037</v>
      </c>
      <c r="E44" s="100">
        <f>E41*D44</f>
        <v>9.768</v>
      </c>
      <c r="F44" s="97"/>
      <c r="G44" s="97"/>
      <c r="H44" s="100"/>
      <c r="I44" s="100"/>
      <c r="J44" s="100"/>
      <c r="K44" s="100"/>
      <c r="L44" s="87"/>
    </row>
    <row r="45" spans="1:12" s="4" customFormat="1" ht="18">
      <c r="A45" s="76" t="s">
        <v>56</v>
      </c>
      <c r="B45" s="31" t="s">
        <v>114</v>
      </c>
      <c r="C45" s="8" t="s">
        <v>24</v>
      </c>
      <c r="D45" s="32">
        <v>0.0111</v>
      </c>
      <c r="E45" s="100">
        <f>E41*D45</f>
        <v>29.304000000000002</v>
      </c>
      <c r="F45" s="97"/>
      <c r="G45" s="97"/>
      <c r="H45" s="100"/>
      <c r="I45" s="100"/>
      <c r="J45" s="100"/>
      <c r="K45" s="100"/>
      <c r="L45" s="87"/>
    </row>
    <row r="46" spans="1:12" s="4" customFormat="1" ht="18">
      <c r="A46" s="77" t="s">
        <v>57</v>
      </c>
      <c r="B46" s="31" t="s">
        <v>25</v>
      </c>
      <c r="C46" s="8" t="s">
        <v>26</v>
      </c>
      <c r="D46" s="27">
        <v>0.0023</v>
      </c>
      <c r="E46" s="100">
        <f>E41*D46</f>
        <v>6.072</v>
      </c>
      <c r="F46" s="97"/>
      <c r="G46" s="97"/>
      <c r="H46" s="100"/>
      <c r="I46" s="100"/>
      <c r="J46" s="100"/>
      <c r="K46" s="100"/>
      <c r="L46" s="87"/>
    </row>
    <row r="47" spans="1:12" s="4" customFormat="1" ht="18">
      <c r="A47" s="75" t="s">
        <v>58</v>
      </c>
      <c r="B47" s="31" t="s">
        <v>127</v>
      </c>
      <c r="C47" s="8" t="s">
        <v>112</v>
      </c>
      <c r="D47" s="32">
        <f>0.0931+0.0116*4</f>
        <v>0.1395</v>
      </c>
      <c r="E47" s="100">
        <f>E41*D47</f>
        <v>368.28000000000003</v>
      </c>
      <c r="F47" s="97"/>
      <c r="G47" s="97"/>
      <c r="H47" s="100"/>
      <c r="I47" s="100"/>
      <c r="J47" s="100"/>
      <c r="K47" s="100"/>
      <c r="L47" s="87"/>
    </row>
    <row r="48" spans="1:12" s="4" customFormat="1" ht="18">
      <c r="A48" s="76" t="s">
        <v>59</v>
      </c>
      <c r="B48" s="31" t="s">
        <v>27</v>
      </c>
      <c r="C48" s="8" t="s">
        <v>26</v>
      </c>
      <c r="D48" s="27">
        <f>0.0145+0.0002*4</f>
        <v>0.015300000000000001</v>
      </c>
      <c r="E48" s="100">
        <f>E41*D48</f>
        <v>40.392</v>
      </c>
      <c r="F48" s="97"/>
      <c r="G48" s="97"/>
      <c r="H48" s="100"/>
      <c r="I48" s="100"/>
      <c r="J48" s="100"/>
      <c r="K48" s="100"/>
      <c r="L48" s="87"/>
    </row>
    <row r="49" spans="1:12" s="4" customFormat="1" ht="55.5">
      <c r="A49" s="77" t="s">
        <v>60</v>
      </c>
      <c r="B49" s="28" t="s">
        <v>126</v>
      </c>
      <c r="C49" s="29" t="s">
        <v>22</v>
      </c>
      <c r="D49" s="30"/>
      <c r="E49" s="98">
        <f>E41*0.0003</f>
        <v>0.7919999999999999</v>
      </c>
      <c r="F49" s="107"/>
      <c r="G49" s="97"/>
      <c r="H49" s="100"/>
      <c r="I49" s="100"/>
      <c r="J49" s="100"/>
      <c r="K49" s="100"/>
      <c r="L49" s="87"/>
    </row>
    <row r="50" spans="1:12" s="4" customFormat="1" ht="18" customHeight="1">
      <c r="A50" s="75" t="s">
        <v>61</v>
      </c>
      <c r="B50" s="37" t="s">
        <v>119</v>
      </c>
      <c r="C50" s="38" t="s">
        <v>24</v>
      </c>
      <c r="D50" s="13">
        <v>0.3</v>
      </c>
      <c r="E50" s="100">
        <f>E49*D50</f>
        <v>0.23759999999999998</v>
      </c>
      <c r="F50" s="97"/>
      <c r="G50" s="97"/>
      <c r="H50" s="100"/>
      <c r="I50" s="100"/>
      <c r="J50" s="100"/>
      <c r="K50" s="100"/>
      <c r="L50" s="87"/>
    </row>
    <row r="51" spans="1:12" ht="18" customHeight="1">
      <c r="A51" s="76" t="s">
        <v>62</v>
      </c>
      <c r="B51" s="37" t="s">
        <v>118</v>
      </c>
      <c r="C51" s="38" t="s">
        <v>22</v>
      </c>
      <c r="D51" s="13">
        <v>1.03</v>
      </c>
      <c r="E51" s="100">
        <f>E49*D51</f>
        <v>0.8157599999999999</v>
      </c>
      <c r="F51" s="97"/>
      <c r="G51" s="97"/>
      <c r="H51" s="100"/>
      <c r="I51" s="100"/>
      <c r="J51" s="100"/>
      <c r="K51" s="100"/>
      <c r="L51" s="87"/>
    </row>
    <row r="52" spans="1:12" ht="54">
      <c r="A52" s="77" t="s">
        <v>63</v>
      </c>
      <c r="B52" s="28" t="s">
        <v>125</v>
      </c>
      <c r="C52" s="29" t="s">
        <v>147</v>
      </c>
      <c r="D52" s="42"/>
      <c r="E52" s="98">
        <v>2640</v>
      </c>
      <c r="F52" s="107"/>
      <c r="G52" s="97"/>
      <c r="H52" s="100"/>
      <c r="I52" s="100"/>
      <c r="J52" s="100"/>
      <c r="K52" s="100"/>
      <c r="L52" s="87"/>
    </row>
    <row r="53" spans="1:12" ht="18" customHeight="1">
      <c r="A53" s="75" t="s">
        <v>64</v>
      </c>
      <c r="B53" s="31" t="s">
        <v>23</v>
      </c>
      <c r="C53" s="8" t="s">
        <v>5</v>
      </c>
      <c r="D53" s="32">
        <f>0.0375</f>
        <v>0.0375</v>
      </c>
      <c r="E53" s="100">
        <f>D53*E52</f>
        <v>99</v>
      </c>
      <c r="F53" s="97"/>
      <c r="G53" s="97"/>
      <c r="H53" s="100"/>
      <c r="I53" s="100"/>
      <c r="J53" s="100"/>
      <c r="K53" s="100"/>
      <c r="L53" s="87"/>
    </row>
    <row r="54" spans="1:12" ht="18" customHeight="1">
      <c r="A54" s="76" t="s">
        <v>65</v>
      </c>
      <c r="B54" s="31" t="s">
        <v>116</v>
      </c>
      <c r="C54" s="38" t="s">
        <v>24</v>
      </c>
      <c r="D54" s="32">
        <v>0.00302</v>
      </c>
      <c r="E54" s="100">
        <f>E52*D54</f>
        <v>7.9728</v>
      </c>
      <c r="F54" s="97"/>
      <c r="G54" s="97"/>
      <c r="H54" s="100"/>
      <c r="I54" s="100"/>
      <c r="J54" s="100"/>
      <c r="K54" s="100"/>
      <c r="L54" s="87"/>
    </row>
    <row r="55" spans="1:12" ht="20.25" customHeight="1">
      <c r="A55" s="77" t="s">
        <v>66</v>
      </c>
      <c r="B55" s="31" t="s">
        <v>115</v>
      </c>
      <c r="C55" s="8" t="s">
        <v>24</v>
      </c>
      <c r="D55" s="32">
        <v>0.0037</v>
      </c>
      <c r="E55" s="100">
        <f>E52*D55</f>
        <v>9.768</v>
      </c>
      <c r="F55" s="97"/>
      <c r="G55" s="97"/>
      <c r="H55" s="100"/>
      <c r="I55" s="100"/>
      <c r="J55" s="100"/>
      <c r="K55" s="100"/>
      <c r="L55" s="87"/>
    </row>
    <row r="56" spans="1:12" ht="20.25" customHeight="1">
      <c r="A56" s="75" t="s">
        <v>67</v>
      </c>
      <c r="B56" s="31" t="s">
        <v>114</v>
      </c>
      <c r="C56" s="8" t="s">
        <v>24</v>
      </c>
      <c r="D56" s="32">
        <v>0.0111</v>
      </c>
      <c r="E56" s="100">
        <f>E52*D56</f>
        <v>29.304000000000002</v>
      </c>
      <c r="F56" s="97"/>
      <c r="G56" s="97"/>
      <c r="H56" s="100"/>
      <c r="I56" s="100"/>
      <c r="J56" s="100"/>
      <c r="K56" s="100"/>
      <c r="L56" s="87"/>
    </row>
    <row r="57" spans="1:12" ht="20.25" customHeight="1">
      <c r="A57" s="76" t="s">
        <v>68</v>
      </c>
      <c r="B57" s="31" t="s">
        <v>25</v>
      </c>
      <c r="C57" s="8" t="s">
        <v>26</v>
      </c>
      <c r="D57" s="27">
        <v>0.0023</v>
      </c>
      <c r="E57" s="100">
        <f>E52*D57</f>
        <v>6.072</v>
      </c>
      <c r="F57" s="97"/>
      <c r="G57" s="97"/>
      <c r="H57" s="100"/>
      <c r="I57" s="100"/>
      <c r="J57" s="100"/>
      <c r="K57" s="100"/>
      <c r="L57" s="87"/>
    </row>
    <row r="58" spans="1:12" ht="20.25" customHeight="1">
      <c r="A58" s="77" t="s">
        <v>69</v>
      </c>
      <c r="B58" s="31" t="s">
        <v>113</v>
      </c>
      <c r="C58" s="8" t="s">
        <v>112</v>
      </c>
      <c r="D58" s="35">
        <f>0.099</f>
        <v>0.099</v>
      </c>
      <c r="E58" s="100">
        <f>E52*D58</f>
        <v>261.36</v>
      </c>
      <c r="F58" s="97"/>
      <c r="G58" s="97"/>
      <c r="H58" s="100"/>
      <c r="I58" s="100"/>
      <c r="J58" s="100"/>
      <c r="K58" s="100"/>
      <c r="L58" s="87"/>
    </row>
    <row r="59" spans="1:12" ht="18">
      <c r="A59" s="75" t="s">
        <v>70</v>
      </c>
      <c r="B59" s="31" t="s">
        <v>27</v>
      </c>
      <c r="C59" s="8" t="s">
        <v>26</v>
      </c>
      <c r="D59" s="27">
        <f>0.0145</f>
        <v>0.0145</v>
      </c>
      <c r="E59" s="100">
        <f>E52*D59</f>
        <v>38.28</v>
      </c>
      <c r="F59" s="97"/>
      <c r="G59" s="97"/>
      <c r="H59" s="100"/>
      <c r="I59" s="100"/>
      <c r="J59" s="100"/>
      <c r="K59" s="100"/>
      <c r="L59" s="87"/>
    </row>
    <row r="60" spans="1:12" ht="18">
      <c r="A60" s="76" t="s">
        <v>71</v>
      </c>
      <c r="B60" s="28" t="s">
        <v>124</v>
      </c>
      <c r="C60" s="29" t="s">
        <v>142</v>
      </c>
      <c r="D60" s="42"/>
      <c r="E60" s="98">
        <v>163.48000000000002</v>
      </c>
      <c r="F60" s="107"/>
      <c r="G60" s="97"/>
      <c r="H60" s="100"/>
      <c r="I60" s="100"/>
      <c r="J60" s="100"/>
      <c r="K60" s="100"/>
      <c r="L60" s="87"/>
    </row>
    <row r="61" spans="1:12" ht="18" customHeight="1">
      <c r="A61" s="77" t="s">
        <v>72</v>
      </c>
      <c r="B61" s="31" t="s">
        <v>23</v>
      </c>
      <c r="C61" s="8" t="s">
        <v>5</v>
      </c>
      <c r="D61" s="27">
        <v>0.15</v>
      </c>
      <c r="E61" s="100">
        <f>E60*D61</f>
        <v>24.522000000000002</v>
      </c>
      <c r="F61" s="97"/>
      <c r="G61" s="97"/>
      <c r="H61" s="100"/>
      <c r="I61" s="100"/>
      <c r="J61" s="100"/>
      <c r="K61" s="100"/>
      <c r="L61" s="87"/>
    </row>
    <row r="62" spans="1:12" ht="18" customHeight="1">
      <c r="A62" s="75" t="s">
        <v>73</v>
      </c>
      <c r="B62" s="31" t="s">
        <v>110</v>
      </c>
      <c r="C62" s="8" t="s">
        <v>24</v>
      </c>
      <c r="D62" s="27">
        <v>0.0216</v>
      </c>
      <c r="E62" s="100">
        <f>E60*D62</f>
        <v>3.5311680000000005</v>
      </c>
      <c r="F62" s="97"/>
      <c r="G62" s="97"/>
      <c r="H62" s="100"/>
      <c r="I62" s="100"/>
      <c r="J62" s="100"/>
      <c r="K62" s="100"/>
      <c r="L62" s="87"/>
    </row>
    <row r="63" spans="1:12" ht="18" customHeight="1">
      <c r="A63" s="76" t="s">
        <v>74</v>
      </c>
      <c r="B63" s="31" t="s">
        <v>109</v>
      </c>
      <c r="C63" s="8" t="s">
        <v>24</v>
      </c>
      <c r="D63" s="27">
        <v>0.0273</v>
      </c>
      <c r="E63" s="100">
        <f>E60*D63</f>
        <v>4.463004000000001</v>
      </c>
      <c r="F63" s="97"/>
      <c r="G63" s="97"/>
      <c r="H63" s="100"/>
      <c r="I63" s="100"/>
      <c r="J63" s="100"/>
      <c r="K63" s="100"/>
      <c r="L63" s="87"/>
    </row>
    <row r="64" spans="1:12" ht="18" customHeight="1">
      <c r="A64" s="77" t="s">
        <v>75</v>
      </c>
      <c r="B64" s="37" t="s">
        <v>108</v>
      </c>
      <c r="C64" s="38" t="s">
        <v>24</v>
      </c>
      <c r="D64" s="27">
        <v>0.0097</v>
      </c>
      <c r="E64" s="100">
        <f>E60*D64</f>
        <v>1.5857560000000002</v>
      </c>
      <c r="F64" s="97"/>
      <c r="G64" s="97"/>
      <c r="H64" s="100"/>
      <c r="I64" s="100"/>
      <c r="J64" s="100"/>
      <c r="K64" s="100"/>
      <c r="L64" s="87"/>
    </row>
    <row r="65" spans="1:12" ht="19.5" customHeight="1">
      <c r="A65" s="75" t="s">
        <v>76</v>
      </c>
      <c r="B65" s="39" t="s">
        <v>123</v>
      </c>
      <c r="C65" s="38" t="s">
        <v>144</v>
      </c>
      <c r="D65" s="27">
        <v>1.22</v>
      </c>
      <c r="E65" s="100">
        <f>E60*D65</f>
        <v>199.4456</v>
      </c>
      <c r="F65" s="97"/>
      <c r="G65" s="97"/>
      <c r="H65" s="100"/>
      <c r="I65" s="100"/>
      <c r="J65" s="100"/>
      <c r="K65" s="100"/>
      <c r="L65" s="87"/>
    </row>
    <row r="66" spans="1:12" ht="19.5" customHeight="1">
      <c r="A66" s="76" t="s">
        <v>77</v>
      </c>
      <c r="B66" s="31" t="s">
        <v>106</v>
      </c>
      <c r="C66" s="38" t="s">
        <v>144</v>
      </c>
      <c r="D66" s="27">
        <v>0.07</v>
      </c>
      <c r="E66" s="100">
        <f>E60*D66</f>
        <v>11.443600000000002</v>
      </c>
      <c r="F66" s="97"/>
      <c r="G66" s="97"/>
      <c r="H66" s="100"/>
      <c r="I66" s="100"/>
      <c r="J66" s="100"/>
      <c r="K66" s="100"/>
      <c r="L66" s="87"/>
    </row>
    <row r="67" spans="1:12" ht="18">
      <c r="A67" s="77" t="s">
        <v>78</v>
      </c>
      <c r="B67" s="21" t="s">
        <v>212</v>
      </c>
      <c r="C67" s="38"/>
      <c r="D67" s="27"/>
      <c r="E67" s="100"/>
      <c r="F67" s="97"/>
      <c r="G67" s="97"/>
      <c r="H67" s="100"/>
      <c r="I67" s="100"/>
      <c r="J67" s="100"/>
      <c r="K67" s="100"/>
      <c r="L67" s="87"/>
    </row>
    <row r="68" spans="1:12" ht="45">
      <c r="A68" s="75" t="s">
        <v>79</v>
      </c>
      <c r="B68" s="40" t="s">
        <v>122</v>
      </c>
      <c r="C68" s="29" t="s">
        <v>146</v>
      </c>
      <c r="D68" s="42"/>
      <c r="E68" s="98">
        <v>456</v>
      </c>
      <c r="F68" s="107"/>
      <c r="G68" s="97"/>
      <c r="H68" s="100"/>
      <c r="I68" s="100"/>
      <c r="J68" s="100"/>
      <c r="K68" s="100"/>
      <c r="L68" s="87"/>
    </row>
    <row r="69" spans="1:12" ht="18">
      <c r="A69" s="76" t="s">
        <v>80</v>
      </c>
      <c r="B69" s="31" t="s">
        <v>23</v>
      </c>
      <c r="C69" s="8" t="s">
        <v>5</v>
      </c>
      <c r="D69" s="27">
        <f>42.9*0.001</f>
        <v>0.0429</v>
      </c>
      <c r="E69" s="100">
        <f>D69*E68</f>
        <v>19.5624</v>
      </c>
      <c r="F69" s="97"/>
      <c r="G69" s="97"/>
      <c r="H69" s="100"/>
      <c r="I69" s="100"/>
      <c r="J69" s="100"/>
      <c r="K69" s="100"/>
      <c r="L69" s="87"/>
    </row>
    <row r="70" spans="1:12" ht="18">
      <c r="A70" s="77" t="s">
        <v>81</v>
      </c>
      <c r="B70" s="31" t="s">
        <v>110</v>
      </c>
      <c r="C70" s="8" t="s">
        <v>24</v>
      </c>
      <c r="D70" s="32">
        <f>2.69*0.001</f>
        <v>0.00269</v>
      </c>
      <c r="E70" s="100">
        <f>E68*D70</f>
        <v>1.22664</v>
      </c>
      <c r="F70" s="97"/>
      <c r="G70" s="97"/>
      <c r="H70" s="100"/>
      <c r="I70" s="100"/>
      <c r="J70" s="100"/>
      <c r="K70" s="100"/>
      <c r="L70" s="87"/>
    </row>
    <row r="71" spans="1:12" ht="36">
      <c r="A71" s="75" t="s">
        <v>82</v>
      </c>
      <c r="B71" s="31" t="s">
        <v>109</v>
      </c>
      <c r="C71" s="8" t="s">
        <v>24</v>
      </c>
      <c r="D71" s="32">
        <f>0.41*0.001</f>
        <v>0.00041</v>
      </c>
      <c r="E71" s="100">
        <f>E68*D71</f>
        <v>0.18696</v>
      </c>
      <c r="F71" s="97"/>
      <c r="G71" s="97"/>
      <c r="H71" s="100"/>
      <c r="I71" s="100"/>
      <c r="J71" s="100"/>
      <c r="K71" s="100"/>
      <c r="L71" s="87"/>
    </row>
    <row r="72" spans="1:12" ht="18">
      <c r="A72" s="76" t="s">
        <v>83</v>
      </c>
      <c r="B72" s="31" t="s">
        <v>115</v>
      </c>
      <c r="C72" s="8" t="s">
        <v>24</v>
      </c>
      <c r="D72" s="27">
        <f>7.6*0.001</f>
        <v>0.0076</v>
      </c>
      <c r="E72" s="100">
        <f>E68*D72</f>
        <v>3.4656</v>
      </c>
      <c r="F72" s="97"/>
      <c r="G72" s="97"/>
      <c r="H72" s="100"/>
      <c r="I72" s="100"/>
      <c r="J72" s="100"/>
      <c r="K72" s="100"/>
      <c r="L72" s="87"/>
    </row>
    <row r="73" spans="1:12" ht="18">
      <c r="A73" s="77" t="s">
        <v>84</v>
      </c>
      <c r="B73" s="31" t="s">
        <v>114</v>
      </c>
      <c r="C73" s="8" t="s">
        <v>24</v>
      </c>
      <c r="D73" s="27">
        <f>7.4*0.001</f>
        <v>0.0074</v>
      </c>
      <c r="E73" s="100">
        <f>E68*D73</f>
        <v>3.3744</v>
      </c>
      <c r="F73" s="97"/>
      <c r="G73" s="97"/>
      <c r="H73" s="100"/>
      <c r="I73" s="100"/>
      <c r="J73" s="100"/>
      <c r="K73" s="100"/>
      <c r="L73" s="87"/>
    </row>
    <row r="74" spans="1:12" ht="18">
      <c r="A74" s="75" t="s">
        <v>85</v>
      </c>
      <c r="B74" s="37" t="s">
        <v>108</v>
      </c>
      <c r="C74" s="38" t="s">
        <v>24</v>
      </c>
      <c r="D74" s="32">
        <f>1.48*0.001</f>
        <v>0.00148</v>
      </c>
      <c r="E74" s="100">
        <f>E68*D74</f>
        <v>0.67488</v>
      </c>
      <c r="F74" s="97"/>
      <c r="G74" s="97"/>
      <c r="H74" s="100"/>
      <c r="I74" s="100"/>
      <c r="J74" s="100"/>
      <c r="K74" s="100"/>
      <c r="L74" s="87"/>
    </row>
    <row r="75" spans="1:12" ht="19.5">
      <c r="A75" s="76" t="s">
        <v>159</v>
      </c>
      <c r="B75" s="41" t="s">
        <v>121</v>
      </c>
      <c r="C75" s="38" t="s">
        <v>144</v>
      </c>
      <c r="D75" s="27">
        <f>(149+12.4*3)*0.001</f>
        <v>0.1862</v>
      </c>
      <c r="E75" s="100">
        <f>E68*D75</f>
        <v>84.9072</v>
      </c>
      <c r="F75" s="97"/>
      <c r="G75" s="97"/>
      <c r="H75" s="100"/>
      <c r="I75" s="100"/>
      <c r="J75" s="100"/>
      <c r="K75" s="100"/>
      <c r="L75" s="87"/>
    </row>
    <row r="76" spans="1:12" ht="19.5">
      <c r="A76" s="77" t="s">
        <v>86</v>
      </c>
      <c r="B76" s="31" t="s">
        <v>106</v>
      </c>
      <c r="C76" s="38" t="s">
        <v>144</v>
      </c>
      <c r="D76" s="27">
        <v>0.011</v>
      </c>
      <c r="E76" s="100">
        <f>E68*D76</f>
        <v>5.016</v>
      </c>
      <c r="F76" s="97"/>
      <c r="G76" s="97"/>
      <c r="H76" s="100"/>
      <c r="I76" s="100"/>
      <c r="J76" s="100"/>
      <c r="K76" s="100"/>
      <c r="L76" s="87"/>
    </row>
    <row r="77" spans="1:12" ht="55.5">
      <c r="A77" s="75" t="s">
        <v>87</v>
      </c>
      <c r="B77" s="28" t="s">
        <v>120</v>
      </c>
      <c r="C77" s="29" t="s">
        <v>22</v>
      </c>
      <c r="D77" s="42"/>
      <c r="E77" s="98">
        <v>0.31920000000000004</v>
      </c>
      <c r="F77" s="107"/>
      <c r="G77" s="97"/>
      <c r="H77" s="100"/>
      <c r="I77" s="100"/>
      <c r="J77" s="100"/>
      <c r="K77" s="100"/>
      <c r="L77" s="87"/>
    </row>
    <row r="78" spans="1:12" ht="18">
      <c r="A78" s="76" t="s">
        <v>88</v>
      </c>
      <c r="B78" s="37" t="s">
        <v>119</v>
      </c>
      <c r="C78" s="38" t="s">
        <v>24</v>
      </c>
      <c r="D78" s="13">
        <v>0.3</v>
      </c>
      <c r="E78" s="100">
        <f>E77*D78</f>
        <v>0.09576000000000001</v>
      </c>
      <c r="F78" s="97"/>
      <c r="G78" s="97"/>
      <c r="H78" s="100"/>
      <c r="I78" s="100"/>
      <c r="J78" s="100"/>
      <c r="K78" s="100"/>
      <c r="L78" s="87"/>
    </row>
    <row r="79" spans="1:12" ht="18">
      <c r="A79" s="77" t="s">
        <v>160</v>
      </c>
      <c r="B79" s="37" t="s">
        <v>118</v>
      </c>
      <c r="C79" s="38" t="s">
        <v>22</v>
      </c>
      <c r="D79" s="13">
        <v>1.03</v>
      </c>
      <c r="E79" s="100">
        <f>E77*D79</f>
        <v>0.32877600000000007</v>
      </c>
      <c r="F79" s="97"/>
      <c r="G79" s="97"/>
      <c r="H79" s="100"/>
      <c r="I79" s="100"/>
      <c r="J79" s="100"/>
      <c r="K79" s="100"/>
      <c r="L79" s="87"/>
    </row>
    <row r="80" spans="1:12" ht="30">
      <c r="A80" s="75" t="s">
        <v>161</v>
      </c>
      <c r="B80" s="40" t="s">
        <v>117</v>
      </c>
      <c r="C80" s="29" t="s">
        <v>146</v>
      </c>
      <c r="D80" s="42"/>
      <c r="E80" s="98">
        <v>456</v>
      </c>
      <c r="F80" s="107"/>
      <c r="G80" s="97"/>
      <c r="H80" s="100"/>
      <c r="I80" s="100"/>
      <c r="J80" s="100"/>
      <c r="K80" s="100"/>
      <c r="L80" s="87"/>
    </row>
    <row r="81" spans="1:12" ht="18">
      <c r="A81" s="76" t="s">
        <v>162</v>
      </c>
      <c r="B81" s="31" t="s">
        <v>23</v>
      </c>
      <c r="C81" s="8" t="s">
        <v>5</v>
      </c>
      <c r="D81" s="32">
        <f>0.0375+0.00007*2</f>
        <v>0.03764</v>
      </c>
      <c r="E81" s="100">
        <f>D81*E80</f>
        <v>17.16384</v>
      </c>
      <c r="F81" s="97"/>
      <c r="G81" s="97"/>
      <c r="H81" s="100"/>
      <c r="I81" s="100"/>
      <c r="J81" s="100"/>
      <c r="K81" s="100"/>
      <c r="L81" s="87"/>
    </row>
    <row r="82" spans="1:12" ht="18">
      <c r="A82" s="77" t="s">
        <v>163</v>
      </c>
      <c r="B82" s="31" t="s">
        <v>116</v>
      </c>
      <c r="C82" s="38" t="s">
        <v>24</v>
      </c>
      <c r="D82" s="32">
        <v>0.00302</v>
      </c>
      <c r="E82" s="100">
        <f>E80*D82</f>
        <v>1.3771200000000001</v>
      </c>
      <c r="F82" s="97"/>
      <c r="G82" s="97"/>
      <c r="H82" s="100"/>
      <c r="I82" s="100"/>
      <c r="J82" s="100"/>
      <c r="K82" s="100"/>
      <c r="L82" s="87"/>
    </row>
    <row r="83" spans="1:12" ht="18">
      <c r="A83" s="75" t="s">
        <v>164</v>
      </c>
      <c r="B83" s="31" t="s">
        <v>115</v>
      </c>
      <c r="C83" s="8" t="s">
        <v>24</v>
      </c>
      <c r="D83" s="32">
        <v>0.0037</v>
      </c>
      <c r="E83" s="100">
        <f>E80*D83</f>
        <v>1.6872</v>
      </c>
      <c r="F83" s="97"/>
      <c r="G83" s="97"/>
      <c r="H83" s="100"/>
      <c r="I83" s="100"/>
      <c r="J83" s="100"/>
      <c r="K83" s="100"/>
      <c r="L83" s="87"/>
    </row>
    <row r="84" spans="1:12" ht="18">
      <c r="A84" s="76" t="s">
        <v>165</v>
      </c>
      <c r="B84" s="31" t="s">
        <v>114</v>
      </c>
      <c r="C84" s="8" t="s">
        <v>24</v>
      </c>
      <c r="D84" s="32">
        <v>0.0111</v>
      </c>
      <c r="E84" s="100">
        <f>E80*D84</f>
        <v>5.0616</v>
      </c>
      <c r="F84" s="97"/>
      <c r="G84" s="97"/>
      <c r="H84" s="100"/>
      <c r="I84" s="100"/>
      <c r="J84" s="100"/>
      <c r="K84" s="100"/>
      <c r="L84" s="87"/>
    </row>
    <row r="85" spans="1:12" ht="18">
      <c r="A85" s="77" t="s">
        <v>166</v>
      </c>
      <c r="B85" s="31" t="s">
        <v>25</v>
      </c>
      <c r="C85" s="8" t="s">
        <v>26</v>
      </c>
      <c r="D85" s="27">
        <v>0.0023</v>
      </c>
      <c r="E85" s="100">
        <f>E80*D85</f>
        <v>1.0488</v>
      </c>
      <c r="F85" s="97"/>
      <c r="G85" s="97"/>
      <c r="H85" s="100"/>
      <c r="I85" s="100"/>
      <c r="J85" s="100"/>
      <c r="K85" s="100"/>
      <c r="L85" s="87"/>
    </row>
    <row r="86" spans="1:12" ht="18">
      <c r="A86" s="75" t="s">
        <v>167</v>
      </c>
      <c r="B86" s="31" t="s">
        <v>113</v>
      </c>
      <c r="C86" s="8" t="s">
        <v>112</v>
      </c>
      <c r="D86" s="35">
        <f>0.0939+0.0117*2</f>
        <v>0.1173</v>
      </c>
      <c r="E86" s="100">
        <f>E80*D86</f>
        <v>53.4888</v>
      </c>
      <c r="F86" s="97"/>
      <c r="G86" s="97"/>
      <c r="H86" s="100"/>
      <c r="I86" s="100"/>
      <c r="J86" s="100"/>
      <c r="K86" s="100"/>
      <c r="L86" s="87"/>
    </row>
    <row r="87" spans="1:12" ht="18">
      <c r="A87" s="76" t="s">
        <v>168</v>
      </c>
      <c r="B87" s="31" t="s">
        <v>27</v>
      </c>
      <c r="C87" s="8" t="s">
        <v>26</v>
      </c>
      <c r="D87" s="27">
        <f>0.0145+0.0002*2</f>
        <v>0.0149</v>
      </c>
      <c r="E87" s="100">
        <f>E80*D87</f>
        <v>6.7944</v>
      </c>
      <c r="F87" s="97"/>
      <c r="G87" s="97"/>
      <c r="H87" s="100"/>
      <c r="I87" s="100"/>
      <c r="J87" s="100"/>
      <c r="K87" s="100"/>
      <c r="L87" s="87"/>
    </row>
    <row r="88" spans="1:12" ht="18">
      <c r="A88" s="77" t="s">
        <v>169</v>
      </c>
      <c r="B88" s="28" t="s">
        <v>111</v>
      </c>
      <c r="C88" s="29" t="s">
        <v>142</v>
      </c>
      <c r="D88" s="42"/>
      <c r="E88" s="98">
        <v>8.9</v>
      </c>
      <c r="F88" s="107"/>
      <c r="G88" s="97"/>
      <c r="H88" s="100"/>
      <c r="I88" s="100"/>
      <c r="J88" s="100"/>
      <c r="K88" s="100"/>
      <c r="L88" s="87"/>
    </row>
    <row r="89" spans="1:12" ht="18" customHeight="1">
      <c r="A89" s="75" t="s">
        <v>170</v>
      </c>
      <c r="B89" s="31" t="s">
        <v>23</v>
      </c>
      <c r="C89" s="8" t="s">
        <v>5</v>
      </c>
      <c r="D89" s="27">
        <v>0.15</v>
      </c>
      <c r="E89" s="100">
        <f>E88*D89</f>
        <v>1.335</v>
      </c>
      <c r="F89" s="97"/>
      <c r="G89" s="97"/>
      <c r="H89" s="100"/>
      <c r="I89" s="100"/>
      <c r="J89" s="100"/>
      <c r="K89" s="100"/>
      <c r="L89" s="87"/>
    </row>
    <row r="90" spans="1:12" ht="18" customHeight="1">
      <c r="A90" s="76" t="s">
        <v>171</v>
      </c>
      <c r="B90" s="31" t="s">
        <v>110</v>
      </c>
      <c r="C90" s="8" t="s">
        <v>24</v>
      </c>
      <c r="D90" s="27">
        <v>0.0216</v>
      </c>
      <c r="E90" s="100">
        <f>E88*D90</f>
        <v>0.19224000000000002</v>
      </c>
      <c r="F90" s="97"/>
      <c r="G90" s="97"/>
      <c r="H90" s="100"/>
      <c r="I90" s="100"/>
      <c r="J90" s="100"/>
      <c r="K90" s="100"/>
      <c r="L90" s="87"/>
    </row>
    <row r="91" spans="1:12" ht="18" customHeight="1">
      <c r="A91" s="77" t="s">
        <v>172</v>
      </c>
      <c r="B91" s="31" t="s">
        <v>109</v>
      </c>
      <c r="C91" s="8" t="s">
        <v>24</v>
      </c>
      <c r="D91" s="27">
        <v>0.0273</v>
      </c>
      <c r="E91" s="100">
        <f>E88*D91</f>
        <v>0.24297000000000002</v>
      </c>
      <c r="F91" s="97"/>
      <c r="G91" s="97"/>
      <c r="H91" s="100"/>
      <c r="I91" s="100"/>
      <c r="J91" s="100"/>
      <c r="K91" s="100"/>
      <c r="L91" s="87"/>
    </row>
    <row r="92" spans="1:12" ht="18" customHeight="1">
      <c r="A92" s="75" t="s">
        <v>173</v>
      </c>
      <c r="B92" s="37" t="s">
        <v>108</v>
      </c>
      <c r="C92" s="38" t="s">
        <v>24</v>
      </c>
      <c r="D92" s="27">
        <v>0.0097</v>
      </c>
      <c r="E92" s="100">
        <f>E88*D92</f>
        <v>0.08633</v>
      </c>
      <c r="F92" s="97"/>
      <c r="G92" s="97"/>
      <c r="H92" s="100"/>
      <c r="I92" s="100"/>
      <c r="J92" s="100"/>
      <c r="K92" s="100"/>
      <c r="L92" s="87"/>
    </row>
    <row r="93" spans="1:12" ht="19.5" customHeight="1">
      <c r="A93" s="76" t="s">
        <v>174</v>
      </c>
      <c r="B93" s="41" t="s">
        <v>107</v>
      </c>
      <c r="C93" s="38" t="s">
        <v>144</v>
      </c>
      <c r="D93" s="27">
        <v>1.22</v>
      </c>
      <c r="E93" s="100">
        <f>E88*D93</f>
        <v>10.858</v>
      </c>
      <c r="F93" s="97"/>
      <c r="G93" s="97"/>
      <c r="H93" s="100"/>
      <c r="I93" s="100"/>
      <c r="J93" s="100"/>
      <c r="K93" s="100"/>
      <c r="L93" s="87"/>
    </row>
    <row r="94" spans="1:12" ht="19.5" customHeight="1">
      <c r="A94" s="77" t="s">
        <v>175</v>
      </c>
      <c r="B94" s="31" t="s">
        <v>106</v>
      </c>
      <c r="C94" s="38" t="s">
        <v>144</v>
      </c>
      <c r="D94" s="27">
        <v>0.07</v>
      </c>
      <c r="E94" s="100">
        <f>E88*D94</f>
        <v>0.6230000000000001</v>
      </c>
      <c r="F94" s="97"/>
      <c r="G94" s="97"/>
      <c r="H94" s="100"/>
      <c r="I94" s="100"/>
      <c r="J94" s="100"/>
      <c r="K94" s="100"/>
      <c r="L94" s="87"/>
    </row>
    <row r="95" spans="1:12" ht="18">
      <c r="A95" s="75" t="s">
        <v>176</v>
      </c>
      <c r="B95" s="21" t="s">
        <v>213</v>
      </c>
      <c r="C95" s="8"/>
      <c r="D95" s="27"/>
      <c r="E95" s="99"/>
      <c r="F95" s="104"/>
      <c r="G95" s="104"/>
      <c r="H95" s="85"/>
      <c r="I95" s="85"/>
      <c r="J95" s="85"/>
      <c r="K95" s="85"/>
      <c r="L95" s="105"/>
    </row>
    <row r="96" spans="1:12" s="6" customFormat="1" ht="17.25">
      <c r="A96" s="76" t="s">
        <v>177</v>
      </c>
      <c r="B96" s="40" t="s">
        <v>105</v>
      </c>
      <c r="C96" s="43" t="s">
        <v>148</v>
      </c>
      <c r="D96" s="44"/>
      <c r="E96" s="98">
        <v>14</v>
      </c>
      <c r="F96" s="106"/>
      <c r="G96" s="104"/>
      <c r="H96" s="85"/>
      <c r="I96" s="85"/>
      <c r="J96" s="85"/>
      <c r="K96" s="85"/>
      <c r="L96" s="105"/>
    </row>
    <row r="97" spans="1:12" s="6" customFormat="1" ht="15.75">
      <c r="A97" s="77" t="s">
        <v>178</v>
      </c>
      <c r="B97" s="33" t="s">
        <v>23</v>
      </c>
      <c r="C97" s="34" t="s">
        <v>5</v>
      </c>
      <c r="D97" s="35">
        <f>2.06+1.21+0.00323</f>
        <v>3.27323</v>
      </c>
      <c r="E97" s="100">
        <f>D97*E96</f>
        <v>45.82522</v>
      </c>
      <c r="F97" s="104"/>
      <c r="G97" s="104"/>
      <c r="H97" s="85"/>
      <c r="I97" s="85"/>
      <c r="J97" s="85"/>
      <c r="K97" s="85"/>
      <c r="L97" s="105"/>
    </row>
    <row r="98" spans="1:12" s="47" customFormat="1" ht="15">
      <c r="A98" s="75" t="s">
        <v>179</v>
      </c>
      <c r="B98" s="45" t="s">
        <v>104</v>
      </c>
      <c r="C98" s="46" t="s">
        <v>13</v>
      </c>
      <c r="D98" s="46"/>
      <c r="E98" s="72">
        <v>9</v>
      </c>
      <c r="F98" s="106"/>
      <c r="G98" s="104"/>
      <c r="H98" s="85"/>
      <c r="I98" s="85"/>
      <c r="J98" s="85"/>
      <c r="K98" s="85"/>
      <c r="L98" s="105"/>
    </row>
    <row r="99" spans="1:12" s="47" customFormat="1" ht="15">
      <c r="A99" s="76" t="s">
        <v>180</v>
      </c>
      <c r="B99" s="24" t="s">
        <v>8</v>
      </c>
      <c r="C99" s="25" t="s">
        <v>10</v>
      </c>
      <c r="D99" s="25">
        <v>1.21</v>
      </c>
      <c r="E99" s="73">
        <f>E98*D99</f>
        <v>10.89</v>
      </c>
      <c r="F99" s="104"/>
      <c r="G99" s="104"/>
      <c r="H99" s="85"/>
      <c r="I99" s="85"/>
      <c r="J99" s="85"/>
      <c r="K99" s="85"/>
      <c r="L99" s="105"/>
    </row>
    <row r="100" spans="1:12" s="6" customFormat="1" ht="17.25">
      <c r="A100" s="77" t="s">
        <v>181</v>
      </c>
      <c r="B100" s="45" t="s">
        <v>103</v>
      </c>
      <c r="C100" s="43" t="s">
        <v>148</v>
      </c>
      <c r="D100" s="44"/>
      <c r="E100" s="98">
        <f>E96-E98</f>
        <v>5</v>
      </c>
      <c r="F100" s="106"/>
      <c r="G100" s="104"/>
      <c r="H100" s="85"/>
      <c r="I100" s="85"/>
      <c r="J100" s="85"/>
      <c r="K100" s="85"/>
      <c r="L100" s="105"/>
    </row>
    <row r="101" spans="1:12" s="6" customFormat="1" ht="15">
      <c r="A101" s="75" t="s">
        <v>182</v>
      </c>
      <c r="B101" s="33" t="s">
        <v>23</v>
      </c>
      <c r="C101" s="34" t="s">
        <v>5</v>
      </c>
      <c r="D101" s="35">
        <f>1.21+0.00323</f>
        <v>1.21323</v>
      </c>
      <c r="E101" s="100">
        <f>D101*E100</f>
        <v>6.06615</v>
      </c>
      <c r="F101" s="104"/>
      <c r="G101" s="104"/>
      <c r="H101" s="85"/>
      <c r="I101" s="85"/>
      <c r="J101" s="85"/>
      <c r="K101" s="85"/>
      <c r="L101" s="105"/>
    </row>
    <row r="102" spans="1:12" s="6" customFormat="1" ht="15">
      <c r="A102" s="76" t="s">
        <v>183</v>
      </c>
      <c r="B102" s="33" t="s">
        <v>102</v>
      </c>
      <c r="C102" s="34" t="s">
        <v>24</v>
      </c>
      <c r="D102" s="35">
        <v>0.00362</v>
      </c>
      <c r="E102" s="101">
        <f>E100*D102</f>
        <v>0.018099999999999998</v>
      </c>
      <c r="F102" s="104"/>
      <c r="G102" s="104"/>
      <c r="H102" s="85"/>
      <c r="I102" s="85"/>
      <c r="J102" s="85"/>
      <c r="K102" s="85"/>
      <c r="L102" s="105"/>
    </row>
    <row r="103" spans="1:12" s="6" customFormat="1" ht="15.75">
      <c r="A103" s="77" t="s">
        <v>184</v>
      </c>
      <c r="B103" s="33" t="s">
        <v>25</v>
      </c>
      <c r="C103" s="34" t="s">
        <v>26</v>
      </c>
      <c r="D103" s="35">
        <v>0.00018</v>
      </c>
      <c r="E103" s="100">
        <f>E100*D103</f>
        <v>0.0009000000000000001</v>
      </c>
      <c r="F103" s="104"/>
      <c r="G103" s="104"/>
      <c r="H103" s="85"/>
      <c r="I103" s="85"/>
      <c r="J103" s="85"/>
      <c r="K103" s="85"/>
      <c r="L103" s="105"/>
    </row>
    <row r="104" spans="1:12" s="6" customFormat="1" ht="17.25">
      <c r="A104" s="75" t="s">
        <v>185</v>
      </c>
      <c r="B104" s="33" t="s">
        <v>20</v>
      </c>
      <c r="C104" s="34" t="s">
        <v>145</v>
      </c>
      <c r="D104" s="35">
        <v>4E-05</v>
      </c>
      <c r="E104" s="100">
        <f>E100*D104</f>
        <v>0.0002</v>
      </c>
      <c r="F104" s="104"/>
      <c r="G104" s="104"/>
      <c r="H104" s="85"/>
      <c r="I104" s="85"/>
      <c r="J104" s="85"/>
      <c r="K104" s="85"/>
      <c r="L104" s="105"/>
    </row>
    <row r="105" spans="1:12" s="6" customFormat="1" ht="30">
      <c r="A105" s="76" t="s">
        <v>186</v>
      </c>
      <c r="B105" s="40" t="s">
        <v>101</v>
      </c>
      <c r="C105" s="43" t="s">
        <v>148</v>
      </c>
      <c r="D105" s="44"/>
      <c r="E105" s="98">
        <f>E100</f>
        <v>5</v>
      </c>
      <c r="F105" s="106"/>
      <c r="G105" s="104"/>
      <c r="H105" s="85"/>
      <c r="I105" s="85"/>
      <c r="J105" s="85"/>
      <c r="K105" s="85"/>
      <c r="L105" s="105"/>
    </row>
    <row r="106" spans="1:12" s="6" customFormat="1" ht="15.75">
      <c r="A106" s="77" t="s">
        <v>187</v>
      </c>
      <c r="B106" s="33" t="s">
        <v>100</v>
      </c>
      <c r="C106" s="34" t="s">
        <v>22</v>
      </c>
      <c r="D106" s="36">
        <v>1.95</v>
      </c>
      <c r="E106" s="100">
        <f>E105*D106</f>
        <v>9.75</v>
      </c>
      <c r="F106" s="104"/>
      <c r="G106" s="104"/>
      <c r="H106" s="85"/>
      <c r="I106" s="85"/>
      <c r="J106" s="85"/>
      <c r="K106" s="85"/>
      <c r="L106" s="105"/>
    </row>
    <row r="107" spans="1:12" s="50" customFormat="1" ht="17.25">
      <c r="A107" s="75" t="s">
        <v>188</v>
      </c>
      <c r="B107" s="40" t="s">
        <v>207</v>
      </c>
      <c r="C107" s="48" t="s">
        <v>21</v>
      </c>
      <c r="D107" s="49"/>
      <c r="E107" s="18">
        <v>3.5</v>
      </c>
      <c r="F107" s="106"/>
      <c r="G107" s="104"/>
      <c r="H107" s="85"/>
      <c r="I107" s="85"/>
      <c r="J107" s="85"/>
      <c r="K107" s="85"/>
      <c r="L107" s="105"/>
    </row>
    <row r="108" spans="1:12" s="19" customFormat="1" ht="15">
      <c r="A108" s="76" t="s">
        <v>189</v>
      </c>
      <c r="B108" s="24" t="s">
        <v>99</v>
      </c>
      <c r="C108" s="25" t="s">
        <v>5</v>
      </c>
      <c r="D108" s="26">
        <v>0.8</v>
      </c>
      <c r="E108" s="1">
        <f>E107*D108</f>
        <v>2.8000000000000003</v>
      </c>
      <c r="F108" s="104"/>
      <c r="G108" s="104"/>
      <c r="H108" s="85"/>
      <c r="I108" s="85"/>
      <c r="J108" s="85"/>
      <c r="K108" s="85"/>
      <c r="L108" s="105"/>
    </row>
    <row r="109" spans="1:12" s="19" customFormat="1" ht="15.75">
      <c r="A109" s="77" t="s">
        <v>190</v>
      </c>
      <c r="B109" s="24" t="s">
        <v>15</v>
      </c>
      <c r="C109" s="25" t="s">
        <v>6</v>
      </c>
      <c r="D109" s="26">
        <v>0.32</v>
      </c>
      <c r="E109" s="1">
        <f>E107*D109</f>
        <v>1.12</v>
      </c>
      <c r="F109" s="104"/>
      <c r="G109" s="104"/>
      <c r="H109" s="85"/>
      <c r="I109" s="85"/>
      <c r="J109" s="85"/>
      <c r="K109" s="85"/>
      <c r="L109" s="105"/>
    </row>
    <row r="110" spans="1:12" s="19" customFormat="1" ht="15">
      <c r="A110" s="75" t="s">
        <v>191</v>
      </c>
      <c r="B110" s="51" t="s">
        <v>11</v>
      </c>
      <c r="C110" s="25"/>
      <c r="D110" s="26"/>
      <c r="E110" s="1"/>
      <c r="F110" s="104"/>
      <c r="G110" s="104"/>
      <c r="H110" s="85"/>
      <c r="I110" s="85"/>
      <c r="J110" s="85"/>
      <c r="K110" s="85"/>
      <c r="L110" s="105"/>
    </row>
    <row r="111" spans="1:12" s="19" customFormat="1" ht="16.5">
      <c r="A111" s="76" t="s">
        <v>192</v>
      </c>
      <c r="B111" s="24" t="s">
        <v>12</v>
      </c>
      <c r="C111" s="52" t="s">
        <v>98</v>
      </c>
      <c r="D111" s="26">
        <v>1.1</v>
      </c>
      <c r="E111" s="1">
        <f>E107*D111</f>
        <v>3.8500000000000005</v>
      </c>
      <c r="F111" s="104"/>
      <c r="G111" s="104"/>
      <c r="H111" s="85"/>
      <c r="I111" s="85"/>
      <c r="J111" s="85"/>
      <c r="K111" s="85"/>
      <c r="L111" s="105"/>
    </row>
    <row r="112" spans="1:12" s="19" customFormat="1" ht="22.5" customHeight="1">
      <c r="A112" s="77" t="s">
        <v>193</v>
      </c>
      <c r="B112" s="24" t="s">
        <v>16</v>
      </c>
      <c r="C112" s="25" t="s">
        <v>6</v>
      </c>
      <c r="D112" s="26">
        <v>0.02</v>
      </c>
      <c r="E112" s="1">
        <f>E107*D112</f>
        <v>0.07</v>
      </c>
      <c r="F112" s="104"/>
      <c r="G112" s="104"/>
      <c r="H112" s="85"/>
      <c r="I112" s="85"/>
      <c r="J112" s="85"/>
      <c r="K112" s="85"/>
      <c r="L112" s="105"/>
    </row>
    <row r="113" spans="1:12" s="53" customFormat="1" ht="30">
      <c r="A113" s="75" t="s">
        <v>194</v>
      </c>
      <c r="B113" s="82" t="s">
        <v>209</v>
      </c>
      <c r="C113" s="23" t="s">
        <v>17</v>
      </c>
      <c r="D113" s="23"/>
      <c r="E113" s="72">
        <v>25</v>
      </c>
      <c r="F113" s="106"/>
      <c r="G113" s="104"/>
      <c r="H113" s="85"/>
      <c r="I113" s="85"/>
      <c r="J113" s="85"/>
      <c r="K113" s="85"/>
      <c r="L113" s="105"/>
    </row>
    <row r="114" spans="1:12" s="53" customFormat="1" ht="15">
      <c r="A114" s="76" t="s">
        <v>195</v>
      </c>
      <c r="B114" s="91" t="s">
        <v>9</v>
      </c>
      <c r="C114" s="11" t="s">
        <v>96</v>
      </c>
      <c r="D114" s="11">
        <v>1.02</v>
      </c>
      <c r="E114" s="73">
        <f>E113*D114</f>
        <v>25.5</v>
      </c>
      <c r="F114" s="104"/>
      <c r="G114" s="104"/>
      <c r="H114" s="85"/>
      <c r="I114" s="85"/>
      <c r="J114" s="85"/>
      <c r="K114" s="85"/>
      <c r="L114" s="105"/>
    </row>
    <row r="115" spans="1:12" s="53" customFormat="1" ht="15.75">
      <c r="A115" s="77" t="s">
        <v>196</v>
      </c>
      <c r="B115" s="24" t="s">
        <v>15</v>
      </c>
      <c r="C115" s="25" t="s">
        <v>7</v>
      </c>
      <c r="D115" s="2">
        <v>3.98</v>
      </c>
      <c r="E115" s="73">
        <f>E113*D115</f>
        <v>99.5</v>
      </c>
      <c r="F115" s="104"/>
      <c r="G115" s="1"/>
      <c r="H115" s="1"/>
      <c r="I115" s="1"/>
      <c r="J115" s="73"/>
      <c r="K115" s="73"/>
      <c r="L115" s="73"/>
    </row>
    <row r="116" spans="1:12" s="53" customFormat="1" ht="15">
      <c r="A116" s="75" t="s">
        <v>197</v>
      </c>
      <c r="B116" s="84" t="s">
        <v>206</v>
      </c>
      <c r="C116" s="11" t="s">
        <v>17</v>
      </c>
      <c r="D116" s="12">
        <v>1</v>
      </c>
      <c r="E116" s="73">
        <f>E113*D116</f>
        <v>25</v>
      </c>
      <c r="F116" s="104"/>
      <c r="G116" s="104"/>
      <c r="H116" s="85"/>
      <c r="I116" s="85"/>
      <c r="J116" s="85"/>
      <c r="K116" s="85"/>
      <c r="L116" s="105"/>
    </row>
    <row r="117" spans="1:12" s="53" customFormat="1" ht="14.25">
      <c r="A117" s="76" t="s">
        <v>198</v>
      </c>
      <c r="B117" s="91" t="s">
        <v>16</v>
      </c>
      <c r="C117" s="11" t="s">
        <v>7</v>
      </c>
      <c r="D117" s="11">
        <v>0.88</v>
      </c>
      <c r="E117" s="73">
        <f>E113*D117</f>
        <v>22</v>
      </c>
      <c r="F117" s="104"/>
      <c r="G117" s="73"/>
      <c r="H117" s="1"/>
      <c r="I117" s="1"/>
      <c r="J117" s="1"/>
      <c r="K117" s="1"/>
      <c r="L117" s="73"/>
    </row>
    <row r="118" spans="1:12" s="53" customFormat="1" ht="15.75">
      <c r="A118" s="77" t="s">
        <v>199</v>
      </c>
      <c r="B118" s="22" t="s">
        <v>97</v>
      </c>
      <c r="C118" s="23" t="s">
        <v>14</v>
      </c>
      <c r="D118" s="23"/>
      <c r="E118" s="72">
        <v>1</v>
      </c>
      <c r="F118" s="106"/>
      <c r="G118" s="104"/>
      <c r="H118" s="85"/>
      <c r="I118" s="85"/>
      <c r="J118" s="85"/>
      <c r="K118" s="85"/>
      <c r="L118" s="105"/>
    </row>
    <row r="119" spans="1:12" s="53" customFormat="1" ht="15">
      <c r="A119" s="75" t="s">
        <v>200</v>
      </c>
      <c r="B119" s="91" t="s">
        <v>9</v>
      </c>
      <c r="C119" s="11" t="s">
        <v>96</v>
      </c>
      <c r="D119" s="11">
        <f>31.2+37.4</f>
        <v>68.6</v>
      </c>
      <c r="E119" s="73">
        <f>E118*D119</f>
        <v>68.6</v>
      </c>
      <c r="F119" s="104"/>
      <c r="G119" s="104"/>
      <c r="H119" s="85"/>
      <c r="I119" s="85"/>
      <c r="J119" s="85"/>
      <c r="K119" s="85"/>
      <c r="L119" s="105"/>
    </row>
    <row r="120" spans="1:12" s="53" customFormat="1" ht="15">
      <c r="A120" s="76" t="s">
        <v>201</v>
      </c>
      <c r="B120" s="91" t="s">
        <v>15</v>
      </c>
      <c r="C120" s="11" t="s">
        <v>7</v>
      </c>
      <c r="D120" s="11">
        <f>2.76+6.32</f>
        <v>9.08</v>
      </c>
      <c r="E120" s="73">
        <f>D120*E118</f>
        <v>9.08</v>
      </c>
      <c r="F120" s="104"/>
      <c r="G120" s="104"/>
      <c r="H120" s="85"/>
      <c r="I120" s="85"/>
      <c r="J120" s="85"/>
      <c r="K120" s="85"/>
      <c r="L120" s="105"/>
    </row>
    <row r="121" spans="1:12" s="53" customFormat="1" ht="18">
      <c r="A121" s="77" t="s">
        <v>202</v>
      </c>
      <c r="B121" s="92" t="s">
        <v>95</v>
      </c>
      <c r="C121" s="54" t="s">
        <v>22</v>
      </c>
      <c r="D121" s="11"/>
      <c r="E121" s="102">
        <v>0.2</v>
      </c>
      <c r="F121" s="104"/>
      <c r="G121" s="104"/>
      <c r="H121" s="85"/>
      <c r="I121" s="85"/>
      <c r="J121" s="85"/>
      <c r="K121" s="85"/>
      <c r="L121" s="105"/>
    </row>
    <row r="122" spans="1:12" s="53" customFormat="1" ht="18">
      <c r="A122" s="75" t="s">
        <v>203</v>
      </c>
      <c r="B122" s="92" t="s">
        <v>208</v>
      </c>
      <c r="C122" s="54" t="s">
        <v>22</v>
      </c>
      <c r="D122" s="11"/>
      <c r="E122" s="102">
        <v>0.8</v>
      </c>
      <c r="F122" s="104"/>
      <c r="G122" s="104"/>
      <c r="H122" s="85"/>
      <c r="I122" s="85"/>
      <c r="J122" s="85"/>
      <c r="K122" s="85"/>
      <c r="L122" s="105"/>
    </row>
    <row r="123" spans="1:12" s="53" customFormat="1" ht="15">
      <c r="A123" s="75" t="s">
        <v>204</v>
      </c>
      <c r="B123" s="91" t="s">
        <v>94</v>
      </c>
      <c r="C123" s="11" t="s">
        <v>14</v>
      </c>
      <c r="D123" s="11">
        <v>0.06</v>
      </c>
      <c r="E123" s="73">
        <f>D123*E118</f>
        <v>0.06</v>
      </c>
      <c r="F123" s="104"/>
      <c r="G123" s="104"/>
      <c r="H123" s="85"/>
      <c r="I123" s="85"/>
      <c r="J123" s="85"/>
      <c r="K123" s="85"/>
      <c r="L123" s="105"/>
    </row>
    <row r="124" spans="1:12" s="53" customFormat="1" ht="15">
      <c r="A124" s="76" t="s">
        <v>205</v>
      </c>
      <c r="B124" s="91" t="s">
        <v>16</v>
      </c>
      <c r="C124" s="11" t="s">
        <v>7</v>
      </c>
      <c r="D124" s="11">
        <f>0.12+7.63</f>
        <v>7.75</v>
      </c>
      <c r="E124" s="73">
        <f>D124*E118</f>
        <v>7.75</v>
      </c>
      <c r="F124" s="104"/>
      <c r="G124" s="104"/>
      <c r="H124" s="85"/>
      <c r="I124" s="85"/>
      <c r="J124" s="85"/>
      <c r="K124" s="85"/>
      <c r="L124" s="105"/>
    </row>
    <row r="125" spans="1:12" ht="18">
      <c r="A125" s="77"/>
      <c r="B125" s="21" t="s">
        <v>91</v>
      </c>
      <c r="C125" s="96"/>
      <c r="D125" s="96"/>
      <c r="E125" s="108"/>
      <c r="F125" s="109"/>
      <c r="G125" s="108">
        <f>SUM(G7:G94)</f>
        <v>0</v>
      </c>
      <c r="H125" s="108"/>
      <c r="I125" s="108">
        <f>SUM(I7:I94)</f>
        <v>0</v>
      </c>
      <c r="J125" s="108"/>
      <c r="K125" s="108">
        <f>SUM(K7:K94)</f>
        <v>0</v>
      </c>
      <c r="L125" s="108">
        <f>SUM(L7:L94)</f>
        <v>0</v>
      </c>
    </row>
    <row r="126" spans="1:12" s="5" customFormat="1" ht="15">
      <c r="A126" s="78"/>
      <c r="B126" s="56" t="s">
        <v>93</v>
      </c>
      <c r="C126" s="83"/>
      <c r="D126" s="56"/>
      <c r="E126" s="98"/>
      <c r="F126" s="103"/>
      <c r="G126" s="98"/>
      <c r="H126" s="98"/>
      <c r="I126" s="98"/>
      <c r="J126" s="98"/>
      <c r="K126" s="98"/>
      <c r="L126" s="86">
        <f>G125*C126</f>
        <v>0</v>
      </c>
    </row>
    <row r="127" spans="1:12" s="5" customFormat="1" ht="15">
      <c r="A127" s="78"/>
      <c r="B127" s="56" t="s">
        <v>0</v>
      </c>
      <c r="C127" s="56"/>
      <c r="D127" s="56"/>
      <c r="E127" s="98"/>
      <c r="F127" s="103"/>
      <c r="G127" s="98"/>
      <c r="H127" s="98"/>
      <c r="I127" s="98"/>
      <c r="J127" s="98"/>
      <c r="K127" s="98"/>
      <c r="L127" s="86">
        <f>L126+L125</f>
        <v>0</v>
      </c>
    </row>
    <row r="128" spans="1:12" s="5" customFormat="1" ht="15">
      <c r="A128" s="78"/>
      <c r="B128" s="56" t="s">
        <v>18</v>
      </c>
      <c r="C128" s="57"/>
      <c r="D128" s="58"/>
      <c r="E128" s="100"/>
      <c r="F128" s="100"/>
      <c r="G128" s="100"/>
      <c r="H128" s="100"/>
      <c r="I128" s="100"/>
      <c r="J128" s="100"/>
      <c r="K128" s="100"/>
      <c r="L128" s="86">
        <f>L127*C128</f>
        <v>0</v>
      </c>
    </row>
    <row r="129" spans="1:12" s="5" customFormat="1" ht="15">
      <c r="A129" s="78"/>
      <c r="B129" s="56" t="s">
        <v>91</v>
      </c>
      <c r="C129" s="34"/>
      <c r="D129" s="58"/>
      <c r="E129" s="100"/>
      <c r="F129" s="100"/>
      <c r="G129" s="100"/>
      <c r="H129" s="100"/>
      <c r="I129" s="100"/>
      <c r="J129" s="100"/>
      <c r="K129" s="100"/>
      <c r="L129" s="86">
        <f>L128+L127</f>
        <v>0</v>
      </c>
    </row>
    <row r="130" spans="1:12" s="5" customFormat="1" ht="15">
      <c r="A130" s="78"/>
      <c r="B130" s="56" t="s">
        <v>92</v>
      </c>
      <c r="C130" s="57"/>
      <c r="D130" s="58"/>
      <c r="E130" s="100"/>
      <c r="F130" s="100"/>
      <c r="G130" s="100"/>
      <c r="H130" s="100"/>
      <c r="I130" s="100"/>
      <c r="J130" s="100"/>
      <c r="K130" s="100"/>
      <c r="L130" s="86">
        <f>L129*C130</f>
        <v>0</v>
      </c>
    </row>
    <row r="131" spans="1:12" ht="18">
      <c r="A131" s="79"/>
      <c r="B131" s="56" t="s">
        <v>91</v>
      </c>
      <c r="C131" s="34"/>
      <c r="D131" s="58"/>
      <c r="E131" s="100"/>
      <c r="F131" s="100"/>
      <c r="G131" s="100"/>
      <c r="H131" s="100"/>
      <c r="I131" s="100"/>
      <c r="J131" s="100"/>
      <c r="K131" s="100"/>
      <c r="L131" s="86">
        <f>L130+L129</f>
        <v>0</v>
      </c>
    </row>
    <row r="132" spans="1:12" ht="18">
      <c r="A132" s="79"/>
      <c r="B132" s="56" t="s">
        <v>19</v>
      </c>
      <c r="C132" s="57">
        <v>0.03</v>
      </c>
      <c r="D132" s="58"/>
      <c r="E132" s="100"/>
      <c r="F132" s="100"/>
      <c r="G132" s="100"/>
      <c r="H132" s="100"/>
      <c r="I132" s="100"/>
      <c r="J132" s="100"/>
      <c r="K132" s="100"/>
      <c r="L132" s="86">
        <f>L131*C132</f>
        <v>0</v>
      </c>
    </row>
    <row r="133" spans="1:12" ht="18">
      <c r="A133" s="79"/>
      <c r="B133" s="56" t="s">
        <v>91</v>
      </c>
      <c r="C133" s="34"/>
      <c r="D133" s="58"/>
      <c r="E133" s="100"/>
      <c r="F133" s="100"/>
      <c r="G133" s="100"/>
      <c r="H133" s="100"/>
      <c r="I133" s="100"/>
      <c r="J133" s="100"/>
      <c r="K133" s="100"/>
      <c r="L133" s="86">
        <f>L132+L131</f>
        <v>0</v>
      </c>
    </row>
    <row r="134" spans="1:12" ht="18">
      <c r="A134" s="79"/>
      <c r="B134" s="55" t="s">
        <v>90</v>
      </c>
      <c r="C134" s="80">
        <v>0.18</v>
      </c>
      <c r="D134" s="81"/>
      <c r="E134" s="100"/>
      <c r="F134" s="100"/>
      <c r="G134" s="100"/>
      <c r="H134" s="100"/>
      <c r="I134" s="100"/>
      <c r="J134" s="100"/>
      <c r="K134" s="100"/>
      <c r="L134" s="86">
        <f>L133*C134</f>
        <v>0</v>
      </c>
    </row>
    <row r="135" spans="1:12" ht="18">
      <c r="A135" s="113"/>
      <c r="B135" s="55" t="s">
        <v>89</v>
      </c>
      <c r="C135" s="80"/>
      <c r="D135" s="81"/>
      <c r="E135" s="100"/>
      <c r="F135" s="100"/>
      <c r="G135" s="100"/>
      <c r="H135" s="100"/>
      <c r="I135" s="100"/>
      <c r="J135" s="100"/>
      <c r="K135" s="100"/>
      <c r="L135" s="86">
        <f>L134+L133</f>
        <v>0</v>
      </c>
    </row>
    <row r="136" spans="1:12" ht="16.5" customHeight="1">
      <c r="A136" s="65"/>
      <c r="B136" s="111"/>
      <c r="C136" s="61"/>
      <c r="D136" s="62"/>
      <c r="E136" s="62"/>
      <c r="F136" s="63"/>
      <c r="G136" s="63"/>
      <c r="H136" s="63"/>
      <c r="I136" s="63"/>
      <c r="J136" s="63"/>
      <c r="K136" s="63"/>
      <c r="L136" s="64"/>
    </row>
    <row r="137" spans="1:12" ht="18">
      <c r="A137" s="65"/>
      <c r="B137" s="110"/>
      <c r="C137" s="61"/>
      <c r="D137" s="62"/>
      <c r="E137" s="62"/>
      <c r="F137" s="63"/>
      <c r="G137" s="63"/>
      <c r="H137" s="63"/>
      <c r="I137" s="63"/>
      <c r="J137" s="63"/>
      <c r="K137" s="63"/>
      <c r="L137" s="64"/>
    </row>
    <row r="138" spans="1:12" ht="18">
      <c r="A138" s="65"/>
      <c r="B138" s="112"/>
      <c r="C138" s="114"/>
      <c r="D138" s="114"/>
      <c r="E138" s="114"/>
      <c r="F138" s="14"/>
      <c r="G138" s="16"/>
      <c r="H138" s="16"/>
      <c r="I138" s="16"/>
      <c r="J138" s="16"/>
      <c r="K138" s="16"/>
      <c r="L138" s="17"/>
    </row>
    <row r="139" spans="1:12" ht="26.25" customHeight="1">
      <c r="A139" s="89"/>
      <c r="B139" s="68"/>
      <c r="C139" s="66"/>
      <c r="D139" s="67"/>
      <c r="E139" s="67"/>
      <c r="F139" s="14"/>
      <c r="G139" s="118"/>
      <c r="H139" s="118"/>
      <c r="I139" s="118"/>
      <c r="J139" s="14"/>
      <c r="K139" s="14"/>
      <c r="L139" s="15"/>
    </row>
    <row r="140" spans="1:12" ht="18" hidden="1">
      <c r="A140" s="59"/>
      <c r="B140" s="69"/>
      <c r="C140" s="66"/>
      <c r="D140" s="67"/>
      <c r="E140" s="67"/>
      <c r="F140" s="14"/>
      <c r="G140" s="14"/>
      <c r="H140" s="14"/>
      <c r="I140" s="14"/>
      <c r="J140" s="14"/>
      <c r="K140" s="14"/>
      <c r="L140" s="15"/>
    </row>
    <row r="141" spans="1:12" ht="18" hidden="1">
      <c r="A141" s="59"/>
      <c r="B141" s="69"/>
      <c r="C141" s="66"/>
      <c r="D141" s="67"/>
      <c r="E141" s="67"/>
      <c r="F141" s="14"/>
      <c r="G141" s="14"/>
      <c r="H141" s="14"/>
      <c r="I141" s="14"/>
      <c r="J141" s="14"/>
      <c r="K141" s="14"/>
      <c r="L141" s="15"/>
    </row>
    <row r="142" spans="2:12" s="5" customFormat="1" ht="15" hidden="1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 s="5" customFormat="1" ht="18" hidden="1">
      <c r="B143" s="60"/>
      <c r="C143" s="61"/>
      <c r="D143" s="62"/>
      <c r="E143" s="62"/>
      <c r="F143" s="63"/>
      <c r="G143" s="63"/>
      <c r="H143" s="63"/>
      <c r="I143" s="63"/>
      <c r="J143" s="63"/>
      <c r="K143" s="63"/>
      <c r="L143" s="64"/>
    </row>
    <row r="144" spans="2:12" s="5" customFormat="1" ht="18" hidden="1">
      <c r="B144" s="60"/>
      <c r="C144" s="70"/>
      <c r="D144" s="62"/>
      <c r="E144" s="62"/>
      <c r="F144" s="63"/>
      <c r="G144" s="63"/>
      <c r="H144" s="63"/>
      <c r="I144" s="63"/>
      <c r="J144" s="63"/>
      <c r="K144" s="63"/>
      <c r="L144" s="64"/>
    </row>
    <row r="145" spans="6:12" s="5" customFormat="1" ht="15" hidden="1">
      <c r="F145" s="71"/>
      <c r="G145" s="71"/>
      <c r="H145" s="71"/>
      <c r="I145" s="71"/>
      <c r="J145" s="71"/>
      <c r="K145" s="71"/>
      <c r="L145" s="71"/>
    </row>
    <row r="146" spans="2:12" ht="1.5" customHeight="1">
      <c r="B146" s="5"/>
      <c r="C146" s="5"/>
      <c r="D146" s="5"/>
      <c r="E146" s="5"/>
      <c r="F146" s="71"/>
      <c r="G146" s="71"/>
      <c r="H146" s="71"/>
      <c r="I146" s="71"/>
      <c r="J146" s="71"/>
      <c r="K146" s="71"/>
      <c r="L146" s="71"/>
    </row>
    <row r="147" spans="2:12" ht="18">
      <c r="B147" s="5"/>
      <c r="C147" s="5"/>
      <c r="D147" s="5"/>
      <c r="E147" s="5"/>
      <c r="F147" s="71"/>
      <c r="G147" s="71"/>
      <c r="H147" s="71"/>
      <c r="I147" s="71"/>
      <c r="J147" s="71"/>
      <c r="K147" s="71"/>
      <c r="L147" s="71"/>
    </row>
    <row r="148" spans="2:12" ht="18">
      <c r="B148" s="5"/>
      <c r="C148" s="5"/>
      <c r="D148" s="5"/>
      <c r="E148" s="5"/>
      <c r="F148" s="71"/>
      <c r="G148" s="71"/>
      <c r="H148" s="71"/>
      <c r="I148" s="71"/>
      <c r="J148" s="71"/>
      <c r="K148" s="71"/>
      <c r="L148" s="71"/>
    </row>
  </sheetData>
  <sheetProtection/>
  <mergeCells count="10">
    <mergeCell ref="H4:I4"/>
    <mergeCell ref="J4:K4"/>
    <mergeCell ref="L4:L5"/>
    <mergeCell ref="A1:L1"/>
    <mergeCell ref="G139:I139"/>
    <mergeCell ref="A4:A5"/>
    <mergeCell ref="B4:B5"/>
    <mergeCell ref="C4:C5"/>
    <mergeCell ref="D4:E4"/>
    <mergeCell ref="F4:G4"/>
  </mergeCells>
  <printOptions horizontalCentered="1"/>
  <pageMargins left="0.25" right="0.25" top="1.5" bottom="1.5" header="1.05" footer="0.8"/>
  <pageSetup horizontalDpi="600" verticalDpi="600" orientation="landscape" paperSize="9" scale="80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Levan Mantashashvili</cp:lastModifiedBy>
  <cp:lastPrinted>2022-01-26T08:04:37Z</cp:lastPrinted>
  <dcterms:created xsi:type="dcterms:W3CDTF">2011-10-05T13:08:43Z</dcterms:created>
  <dcterms:modified xsi:type="dcterms:W3CDTF">2022-01-26T08:10:50Z</dcterms:modified>
  <cp:category/>
  <cp:version/>
  <cp:contentType/>
  <cp:contentStatus/>
</cp:coreProperties>
</file>