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iel.metreveli\Desktop\3. ზემო ხვითის და ზემო ნიქოზის გები\ნიქოზის რკინიგზის გზა\"/>
    </mc:Choice>
  </mc:AlternateContent>
  <bookViews>
    <workbookView xWindow="-120" yWindow="-120" windowWidth="29040" windowHeight="15840" tabRatio="795"/>
  </bookViews>
  <sheets>
    <sheet name="krebs" sheetId="45" r:id="rId1"/>
    <sheet name="1–1" sheetId="82" r:id="rId2"/>
    <sheet name="2–1" sheetId="69" r:id="rId3"/>
    <sheet name="3–1" sheetId="84" r:id="rId4"/>
    <sheet name="5–1" sheetId="91" r:id="rId5"/>
  </sheets>
  <definedNames>
    <definedName name="_xlnm.Print_Area" localSheetId="1">'1–1'!$A$1:$M$35</definedName>
    <definedName name="_xlnm.Print_Area" localSheetId="2">'2–1'!$A$1:$M$46</definedName>
    <definedName name="_xlnm.Print_Area" localSheetId="3">'3–1'!$A$1:$M$52</definedName>
    <definedName name="_xlnm.Print_Area" localSheetId="4">'5–1'!$A$1:$M$71</definedName>
    <definedName name="_xlnm.Print_Area" localSheetId="0">krebs!$A$1:$H$49</definedName>
    <definedName name="_xlnm.Print_Titles" localSheetId="0">krebs!$10:$10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82" l="1"/>
  <c r="F21" i="84"/>
  <c r="F20" i="84"/>
  <c r="F18" i="84"/>
  <c r="F17" i="84"/>
  <c r="F16" i="84"/>
  <c r="F15" i="84"/>
  <c r="F14" i="84"/>
  <c r="F13" i="84"/>
  <c r="F12" i="84"/>
  <c r="F11" i="84"/>
  <c r="F10" i="84"/>
  <c r="F24" i="82" l="1"/>
  <c r="F19" i="82"/>
  <c r="E19" i="82"/>
  <c r="E17" i="82"/>
  <c r="F17" i="82" s="1"/>
  <c r="E15" i="82"/>
  <c r="F14" i="82"/>
  <c r="F13" i="82"/>
  <c r="F12" i="82"/>
  <c r="F11" i="82"/>
  <c r="F15" i="82" l="1"/>
  <c r="F66" i="91" l="1"/>
  <c r="F65" i="91"/>
  <c r="F64" i="91"/>
  <c r="F63" i="91"/>
  <c r="F62" i="91"/>
  <c r="F61" i="91"/>
  <c r="F60" i="91"/>
  <c r="F58" i="91"/>
  <c r="F57" i="91"/>
  <c r="E55" i="91"/>
  <c r="F55" i="91" s="1"/>
  <c r="E54" i="91"/>
  <c r="F54" i="91" s="1"/>
  <c r="F53" i="91"/>
  <c r="F52" i="91"/>
  <c r="F51" i="91"/>
  <c r="F50" i="91"/>
  <c r="E49" i="91"/>
  <c r="F49" i="91" s="1"/>
  <c r="F47" i="91"/>
  <c r="F46" i="91"/>
  <c r="F44" i="91"/>
  <c r="F43" i="91"/>
  <c r="F42" i="91"/>
  <c r="F41" i="91"/>
  <c r="F40" i="91"/>
  <c r="F39" i="91"/>
  <c r="F38" i="91"/>
  <c r="F37" i="91"/>
  <c r="F36" i="91"/>
  <c r="F34" i="91"/>
  <c r="F33" i="91"/>
  <c r="F32" i="91"/>
  <c r="F31" i="91"/>
  <c r="F30" i="91"/>
  <c r="F29" i="91"/>
  <c r="F23" i="91"/>
  <c r="F25" i="91" s="1"/>
  <c r="F22" i="91"/>
  <c r="F21" i="91"/>
  <c r="F15" i="91"/>
  <c r="F19" i="91" s="1"/>
  <c r="F14" i="91"/>
  <c r="F13" i="91"/>
  <c r="F12" i="91"/>
  <c r="F11" i="91"/>
  <c r="F10" i="91"/>
  <c r="F40" i="84"/>
  <c r="F39" i="84"/>
  <c r="F38" i="84"/>
  <c r="F37" i="84"/>
  <c r="F36" i="84"/>
  <c r="F35" i="84"/>
  <c r="F34" i="84"/>
  <c r="F32" i="84"/>
  <c r="F31" i="84"/>
  <c r="E29" i="84"/>
  <c r="F29" i="84" s="1"/>
  <c r="E28" i="84"/>
  <c r="F28" i="84" s="1"/>
  <c r="F27" i="84"/>
  <c r="F26" i="84"/>
  <c r="F25" i="84"/>
  <c r="F24" i="84"/>
  <c r="E23" i="84"/>
  <c r="F23" i="84" s="1"/>
  <c r="F16" i="91" l="1"/>
  <c r="F18" i="91"/>
  <c r="F27" i="91"/>
  <c r="F17" i="91"/>
  <c r="F24" i="91"/>
  <c r="F26" i="91"/>
  <c r="M67" i="91" l="1"/>
  <c r="M68" i="91" s="1"/>
  <c r="M69" i="91" s="1"/>
  <c r="E29" i="82"/>
  <c r="F29" i="82" s="1"/>
  <c r="E28" i="82"/>
  <c r="F28" i="82" s="1"/>
  <c r="E27" i="82"/>
  <c r="F27" i="82" s="1"/>
  <c r="E26" i="82"/>
  <c r="F26" i="82" s="1"/>
  <c r="E25" i="82"/>
  <c r="M70" i="91" l="1"/>
  <c r="M71" i="91" s="1"/>
  <c r="D4" i="91" s="1"/>
  <c r="F25" i="82"/>
  <c r="E23" i="82" l="1"/>
  <c r="E22" i="82"/>
  <c r="F23" i="82"/>
  <c r="F21" i="82" l="1"/>
  <c r="F22" i="82"/>
  <c r="F47" i="84" l="1"/>
  <c r="F46" i="84"/>
  <c r="F45" i="84"/>
  <c r="F44" i="84"/>
  <c r="F43" i="84"/>
  <c r="F42" i="84"/>
  <c r="F39" i="69" l="1"/>
  <c r="F41" i="69" s="1"/>
  <c r="F34" i="69"/>
  <c r="F37" i="69" s="1"/>
  <c r="F33" i="69"/>
  <c r="F32" i="69"/>
  <c r="F31" i="69"/>
  <c r="F30" i="69"/>
  <c r="F29" i="69"/>
  <c r="F40" i="69" l="1"/>
  <c r="F36" i="69"/>
  <c r="F38" i="69"/>
  <c r="F35" i="69"/>
  <c r="M31" i="82" l="1"/>
  <c r="M32" i="82" s="1"/>
  <c r="M33" i="82" l="1"/>
  <c r="M34" i="82" s="1"/>
  <c r="M35" i="82" s="1"/>
  <c r="D5" i="82" s="1"/>
  <c r="M48" i="84" l="1"/>
  <c r="M49" i="84" l="1"/>
  <c r="M50" i="84" s="1"/>
  <c r="M51" i="84" l="1"/>
  <c r="M52" i="84" s="1"/>
  <c r="D4" i="84" s="1"/>
  <c r="F23" i="69" l="1"/>
  <c r="F26" i="69" s="1"/>
  <c r="F22" i="69"/>
  <c r="F21" i="69"/>
  <c r="F15" i="69"/>
  <c r="F19" i="69" s="1"/>
  <c r="F14" i="69"/>
  <c r="F13" i="69"/>
  <c r="F12" i="69"/>
  <c r="F11" i="69"/>
  <c r="F10" i="69"/>
  <c r="F16" i="69" l="1"/>
  <c r="F18" i="69"/>
  <c r="F25" i="69"/>
  <c r="F27" i="69"/>
  <c r="F17" i="69"/>
  <c r="F24" i="69"/>
  <c r="M42" i="69" l="1"/>
  <c r="M43" i="69" s="1"/>
  <c r="M44" i="69" s="1"/>
  <c r="M45" i="69" l="1"/>
  <c r="M46" i="69" s="1"/>
  <c r="D4" i="69" s="1"/>
</calcChain>
</file>

<file path=xl/sharedStrings.xml><?xml version="1.0" encoding="utf-8"?>
<sst xmlns="http://schemas.openxmlformats.org/spreadsheetml/2006/main" count="523" uniqueCount="158">
  <si>
    <t>13</t>
  </si>
  <si>
    <t>%</t>
  </si>
  <si>
    <t>1-25-2</t>
  </si>
  <si>
    <t>თავი 1. მშენებლობისთვის ტერიტორიის მომზადება</t>
  </si>
  <si>
    <t>სულ თავი 1–ის მიხედვით</t>
  </si>
  <si>
    <t>თავი 2. მიწის ვაკისი</t>
  </si>
  <si>
    <t>სამუშაოები და დანახარჯები არ არის</t>
  </si>
  <si>
    <t>თავი 3. საგზაო სამოსი</t>
  </si>
  <si>
    <t>თავი 4. ხელოვნური ნაგებობები</t>
  </si>
  <si>
    <t>თავი 5. გადაკვეთები და მიერთებები</t>
  </si>
  <si>
    <t>თვაი 6. გზების მოწყობა და საგზაო მოწყობილიბა</t>
  </si>
  <si>
    <t>№</t>
  </si>
  <si>
    <t>ხარჯთაღრიცხვის №</t>
  </si>
  <si>
    <t>თავების, ობიექტების, სამუშაოთა და დანახარჯების დასახელება</t>
  </si>
  <si>
    <t>სამშენებლო სამუშაოები</t>
  </si>
  <si>
    <t>სამონტაჟო სამუშაოები</t>
  </si>
  <si>
    <t>მოწყობილობები</t>
  </si>
  <si>
    <t>საერთო სახარჯთაღრიცხვო ღირებულება, ათ. ლარი</t>
  </si>
  <si>
    <t>დანარჩენი დანახარჯ.</t>
  </si>
  <si>
    <t>სახარჯთაღრიცხვო ღირებ. ათასი ლარი</t>
  </si>
  <si>
    <t>სამინისტრო უწყება</t>
  </si>
  <si>
    <t>მთ. სამმართველო</t>
  </si>
  <si>
    <t>ნაკრები ხარჯთაღრიცხვის ანგარიში თანხით</t>
  </si>
  <si>
    <t>მათ შორის დასაბრუნებელი თანხა</t>
  </si>
  <si>
    <t>ათასი ლარი</t>
  </si>
  <si>
    <t>დამტკიცებულია</t>
  </si>
  <si>
    <t>საფუძველი</t>
  </si>
  <si>
    <t>სამუშაოების, რესურსების დასახელება</t>
  </si>
  <si>
    <t>განზ.</t>
  </si>
  <si>
    <t>ნორმატიული რესურსი</t>
  </si>
  <si>
    <t>ერთეული</t>
  </si>
  <si>
    <t>სულ</t>
  </si>
  <si>
    <t>მასალა</t>
  </si>
  <si>
    <t>ერთ. ფასი</t>
  </si>
  <si>
    <t>ჯამი</t>
  </si>
  <si>
    <t>ხელფასი</t>
  </si>
  <si>
    <t>მანქანა–მექანიზმები</t>
  </si>
  <si>
    <t>100 მ3</t>
  </si>
  <si>
    <t>შრომის დანახარჯი</t>
  </si>
  <si>
    <t>კ/სთ</t>
  </si>
  <si>
    <t>სხვა მანქანები</t>
  </si>
  <si>
    <t>ლარი</t>
  </si>
  <si>
    <t>სხვა მასალები</t>
  </si>
  <si>
    <t>მ3</t>
  </si>
  <si>
    <t>ტ</t>
  </si>
  <si>
    <t>ზედნადები ხარჯები</t>
  </si>
  <si>
    <t>სახარჯთაღრიცხვო მოგება</t>
  </si>
  <si>
    <t>სულ ხარჯთაღრიცხვით</t>
  </si>
  <si>
    <t>1-22-15</t>
  </si>
  <si>
    <t>1000 მ3</t>
  </si>
  <si>
    <t>ექსკავატორი 0,5 მ3</t>
  </si>
  <si>
    <t>ღორღი</t>
  </si>
  <si>
    <t>სამუშაოები ნაყარში</t>
  </si>
  <si>
    <t>ბულდოზერი 108 ცხ. ძ.</t>
  </si>
  <si>
    <t>მ/სთ</t>
  </si>
  <si>
    <t>ენდაგ 89 კრ.2 გამ.1          2-1-54 ცხრ.2 პ.1ვ</t>
  </si>
  <si>
    <t>ქვიშა–ხრეში</t>
  </si>
  <si>
    <t>III კატეგორიის გრუნტის დამუშავება ხელით, თვითმცლელებზე დატვირთვით (33გ)</t>
  </si>
  <si>
    <t>თავი 7. საგზაო და ავტოსატრანსპორტო სამსახური</t>
  </si>
  <si>
    <t>თავი 8. გზასთან მისასვლელები</t>
  </si>
  <si>
    <t>სულ 1–8 თავების მიხედვით</t>
  </si>
  <si>
    <t>თავი 9. დროებითი შენობა–ნაგებობები</t>
  </si>
  <si>
    <t>სულ 1–9 თავების მიხედვით</t>
  </si>
  <si>
    <t>თავი 10. სხვადასხვა სამუშაოები და დანახარჯები</t>
  </si>
  <si>
    <t>სულ 1–10 თავების მიხედვით</t>
  </si>
  <si>
    <t>თავი 11. დირექციის შენახვის ხარჯები</t>
  </si>
  <si>
    <t>თავი 12. საპროექტო–საძიებო სამუშაოები</t>
  </si>
  <si>
    <t>გაუთვალისწინებელი სამუშაოები და დანახარჯები – 3%</t>
  </si>
  <si>
    <t>დ.ღ.გ. – 18%</t>
  </si>
  <si>
    <t>სულ ნაკრები ხარჯთაღრიცხვის ანგარიშით</t>
  </si>
  <si>
    <t>საძ. სამ. კრ. კაპ. მშენ. გვ.557 ცხრ.17</t>
  </si>
  <si>
    <t>2–1</t>
  </si>
  <si>
    <t>მიწის ვაკისი</t>
  </si>
  <si>
    <t>სულ თავი 2–ის მიხედვით</t>
  </si>
  <si>
    <t>ლოკალური ხარჯთაღრიცხვა 2–1</t>
  </si>
  <si>
    <t>III კატეგორიის გრუნტის დამუშავება ექსკავატორით, თვითმცლელებზე დატვირთვით (33გ)</t>
  </si>
  <si>
    <t>ექსკავატორი 1 მ3</t>
  </si>
  <si>
    <t>1–1</t>
  </si>
  <si>
    <t>მოსამზადებელი სამუშაოები</t>
  </si>
  <si>
    <t>ლოკალური ხარჯთაღრიცხვა 1–1</t>
  </si>
  <si>
    <t>ათ. ლარი</t>
  </si>
  <si>
    <t>ც</t>
  </si>
  <si>
    <t>ავტოგრეიდერი 108 ცხ. ძ.</t>
  </si>
  <si>
    <t xml:space="preserve">27-7-2     </t>
  </si>
  <si>
    <t>სარწყავი მანქანა</t>
  </si>
  <si>
    <t>სატკეპნი საგზაო, თვითმავალი,   18 ტ</t>
  </si>
  <si>
    <t>წყალი</t>
  </si>
  <si>
    <t>1000 მ2</t>
  </si>
  <si>
    <t>სატკეპნი საგზაო, თვითმავალი,      5 ტ</t>
  </si>
  <si>
    <t>სატკეპნი საგზაო, თვითმავალი,    10 ტ</t>
  </si>
  <si>
    <t>ქვის გამანაწილებელი</t>
  </si>
  <si>
    <t>27-63-1</t>
  </si>
  <si>
    <t>თხევადი ბიტუმის მოსხმა</t>
  </si>
  <si>
    <t>ავტოგუდრონატორი</t>
  </si>
  <si>
    <t>ბიტუმი</t>
  </si>
  <si>
    <t>ასფალტის დამგები</t>
  </si>
  <si>
    <t>საგზაო სატკეპნი 5 ტ</t>
  </si>
  <si>
    <t>საგზაო სატკეპნი 10 ტ</t>
  </si>
  <si>
    <t xml:space="preserve">წვრილმარცვლოვანი ა/ბ  </t>
  </si>
  <si>
    <t>ლოკალური ხარჯთაღრიცხვა 3–1</t>
  </si>
  <si>
    <t>საგზაო სამოსის მოწყობა</t>
  </si>
  <si>
    <t>3–1</t>
  </si>
  <si>
    <t>საგზაო სამოსი</t>
  </si>
  <si>
    <t>სულ თავი 3–ის მიხედვით</t>
  </si>
  <si>
    <t>ინვენტარული შესაღობი მოწყობილობების, კონუსების, სასიგნალო ფანრების დატვირთვა ბაზაში თვითმცლელებზე, ტრანსპორტირება სამშენებლო მოედანზე, გადმოტვირთვა, სამუშაოს დასრულების შემდეგ ბაზაში დაბრუნება</t>
  </si>
  <si>
    <t>საგზაო ნიშნების ბეტონის ქვესადგამების დატვირთვა ბაზაში თვითმცლელებზე, ტრანსპორტირება სამშენებლო მოედანზე, გადმოტვირთვა, სამუშაოს დასრულების შემდეგ ბაზაში დაბრუნება</t>
  </si>
  <si>
    <t>ინვენტარული საგზაო ნიშნების ლითონის დგარებისა და ფარების დატვირთვა ბაზაში თვითმცლელებზე, ტრანსპორტირება სამშენებლო მოედანზე, გადმოტვირთვა, სამუშაოს დასრულების შემდეგ ბაზაში დაბრუნება</t>
  </si>
  <si>
    <t>27-50-11              კ-1.5 პირ.</t>
  </si>
  <si>
    <t>ინვენტარული შესაღობი მოწყობილობების, კონუსების, სასიგნალო ფანრების, ბეტონის ქვესადგამების მონტაჟი, დემონტაჟი, 2–ჯერ გადაადგილებით</t>
  </si>
  <si>
    <t>27-46-3           კ-1.6</t>
  </si>
  <si>
    <t>ინვენტარული საგზაო ნიშნების მონტაჟი და დემონტაჟი 2–ჯერ</t>
  </si>
  <si>
    <t>27-47                  კ-1.5</t>
  </si>
  <si>
    <t>არსებულ დგარებზე ფარების დაკიდება და ახსნა 2–ჯერ გადაადგილებით</t>
  </si>
  <si>
    <t xml:space="preserve">27-11-1 </t>
  </si>
  <si>
    <t>მშენ. შემფ. კავშ. მით. 2020</t>
  </si>
  <si>
    <t>გრუნტის გადაზიდვა ნაყარში თვითმცლელებით 3 კმ–ზე</t>
  </si>
  <si>
    <t>1-22-2</t>
  </si>
  <si>
    <t>კარიერში ხრეშოვანი გრუნტის დამუშავება ექსკავატორით, თვითმცლელებზე დატვირთვით, ყრილის მოსაწყობად</t>
  </si>
  <si>
    <t>1-118-11</t>
  </si>
  <si>
    <t>დატკეპვნა პნევმოსატკეპნებით</t>
  </si>
  <si>
    <t>პნევმოსატკეპნები</t>
  </si>
  <si>
    <t>100 მ2</t>
  </si>
  <si>
    <t>1-112-2,8,11</t>
  </si>
  <si>
    <t>ჰა</t>
  </si>
  <si>
    <t>ბუჩქმჭრელი ტრაქტორზე</t>
  </si>
  <si>
    <t>ფარცხი ბუჩქნარისთვის</t>
  </si>
  <si>
    <t>ტრაქტორი 108 ცხ. ძ.</t>
  </si>
  <si>
    <t>ბუჩქნარის გაჩეხვა ნაყარში გატანით</t>
  </si>
  <si>
    <t>მშენებლობის პერიოდში გზის ინვენტარული ნიშნებითა და შესაღობი მოწყობილიბებით  აღჭურვა</t>
  </si>
  <si>
    <t>27-03-009-4        27-03-009-3</t>
  </si>
  <si>
    <t>საფარის ფრეზირება,                სისქით 4 სმ</t>
  </si>
  <si>
    <t>ფრეზი</t>
  </si>
  <si>
    <t>ავტოთვითმცლელი</t>
  </si>
  <si>
    <t>გრუნტის მოზიდვა თვითმცლელებით 15 კმ–ზე</t>
  </si>
  <si>
    <t>27-39-1,2                27-40-1,2</t>
  </si>
  <si>
    <t>საფარის ქვედა ფენის მოწყობა მსხვილმარცვლოვანი, ფოროვანი, ღორღოვანი ა/ბ ცხელი ნარევით, მარკა 2, სისქით 6 სმ</t>
  </si>
  <si>
    <t xml:space="preserve">მსხვილმარცვლოვანი ა/ბ  </t>
  </si>
  <si>
    <t xml:space="preserve">27-39-1     27-40-1   </t>
  </si>
  <si>
    <t>საფარის ზედა ფენის მოწყობა წვრილმარცვლოვანი, მკვრივი, ღორღოვანი ა/ბ ცხელი ნარევით ტიპი Б, მარკა II, სისქით 4 სმ</t>
  </si>
  <si>
    <t>ლოკალური ხარჯთაღრიცხვა 5–1</t>
  </si>
  <si>
    <t>მიერთებების მოწყობა</t>
  </si>
  <si>
    <t>შემასწორებელი ფენა  ქვიშა–ხრეშოვანი ნარევით, სისქით 10 სმ (ფრ. 0–70 მმ)</t>
  </si>
  <si>
    <t>საფუძველი – ფრ. ღორღი (0–40 მმ),  სისქით 15 სმ</t>
  </si>
  <si>
    <t>5–1</t>
  </si>
  <si>
    <t>მიერთებები</t>
  </si>
  <si>
    <t>სულ თავი 5–ის მიხედვით</t>
  </si>
  <si>
    <t>გორის მუნიციპალიტეტში, სოფ.ზემო ნიქოზში რკინიგზასთან მისასვლელი გზის მოწყობა</t>
  </si>
  <si>
    <t>შედგენილია 2020 II  კვ. ფასებში</t>
  </si>
  <si>
    <t>ტრასის აღდგენა და დამაგრება  – 0,785 კმ</t>
  </si>
  <si>
    <t>სნდაწ            IV-4-82                I ნაწ. სარკ. და საავტ. გადაზ.             გვ.6 პ.42 2020-II გვ.140</t>
  </si>
  <si>
    <t>სნდაწ            IV-4-82                I ნაწ. სარკ. და საავტ. გადაზ.             გვ.5 პ.14ა 2020-II გვ.140</t>
  </si>
  <si>
    <t>სნდაწ            IV-4-82                I ნაწ. სარკ. და საავტ. გადაზ.             გვ.6 პ.35 2020-II გვ.140</t>
  </si>
  <si>
    <t>4-4-82             I  ნაწ       გვ.6 პ.29 2020-II</t>
  </si>
  <si>
    <t>ნაფრეზის გატანა  3 კმ–ზე, თვითმცლელებით</t>
  </si>
  <si>
    <t xml:space="preserve">2020-II გვ.140    </t>
  </si>
  <si>
    <t>27–7–4</t>
  </si>
  <si>
    <t>შემასწორებელი ფენა – ფრ. ღორღი (0–40 მმ),  სისქით 10 სმ</t>
  </si>
  <si>
    <t>მისაყრელი გვერდულების მოწყობა  ქვიშა–ხრეშოვანი ნარევით, სისქით 10 სმ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</si>
</sst>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"/>
    <numFmt numFmtId="166" formatCode="0.0000"/>
    <numFmt numFmtId="167" formatCode="0.00000"/>
    <numFmt numFmtId="168" formatCode="0;[Red]0"/>
    <numFmt numFmtId="169" formatCode="0.000000"/>
    <numFmt numFmtId="170" formatCode="0.00;[Red]0.00"/>
  </numFmts>
  <fonts count="1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Sylfaen"/>
      <family val="1"/>
    </font>
    <font>
      <b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9"/>
      <name val="Sylfaen"/>
      <family val="1"/>
    </font>
    <font>
      <b/>
      <sz val="12"/>
      <name val="Sylfaen"/>
      <family val="1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i/>
      <sz val="10"/>
      <name val="Sylfaen"/>
      <family val="1"/>
    </font>
    <font>
      <u/>
      <sz val="10"/>
      <name val="Sylfaen"/>
      <family val="1"/>
    </font>
    <font>
      <sz val="10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166">
    <xf numFmtId="0" fontId="0" fillId="0" borderId="0" xfId="0"/>
    <xf numFmtId="0" fontId="6" fillId="0" borderId="0" xfId="0" applyFont="1"/>
    <xf numFmtId="0" fontId="6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2" fontId="6" fillId="0" borderId="1" xfId="1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/>
    <xf numFmtId="2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67" fontId="6" fillId="0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left" vertical="center" wrapText="1"/>
    </xf>
    <xf numFmtId="166" fontId="6" fillId="0" borderId="1" xfId="1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1" fillId="0" borderId="0" xfId="0" applyFont="1"/>
    <xf numFmtId="0" fontId="7" fillId="0" borderId="1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/>
    <xf numFmtId="164" fontId="6" fillId="0" borderId="0" xfId="0" applyNumberFormat="1" applyFont="1" applyAlignment="1"/>
    <xf numFmtId="0" fontId="12" fillId="0" borderId="0" xfId="0" applyFont="1" applyAlignment="1">
      <alignment vertical="center" wrapText="1"/>
    </xf>
    <xf numFmtId="0" fontId="13" fillId="0" borderId="0" xfId="0" applyFont="1"/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1" xfId="0" quotePrefix="1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right" vertical="center"/>
    </xf>
    <xf numFmtId="0" fontId="6" fillId="4" borderId="0" xfId="0" applyFont="1" applyFill="1"/>
    <xf numFmtId="49" fontId="6" fillId="4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/>
    <xf numFmtId="0" fontId="6" fillId="0" borderId="0" xfId="0" applyFont="1" applyAlignment="1">
      <alignment horizontal="left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49" fontId="6" fillId="0" borderId="5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" fontId="6" fillId="4" borderId="1" xfId="1" applyNumberFormat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/>
    </xf>
    <xf numFmtId="2" fontId="6" fillId="4" borderId="1" xfId="1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/>
    </xf>
    <xf numFmtId="168" fontId="6" fillId="0" borderId="1" xfId="0" applyNumberFormat="1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168" fontId="6" fillId="0" borderId="1" xfId="0" applyNumberFormat="1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vertical="center" wrapText="1"/>
    </xf>
    <xf numFmtId="170" fontId="6" fillId="0" borderId="0" xfId="0" applyNumberFormat="1" applyFont="1" applyFill="1" applyAlignment="1">
      <alignment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right" vertical="center"/>
    </xf>
    <xf numFmtId="166" fontId="6" fillId="4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16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textRotation="90"/>
    </xf>
    <xf numFmtId="49" fontId="7" fillId="0" borderId="7" xfId="0" applyNumberFormat="1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right" vertical="center"/>
    </xf>
  </cellXfs>
  <cellStyles count="4">
    <cellStyle name="Normal" xfId="0" builtinId="0"/>
    <cellStyle name="Обычный 2" xfId="2"/>
    <cellStyle name="Обычный 2 2" xfId="3"/>
    <cellStyle name="Обычный_Лист1" xfId="1"/>
  </cellStyles>
  <dxfs count="3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46"/>
  <sheetViews>
    <sheetView tabSelected="1" zoomScaleNormal="100" workbookViewId="0">
      <selection activeCell="C43" sqref="C43"/>
    </sheetView>
  </sheetViews>
  <sheetFormatPr defaultRowHeight="15" x14ac:dyDescent="0.25"/>
  <cols>
    <col min="1" max="1" width="4.28515625" style="51" customWidth="1"/>
    <col min="2" max="2" width="17.7109375" style="51" customWidth="1"/>
    <col min="3" max="3" width="53" style="51" customWidth="1"/>
    <col min="4" max="6" width="11.7109375" style="51" customWidth="1"/>
    <col min="7" max="8" width="12.28515625" style="51" customWidth="1"/>
    <col min="9" max="16384" width="9.140625" style="51"/>
  </cols>
  <sheetData>
    <row r="1" spans="1:13" ht="15.75" x14ac:dyDescent="0.3">
      <c r="A1" s="1"/>
      <c r="B1" s="1"/>
      <c r="C1" s="1"/>
      <c r="D1" s="1"/>
      <c r="E1" s="1"/>
      <c r="F1" s="130" t="s">
        <v>25</v>
      </c>
      <c r="G1" s="130"/>
      <c r="H1" s="130"/>
    </row>
    <row r="2" spans="1:13" ht="15.75" x14ac:dyDescent="0.3">
      <c r="A2" s="131" t="s">
        <v>20</v>
      </c>
      <c r="B2" s="131"/>
      <c r="C2" s="132" t="s">
        <v>22</v>
      </c>
      <c r="D2" s="132"/>
      <c r="E2" s="132"/>
      <c r="F2" s="56"/>
      <c r="G2" s="133" t="s">
        <v>24</v>
      </c>
      <c r="H2" s="133"/>
    </row>
    <row r="3" spans="1:13" ht="15" customHeight="1" x14ac:dyDescent="0.3">
      <c r="A3" s="134" t="s">
        <v>21</v>
      </c>
      <c r="B3" s="134"/>
      <c r="C3" s="132" t="s">
        <v>23</v>
      </c>
      <c r="D3" s="132"/>
      <c r="E3" s="132"/>
      <c r="F3" s="57"/>
      <c r="G3" s="133" t="s">
        <v>24</v>
      </c>
      <c r="H3" s="133"/>
    </row>
    <row r="4" spans="1:13" ht="15.75" x14ac:dyDescent="0.3">
      <c r="A4" s="1"/>
      <c r="B4" s="1"/>
      <c r="C4" s="1"/>
      <c r="D4" s="1"/>
      <c r="E4" s="1"/>
      <c r="F4" s="1"/>
      <c r="G4" s="1"/>
      <c r="H4" s="1"/>
    </row>
    <row r="5" spans="1:13" s="59" customFormat="1" ht="24.75" customHeight="1" x14ac:dyDescent="0.25">
      <c r="A5" s="135"/>
      <c r="B5" s="135"/>
      <c r="C5" s="135"/>
      <c r="D5" s="135"/>
      <c r="E5" s="135"/>
      <c r="F5" s="135"/>
      <c r="G5" s="135"/>
      <c r="H5" s="135"/>
      <c r="I5" s="58"/>
      <c r="J5" s="58"/>
      <c r="K5" s="58"/>
      <c r="L5" s="58"/>
      <c r="M5" s="58"/>
    </row>
    <row r="6" spans="1:13" ht="18" customHeight="1" x14ac:dyDescent="0.25">
      <c r="A6" s="136" t="s">
        <v>146</v>
      </c>
      <c r="B6" s="136"/>
      <c r="C6" s="136"/>
      <c r="D6" s="136"/>
      <c r="E6" s="136"/>
      <c r="F6" s="136"/>
      <c r="G6" s="136"/>
      <c r="H6" s="136"/>
    </row>
    <row r="7" spans="1:13" ht="18.75" customHeight="1" x14ac:dyDescent="0.25">
      <c r="A7" s="60"/>
      <c r="B7" s="61"/>
      <c r="C7" s="60"/>
      <c r="D7" s="60"/>
      <c r="E7" s="138" t="s">
        <v>147</v>
      </c>
      <c r="F7" s="138"/>
      <c r="G7" s="138"/>
      <c r="H7" s="138"/>
    </row>
    <row r="8" spans="1:13" ht="24.75" customHeight="1" x14ac:dyDescent="0.25">
      <c r="A8" s="137" t="s">
        <v>11</v>
      </c>
      <c r="B8" s="137" t="s">
        <v>12</v>
      </c>
      <c r="C8" s="137" t="s">
        <v>13</v>
      </c>
      <c r="D8" s="137" t="s">
        <v>19</v>
      </c>
      <c r="E8" s="137"/>
      <c r="F8" s="137"/>
      <c r="G8" s="137"/>
      <c r="H8" s="137" t="s">
        <v>17</v>
      </c>
    </row>
    <row r="9" spans="1:13" ht="60" customHeight="1" x14ac:dyDescent="0.25">
      <c r="A9" s="137"/>
      <c r="B9" s="137"/>
      <c r="C9" s="137"/>
      <c r="D9" s="12" t="s">
        <v>14</v>
      </c>
      <c r="E9" s="12" t="s">
        <v>15</v>
      </c>
      <c r="F9" s="12" t="s">
        <v>16</v>
      </c>
      <c r="G9" s="12" t="s">
        <v>18</v>
      </c>
      <c r="H9" s="137"/>
    </row>
    <row r="10" spans="1:13" x14ac:dyDescent="0.25">
      <c r="A10" s="62">
        <v>1</v>
      </c>
      <c r="B10" s="63">
        <v>2</v>
      </c>
      <c r="C10" s="63">
        <v>3</v>
      </c>
      <c r="D10" s="63">
        <v>4</v>
      </c>
      <c r="E10" s="63">
        <v>5</v>
      </c>
      <c r="F10" s="63">
        <v>6</v>
      </c>
      <c r="G10" s="63">
        <v>7</v>
      </c>
      <c r="H10" s="63">
        <v>8</v>
      </c>
    </row>
    <row r="11" spans="1:13" ht="18.75" customHeight="1" x14ac:dyDescent="0.25">
      <c r="A11" s="64"/>
      <c r="B11" s="145" t="s">
        <v>3</v>
      </c>
      <c r="C11" s="146"/>
      <c r="D11" s="142"/>
      <c r="E11" s="143"/>
      <c r="F11" s="143"/>
      <c r="G11" s="143"/>
      <c r="H11" s="144"/>
    </row>
    <row r="12" spans="1:13" ht="45" x14ac:dyDescent="0.25">
      <c r="A12" s="54">
        <v>1</v>
      </c>
      <c r="B12" s="26" t="s">
        <v>70</v>
      </c>
      <c r="C12" s="31" t="s">
        <v>148</v>
      </c>
      <c r="D12" s="65"/>
      <c r="E12" s="14"/>
      <c r="F12" s="14"/>
      <c r="G12" s="14"/>
      <c r="H12" s="17"/>
    </row>
    <row r="13" spans="1:13" ht="17.25" customHeight="1" x14ac:dyDescent="0.25">
      <c r="A13" s="54">
        <v>2</v>
      </c>
      <c r="B13" s="26" t="s">
        <v>77</v>
      </c>
      <c r="C13" s="31" t="s">
        <v>78</v>
      </c>
      <c r="D13" s="65"/>
      <c r="E13" s="14"/>
      <c r="F13" s="14"/>
      <c r="G13" s="14"/>
      <c r="H13" s="17"/>
    </row>
    <row r="14" spans="1:13" ht="17.25" customHeight="1" x14ac:dyDescent="0.25">
      <c r="A14" s="54"/>
      <c r="B14" s="66"/>
      <c r="C14" s="31" t="s">
        <v>4</v>
      </c>
      <c r="D14" s="17"/>
      <c r="E14" s="14"/>
      <c r="F14" s="14"/>
      <c r="G14" s="14"/>
      <c r="H14" s="17"/>
    </row>
    <row r="15" spans="1:13" ht="17.25" customHeight="1" x14ac:dyDescent="0.25">
      <c r="A15" s="139" t="s">
        <v>5</v>
      </c>
      <c r="B15" s="140"/>
      <c r="C15" s="141"/>
      <c r="D15" s="142"/>
      <c r="E15" s="143"/>
      <c r="F15" s="143"/>
      <c r="G15" s="143"/>
      <c r="H15" s="144"/>
    </row>
    <row r="16" spans="1:13" ht="17.25" customHeight="1" x14ac:dyDescent="0.25">
      <c r="A16" s="54">
        <v>3</v>
      </c>
      <c r="B16" s="26" t="s">
        <v>71</v>
      </c>
      <c r="C16" s="31" t="s">
        <v>72</v>
      </c>
      <c r="D16" s="65"/>
      <c r="E16" s="14"/>
      <c r="F16" s="14"/>
      <c r="G16" s="14"/>
      <c r="H16" s="17"/>
    </row>
    <row r="17" spans="1:8" ht="17.25" customHeight="1" x14ac:dyDescent="0.25">
      <c r="A17" s="54"/>
      <c r="B17" s="66"/>
      <c r="C17" s="31" t="s">
        <v>73</v>
      </c>
      <c r="D17" s="17"/>
      <c r="E17" s="14"/>
      <c r="F17" s="14"/>
      <c r="G17" s="14"/>
      <c r="H17" s="17"/>
    </row>
    <row r="18" spans="1:8" ht="17.25" customHeight="1" x14ac:dyDescent="0.25">
      <c r="A18" s="139" t="s">
        <v>7</v>
      </c>
      <c r="B18" s="140"/>
      <c r="C18" s="141"/>
      <c r="D18" s="142"/>
      <c r="E18" s="143"/>
      <c r="F18" s="143"/>
      <c r="G18" s="143"/>
      <c r="H18" s="144"/>
    </row>
    <row r="19" spans="1:8" ht="17.25" customHeight="1" x14ac:dyDescent="0.25">
      <c r="A19" s="54">
        <v>4</v>
      </c>
      <c r="B19" s="26" t="s">
        <v>101</v>
      </c>
      <c r="C19" s="31" t="s">
        <v>102</v>
      </c>
      <c r="D19" s="65"/>
      <c r="E19" s="14"/>
      <c r="F19" s="14"/>
      <c r="G19" s="14"/>
      <c r="H19" s="17"/>
    </row>
    <row r="20" spans="1:8" ht="17.25" customHeight="1" x14ac:dyDescent="0.25">
      <c r="A20" s="54"/>
      <c r="B20" s="66"/>
      <c r="C20" s="31" t="s">
        <v>103</v>
      </c>
      <c r="D20" s="17"/>
      <c r="E20" s="14"/>
      <c r="F20" s="14"/>
      <c r="G20" s="14"/>
      <c r="H20" s="17"/>
    </row>
    <row r="21" spans="1:8" ht="17.25" customHeight="1" x14ac:dyDescent="0.25">
      <c r="A21" s="139" t="s">
        <v>8</v>
      </c>
      <c r="B21" s="140"/>
      <c r="C21" s="141"/>
      <c r="D21" s="142" t="s">
        <v>6</v>
      </c>
      <c r="E21" s="143"/>
      <c r="F21" s="143"/>
      <c r="G21" s="143"/>
      <c r="H21" s="144"/>
    </row>
    <row r="22" spans="1:8" ht="17.25" customHeight="1" x14ac:dyDescent="0.25">
      <c r="A22" s="139" t="s">
        <v>9</v>
      </c>
      <c r="B22" s="140"/>
      <c r="C22" s="141"/>
      <c r="D22" s="142"/>
      <c r="E22" s="143"/>
      <c r="F22" s="143"/>
      <c r="G22" s="143"/>
      <c r="H22" s="144"/>
    </row>
    <row r="23" spans="1:8" ht="17.25" customHeight="1" x14ac:dyDescent="0.25">
      <c r="A23" s="54">
        <v>5</v>
      </c>
      <c r="B23" s="26" t="s">
        <v>143</v>
      </c>
      <c r="C23" s="31" t="s">
        <v>144</v>
      </c>
      <c r="D23" s="65"/>
      <c r="E23" s="14"/>
      <c r="F23" s="14"/>
      <c r="G23" s="14"/>
      <c r="H23" s="17"/>
    </row>
    <row r="24" spans="1:8" ht="17.25" customHeight="1" x14ac:dyDescent="0.25">
      <c r="A24" s="54"/>
      <c r="B24" s="66"/>
      <c r="C24" s="31" t="s">
        <v>145</v>
      </c>
      <c r="D24" s="17"/>
      <c r="E24" s="14"/>
      <c r="F24" s="14"/>
      <c r="G24" s="14"/>
      <c r="H24" s="17"/>
    </row>
    <row r="25" spans="1:8" ht="17.25" customHeight="1" x14ac:dyDescent="0.25">
      <c r="A25" s="139" t="s">
        <v>10</v>
      </c>
      <c r="B25" s="140"/>
      <c r="C25" s="141"/>
      <c r="D25" s="142" t="s">
        <v>6</v>
      </c>
      <c r="E25" s="143"/>
      <c r="F25" s="143"/>
      <c r="G25" s="143"/>
      <c r="H25" s="144"/>
    </row>
    <row r="26" spans="1:8" ht="17.25" customHeight="1" x14ac:dyDescent="0.25">
      <c r="A26" s="139" t="s">
        <v>58</v>
      </c>
      <c r="B26" s="140"/>
      <c r="C26" s="141"/>
      <c r="D26" s="142" t="s">
        <v>6</v>
      </c>
      <c r="E26" s="143"/>
      <c r="F26" s="143"/>
      <c r="G26" s="143"/>
      <c r="H26" s="144"/>
    </row>
    <row r="27" spans="1:8" ht="17.25" customHeight="1" x14ac:dyDescent="0.25">
      <c r="A27" s="139" t="s">
        <v>59</v>
      </c>
      <c r="B27" s="140"/>
      <c r="C27" s="141"/>
      <c r="D27" s="142" t="s">
        <v>6</v>
      </c>
      <c r="E27" s="143"/>
      <c r="F27" s="143"/>
      <c r="G27" s="143"/>
      <c r="H27" s="144"/>
    </row>
    <row r="28" spans="1:8" ht="17.25" customHeight="1" x14ac:dyDescent="0.25">
      <c r="A28" s="54"/>
      <c r="B28" s="66"/>
      <c r="C28" s="31" t="s">
        <v>60</v>
      </c>
      <c r="D28" s="17"/>
      <c r="E28" s="14"/>
      <c r="F28" s="14"/>
      <c r="G28" s="14"/>
      <c r="H28" s="17"/>
    </row>
    <row r="29" spans="1:8" ht="17.25" customHeight="1" x14ac:dyDescent="0.25">
      <c r="A29" s="139" t="s">
        <v>61</v>
      </c>
      <c r="B29" s="140"/>
      <c r="C29" s="141"/>
      <c r="D29" s="142" t="s">
        <v>6</v>
      </c>
      <c r="E29" s="143"/>
      <c r="F29" s="143"/>
      <c r="G29" s="143"/>
      <c r="H29" s="144"/>
    </row>
    <row r="30" spans="1:8" ht="17.25" customHeight="1" x14ac:dyDescent="0.25">
      <c r="A30" s="54"/>
      <c r="B30" s="66"/>
      <c r="C30" s="31" t="s">
        <v>62</v>
      </c>
      <c r="D30" s="17"/>
      <c r="E30" s="14"/>
      <c r="F30" s="14"/>
      <c r="G30" s="17"/>
      <c r="H30" s="17"/>
    </row>
    <row r="31" spans="1:8" ht="17.25" customHeight="1" x14ac:dyDescent="0.25">
      <c r="A31" s="139" t="s">
        <v>63</v>
      </c>
      <c r="B31" s="140"/>
      <c r="C31" s="141"/>
      <c r="D31" s="142" t="s">
        <v>6</v>
      </c>
      <c r="E31" s="143"/>
      <c r="F31" s="143"/>
      <c r="G31" s="143"/>
      <c r="H31" s="144"/>
    </row>
    <row r="32" spans="1:8" ht="17.25" customHeight="1" x14ac:dyDescent="0.25">
      <c r="A32" s="54"/>
      <c r="B32" s="66"/>
      <c r="C32" s="31" t="s">
        <v>64</v>
      </c>
      <c r="D32" s="17"/>
      <c r="E32" s="14"/>
      <c r="F32" s="14"/>
      <c r="G32" s="14"/>
      <c r="H32" s="17"/>
    </row>
    <row r="33" spans="1:10" ht="17.25" customHeight="1" x14ac:dyDescent="0.25">
      <c r="A33" s="67"/>
      <c r="B33" s="68"/>
      <c r="C33" s="67" t="s">
        <v>65</v>
      </c>
      <c r="D33" s="142" t="s">
        <v>6</v>
      </c>
      <c r="E33" s="143"/>
      <c r="F33" s="143"/>
      <c r="G33" s="143"/>
      <c r="H33" s="144"/>
    </row>
    <row r="34" spans="1:10" ht="17.25" customHeight="1" x14ac:dyDescent="0.25">
      <c r="A34" s="67"/>
      <c r="B34" s="68"/>
      <c r="C34" s="67" t="s">
        <v>66</v>
      </c>
      <c r="D34" s="142" t="s">
        <v>6</v>
      </c>
      <c r="E34" s="143"/>
      <c r="F34" s="143"/>
      <c r="G34" s="143"/>
      <c r="H34" s="144"/>
      <c r="I34" s="69"/>
      <c r="J34" s="69"/>
    </row>
    <row r="35" spans="1:10" ht="30" x14ac:dyDescent="0.25">
      <c r="A35" s="54">
        <v>6</v>
      </c>
      <c r="B35" s="54" t="s">
        <v>114</v>
      </c>
      <c r="C35" s="31" t="s">
        <v>67</v>
      </c>
      <c r="D35" s="14"/>
      <c r="E35" s="14"/>
      <c r="F35" s="14"/>
      <c r="G35" s="17"/>
      <c r="H35" s="17"/>
    </row>
    <row r="36" spans="1:10" x14ac:dyDescent="0.25">
      <c r="A36" s="41"/>
      <c r="B36" s="41"/>
      <c r="C36" s="54" t="s">
        <v>31</v>
      </c>
      <c r="D36" s="17"/>
      <c r="E36" s="14"/>
      <c r="F36" s="14"/>
      <c r="G36" s="17"/>
      <c r="H36" s="17"/>
    </row>
    <row r="37" spans="1:10" ht="30" x14ac:dyDescent="0.25">
      <c r="A37" s="54">
        <v>7</v>
      </c>
      <c r="B37" s="54" t="s">
        <v>114</v>
      </c>
      <c r="C37" s="54" t="s">
        <v>68</v>
      </c>
      <c r="D37" s="14"/>
      <c r="E37" s="14"/>
      <c r="F37" s="14"/>
      <c r="G37" s="17"/>
      <c r="H37" s="17"/>
    </row>
    <row r="38" spans="1:10" x14ac:dyDescent="0.25">
      <c r="A38" s="12"/>
      <c r="B38" s="70"/>
      <c r="C38" s="12" t="s">
        <v>69</v>
      </c>
      <c r="D38" s="17"/>
      <c r="E38" s="14"/>
      <c r="F38" s="14"/>
      <c r="G38" s="17"/>
      <c r="H38" s="17"/>
    </row>
    <row r="39" spans="1:10" x14ac:dyDescent="0.25">
      <c r="A39" s="98"/>
      <c r="B39" s="99"/>
      <c r="C39" s="98"/>
      <c r="D39" s="100"/>
      <c r="E39" s="101"/>
      <c r="F39" s="101"/>
      <c r="G39" s="100"/>
      <c r="H39" s="100"/>
    </row>
    <row r="40" spans="1:10" x14ac:dyDescent="0.25">
      <c r="A40" s="98"/>
      <c r="B40" s="99"/>
      <c r="C40" s="98"/>
      <c r="D40" s="100"/>
      <c r="E40" s="101"/>
      <c r="F40" s="101"/>
      <c r="G40" s="100"/>
      <c r="H40" s="100"/>
    </row>
    <row r="41" spans="1:10" x14ac:dyDescent="0.25">
      <c r="A41" s="55"/>
      <c r="B41" s="55"/>
      <c r="C41" s="55"/>
      <c r="D41" s="55"/>
      <c r="E41" s="55"/>
      <c r="F41" s="55"/>
      <c r="G41" s="55"/>
      <c r="H41" s="55"/>
    </row>
    <row r="42" spans="1:10" ht="15" customHeight="1" x14ac:dyDescent="0.25">
      <c r="A42" s="55"/>
      <c r="B42" s="124"/>
      <c r="C42" s="124"/>
      <c r="D42" s="55"/>
      <c r="E42" s="55"/>
      <c r="F42" s="129"/>
      <c r="G42" s="129"/>
      <c r="H42" s="124"/>
    </row>
    <row r="43" spans="1:10" x14ac:dyDescent="0.25">
      <c r="F43" s="128"/>
      <c r="G43" s="128"/>
    </row>
    <row r="44" spans="1:10" x14ac:dyDescent="0.25">
      <c r="C44" s="125"/>
      <c r="F44" s="128"/>
      <c r="G44" s="128"/>
    </row>
    <row r="45" spans="1:10" x14ac:dyDescent="0.25">
      <c r="F45" s="127"/>
      <c r="G45" s="127"/>
    </row>
    <row r="46" spans="1:10" ht="15.75" x14ac:dyDescent="0.3">
      <c r="C46" s="126"/>
      <c r="F46" s="128"/>
      <c r="G46" s="128"/>
    </row>
  </sheetData>
  <mergeCells count="41">
    <mergeCell ref="A31:C31"/>
    <mergeCell ref="D31:H31"/>
    <mergeCell ref="D33:H33"/>
    <mergeCell ref="D34:H34"/>
    <mergeCell ref="A26:C26"/>
    <mergeCell ref="D26:H26"/>
    <mergeCell ref="A27:C27"/>
    <mergeCell ref="D27:H27"/>
    <mergeCell ref="A29:C29"/>
    <mergeCell ref="D29:H29"/>
    <mergeCell ref="D25:H25"/>
    <mergeCell ref="B11:C11"/>
    <mergeCell ref="D11:H11"/>
    <mergeCell ref="A18:C18"/>
    <mergeCell ref="D18:H18"/>
    <mergeCell ref="A15:C15"/>
    <mergeCell ref="D15:H15"/>
    <mergeCell ref="A21:C21"/>
    <mergeCell ref="D21:H21"/>
    <mergeCell ref="A2:B2"/>
    <mergeCell ref="C2:E2"/>
    <mergeCell ref="G2:H2"/>
    <mergeCell ref="C3:E3"/>
    <mergeCell ref="G3:H3"/>
    <mergeCell ref="A3:B3"/>
    <mergeCell ref="F43:G43"/>
    <mergeCell ref="F44:G44"/>
    <mergeCell ref="F46:G46"/>
    <mergeCell ref="F42:G42"/>
    <mergeCell ref="F1:H1"/>
    <mergeCell ref="A5:H5"/>
    <mergeCell ref="A6:H6"/>
    <mergeCell ref="A8:A9"/>
    <mergeCell ref="B8:B9"/>
    <mergeCell ref="C8:C9"/>
    <mergeCell ref="D8:G8"/>
    <mergeCell ref="H8:H9"/>
    <mergeCell ref="E7:H7"/>
    <mergeCell ref="A22:C22"/>
    <mergeCell ref="D22:H22"/>
    <mergeCell ref="A25:C25"/>
  </mergeCells>
  <printOptions horizontalCentered="1"/>
  <pageMargins left="0.59055118110236215" right="0.39370078740157483" top="0.59055118110236215" bottom="0.39370078740157483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zoomScaleNormal="100" workbookViewId="0">
      <selection activeCell="F41" sqref="F41"/>
    </sheetView>
  </sheetViews>
  <sheetFormatPr defaultRowHeight="15" x14ac:dyDescent="0.3"/>
  <cols>
    <col min="1" max="1" width="3" style="1" customWidth="1"/>
    <col min="2" max="2" width="11" style="1" customWidth="1"/>
    <col min="3" max="3" width="29" style="81" customWidth="1"/>
    <col min="4" max="4" width="6.42578125" style="1" customWidth="1"/>
    <col min="5" max="5" width="11.140625" style="1" customWidth="1"/>
    <col min="6" max="6" width="9.85546875" style="1" bestFit="1" customWidth="1"/>
    <col min="7" max="7" width="9.140625" style="1"/>
    <col min="8" max="8" width="10.5703125" style="1" customWidth="1"/>
    <col min="9" max="9" width="7.42578125" style="1" customWidth="1"/>
    <col min="10" max="10" width="9.85546875" style="1" customWidth="1"/>
    <col min="11" max="11" width="8.5703125" style="1" customWidth="1"/>
    <col min="12" max="12" width="10.28515625" style="1" customWidth="1"/>
    <col min="13" max="16384" width="9.140625" style="1"/>
  </cols>
  <sheetData>
    <row r="1" spans="1:256" ht="15.75" customHeight="1" x14ac:dyDescent="0.3">
      <c r="A1" s="153" t="s">
        <v>79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256" x14ac:dyDescent="0.3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256" x14ac:dyDescent="0.3">
      <c r="A3" s="155" t="s">
        <v>78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256" x14ac:dyDescent="0.3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256" x14ac:dyDescent="0.3">
      <c r="A5" s="2"/>
      <c r="B5" s="156"/>
      <c r="C5" s="156"/>
      <c r="D5" s="3">
        <f>ROUND(M35*0.001,2)</f>
        <v>0</v>
      </c>
      <c r="E5" s="2" t="s">
        <v>80</v>
      </c>
      <c r="F5" s="2"/>
      <c r="G5" s="2"/>
      <c r="H5" s="2"/>
      <c r="I5" s="4"/>
      <c r="J5" s="106"/>
      <c r="K5" s="106"/>
      <c r="L5" s="3"/>
      <c r="M5" s="104"/>
    </row>
    <row r="6" spans="1:256" ht="31.5" customHeight="1" x14ac:dyDescent="0.3">
      <c r="A6" s="5"/>
      <c r="B6" s="5"/>
      <c r="C6" s="105"/>
      <c r="D6" s="6"/>
      <c r="E6" s="6"/>
      <c r="F6" s="3"/>
      <c r="G6" s="103"/>
      <c r="H6" s="157"/>
      <c r="I6" s="157"/>
      <c r="J6" s="157"/>
      <c r="K6" s="157"/>
      <c r="L6" s="3"/>
      <c r="M6" s="104"/>
      <c r="P6" s="75"/>
    </row>
    <row r="7" spans="1:256" ht="32.25" customHeight="1" x14ac:dyDescent="0.3">
      <c r="A7" s="158" t="s">
        <v>11</v>
      </c>
      <c r="B7" s="159" t="s">
        <v>26</v>
      </c>
      <c r="C7" s="161" t="s">
        <v>27</v>
      </c>
      <c r="D7" s="158" t="s">
        <v>28</v>
      </c>
      <c r="E7" s="150" t="s">
        <v>29</v>
      </c>
      <c r="F7" s="151"/>
      <c r="G7" s="150" t="s">
        <v>32</v>
      </c>
      <c r="H7" s="151"/>
      <c r="I7" s="150" t="s">
        <v>35</v>
      </c>
      <c r="J7" s="151"/>
      <c r="K7" s="150" t="s">
        <v>36</v>
      </c>
      <c r="L7" s="151"/>
      <c r="M7" s="152" t="s">
        <v>34</v>
      </c>
    </row>
    <row r="8" spans="1:256" ht="30" x14ac:dyDescent="0.3">
      <c r="A8" s="158"/>
      <c r="B8" s="160"/>
      <c r="C8" s="162"/>
      <c r="D8" s="158"/>
      <c r="E8" s="7" t="s">
        <v>30</v>
      </c>
      <c r="F8" s="7" t="s">
        <v>31</v>
      </c>
      <c r="G8" s="7" t="s">
        <v>33</v>
      </c>
      <c r="H8" s="8" t="s">
        <v>34</v>
      </c>
      <c r="I8" s="7" t="s">
        <v>33</v>
      </c>
      <c r="J8" s="8" t="s">
        <v>34</v>
      </c>
      <c r="K8" s="7" t="s">
        <v>33</v>
      </c>
      <c r="L8" s="8" t="s">
        <v>34</v>
      </c>
      <c r="M8" s="152"/>
    </row>
    <row r="9" spans="1:256" x14ac:dyDescent="0.3">
      <c r="A9" s="9">
        <v>1</v>
      </c>
      <c r="B9" s="10">
        <v>2</v>
      </c>
      <c r="C9" s="9">
        <v>3</v>
      </c>
      <c r="D9" s="10">
        <v>4</v>
      </c>
      <c r="E9" s="9">
        <v>5</v>
      </c>
      <c r="F9" s="10">
        <v>6</v>
      </c>
      <c r="G9" s="11">
        <v>7</v>
      </c>
      <c r="H9" s="10">
        <v>8</v>
      </c>
      <c r="I9" s="9">
        <v>9</v>
      </c>
      <c r="J9" s="10">
        <v>10</v>
      </c>
      <c r="K9" s="9">
        <v>11</v>
      </c>
      <c r="L9" s="11">
        <v>12</v>
      </c>
      <c r="M9" s="10" t="s">
        <v>0</v>
      </c>
    </row>
    <row r="10" spans="1:256" s="75" customFormat="1" ht="60" x14ac:dyDescent="0.3">
      <c r="A10" s="107"/>
      <c r="B10" s="108"/>
      <c r="C10" s="110" t="s">
        <v>128</v>
      </c>
      <c r="D10" s="108"/>
      <c r="E10" s="107"/>
      <c r="F10" s="108"/>
      <c r="G10" s="109"/>
      <c r="H10" s="108"/>
      <c r="I10" s="107"/>
      <c r="J10" s="108"/>
      <c r="K10" s="107"/>
      <c r="L10" s="109"/>
      <c r="M10" s="108"/>
    </row>
    <row r="11" spans="1:256" s="15" customFormat="1" ht="135" x14ac:dyDescent="0.25">
      <c r="A11" s="18">
        <v>1</v>
      </c>
      <c r="B11" s="30" t="s">
        <v>149</v>
      </c>
      <c r="C11" s="31" t="s">
        <v>104</v>
      </c>
      <c r="D11" s="32" t="s">
        <v>44</v>
      </c>
      <c r="E11" s="32"/>
      <c r="F11" s="25">
        <f>(62+108+1.8+120+9)*0.001</f>
        <v>0.30080000000000001</v>
      </c>
      <c r="G11" s="18"/>
      <c r="H11" s="18"/>
      <c r="I11" s="13"/>
      <c r="J11" s="33"/>
      <c r="K11" s="18"/>
      <c r="L11" s="13"/>
      <c r="M11" s="13"/>
      <c r="N11" s="3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5" customFormat="1" ht="120" x14ac:dyDescent="0.25">
      <c r="A12" s="18">
        <v>2</v>
      </c>
      <c r="B12" s="30" t="s">
        <v>150</v>
      </c>
      <c r="C12" s="31" t="s">
        <v>105</v>
      </c>
      <c r="D12" s="32" t="s">
        <v>44</v>
      </c>
      <c r="E12" s="32"/>
      <c r="F12" s="25">
        <f>1*2.4</f>
        <v>2.4</v>
      </c>
      <c r="G12" s="18"/>
      <c r="H12" s="18"/>
      <c r="I12" s="13"/>
      <c r="J12" s="33"/>
      <c r="K12" s="18"/>
      <c r="L12" s="13"/>
      <c r="M12" s="13"/>
      <c r="N12" s="34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5" customFormat="1" ht="120" x14ac:dyDescent="0.25">
      <c r="A13" s="18">
        <v>3</v>
      </c>
      <c r="B13" s="30" t="s">
        <v>151</v>
      </c>
      <c r="C13" s="31" t="s">
        <v>106</v>
      </c>
      <c r="D13" s="32" t="s">
        <v>44</v>
      </c>
      <c r="E13" s="32"/>
      <c r="F13" s="25">
        <f>0.236+16*12.5*0.001+2*6.25*0.001</f>
        <v>0.44850000000000001</v>
      </c>
      <c r="G13" s="18"/>
      <c r="H13" s="18"/>
      <c r="I13" s="13"/>
      <c r="J13" s="33"/>
      <c r="K13" s="18"/>
      <c r="L13" s="13"/>
      <c r="M13" s="13"/>
      <c r="N13" s="3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90" x14ac:dyDescent="0.3">
      <c r="A14" s="18">
        <v>4</v>
      </c>
      <c r="B14" s="26" t="s">
        <v>107</v>
      </c>
      <c r="C14" s="77" t="s">
        <v>108</v>
      </c>
      <c r="D14" s="13" t="s">
        <v>81</v>
      </c>
      <c r="E14" s="78"/>
      <c r="F14" s="25">
        <f>2+4+2+20+10+10</f>
        <v>48</v>
      </c>
      <c r="G14" s="13"/>
      <c r="H14" s="13"/>
      <c r="I14" s="13"/>
      <c r="J14" s="13"/>
      <c r="K14" s="13"/>
      <c r="L14" s="13"/>
      <c r="M14" s="1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x14ac:dyDescent="0.3">
      <c r="A15" s="18"/>
      <c r="B15" s="26"/>
      <c r="C15" s="77" t="s">
        <v>38</v>
      </c>
      <c r="D15" s="13" t="s">
        <v>39</v>
      </c>
      <c r="E15" s="16">
        <f>0.66*1.5*2</f>
        <v>1.98</v>
      </c>
      <c r="F15" s="13">
        <f>ROUND(F14*E15,2)</f>
        <v>95.04</v>
      </c>
      <c r="G15" s="13"/>
      <c r="H15" s="13"/>
      <c r="I15" s="13"/>
      <c r="J15" s="13"/>
      <c r="K15" s="13"/>
      <c r="L15" s="13"/>
      <c r="M15" s="1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45" x14ac:dyDescent="0.3">
      <c r="A16" s="18">
        <v>5</v>
      </c>
      <c r="B16" s="26" t="s">
        <v>109</v>
      </c>
      <c r="C16" s="77" t="s">
        <v>110</v>
      </c>
      <c r="D16" s="13" t="s">
        <v>81</v>
      </c>
      <c r="E16" s="78"/>
      <c r="F16" s="25">
        <v>10</v>
      </c>
      <c r="G16" s="13"/>
      <c r="H16" s="13"/>
      <c r="I16" s="13"/>
      <c r="J16" s="13"/>
      <c r="K16" s="13"/>
      <c r="L16" s="13"/>
      <c r="M16" s="1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x14ac:dyDescent="0.3">
      <c r="A17" s="18"/>
      <c r="B17" s="26"/>
      <c r="C17" s="77" t="s">
        <v>38</v>
      </c>
      <c r="D17" s="13" t="s">
        <v>39</v>
      </c>
      <c r="E17" s="25">
        <f>3.23*1.6*2</f>
        <v>10.336</v>
      </c>
      <c r="F17" s="13">
        <f>ROUND(F16*E17,2)</f>
        <v>103.36</v>
      </c>
      <c r="G17" s="13"/>
      <c r="H17" s="13"/>
      <c r="I17" s="13"/>
      <c r="J17" s="13"/>
      <c r="K17" s="13"/>
      <c r="L17" s="13"/>
      <c r="M17" s="1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45" x14ac:dyDescent="0.3">
      <c r="A18" s="18">
        <v>6</v>
      </c>
      <c r="B18" s="26" t="s">
        <v>111</v>
      </c>
      <c r="C18" s="77" t="s">
        <v>112</v>
      </c>
      <c r="D18" s="13" t="s">
        <v>81</v>
      </c>
      <c r="E18" s="78"/>
      <c r="F18" s="25">
        <v>8</v>
      </c>
      <c r="G18" s="13"/>
      <c r="H18" s="13"/>
      <c r="I18" s="13"/>
      <c r="J18" s="13"/>
      <c r="K18" s="13"/>
      <c r="L18" s="13"/>
      <c r="M18" s="1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x14ac:dyDescent="0.3">
      <c r="A19" s="18"/>
      <c r="B19" s="26"/>
      <c r="C19" s="77" t="s">
        <v>38</v>
      </c>
      <c r="D19" s="13" t="s">
        <v>39</v>
      </c>
      <c r="E19" s="25">
        <f>0.494*1.5*2</f>
        <v>1.482</v>
      </c>
      <c r="F19" s="13">
        <f>ROUND(F18*E19,2)</f>
        <v>11.86</v>
      </c>
      <c r="G19" s="13"/>
      <c r="H19" s="13"/>
      <c r="I19" s="13"/>
      <c r="J19" s="13"/>
      <c r="K19" s="13"/>
      <c r="L19" s="13"/>
      <c r="M19" s="1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2" customFormat="1" ht="30" x14ac:dyDescent="0.25">
      <c r="A20" s="18">
        <v>7</v>
      </c>
      <c r="B20" s="30" t="s">
        <v>122</v>
      </c>
      <c r="C20" s="77" t="s">
        <v>127</v>
      </c>
      <c r="D20" s="16" t="s">
        <v>123</v>
      </c>
      <c r="E20" s="78"/>
      <c r="F20" s="47">
        <v>0.15</v>
      </c>
      <c r="G20" s="112"/>
      <c r="H20" s="112"/>
      <c r="I20" s="112"/>
      <c r="J20" s="112"/>
      <c r="K20" s="112"/>
      <c r="L20" s="112"/>
      <c r="M20" s="112"/>
    </row>
    <row r="21" spans="1:256" s="2" customFormat="1" x14ac:dyDescent="0.25">
      <c r="A21" s="18"/>
      <c r="B21" s="86"/>
      <c r="C21" s="46" t="s">
        <v>124</v>
      </c>
      <c r="D21" s="16" t="s">
        <v>54</v>
      </c>
      <c r="E21" s="13">
        <v>1.78</v>
      </c>
      <c r="F21" s="112">
        <f>ROUND(F20*E21,2)</f>
        <v>0.27</v>
      </c>
      <c r="G21" s="112"/>
      <c r="H21" s="112"/>
      <c r="I21" s="13"/>
      <c r="J21" s="13"/>
      <c r="K21" s="112"/>
      <c r="L21" s="112"/>
      <c r="M21" s="112"/>
    </row>
    <row r="22" spans="1:256" s="2" customFormat="1" x14ac:dyDescent="0.25">
      <c r="A22" s="18"/>
      <c r="B22" s="86"/>
      <c r="C22" s="46" t="s">
        <v>125</v>
      </c>
      <c r="D22" s="16" t="s">
        <v>54</v>
      </c>
      <c r="E22" s="13">
        <f>5.15+1.21*59</f>
        <v>76.540000000000006</v>
      </c>
      <c r="F22" s="112">
        <f>ROUND(F20*E22,2)</f>
        <v>11.48</v>
      </c>
      <c r="G22" s="112"/>
      <c r="H22" s="112"/>
      <c r="I22" s="13"/>
      <c r="J22" s="13"/>
      <c r="K22" s="112"/>
      <c r="L22" s="112"/>
      <c r="M22" s="112"/>
    </row>
    <row r="23" spans="1:256" s="2" customFormat="1" x14ac:dyDescent="0.25">
      <c r="A23" s="18"/>
      <c r="B23" s="86"/>
      <c r="C23" s="46" t="s">
        <v>126</v>
      </c>
      <c r="D23" s="16" t="s">
        <v>54</v>
      </c>
      <c r="E23" s="13">
        <f>5.15+59*1.21</f>
        <v>76.540000000000006</v>
      </c>
      <c r="F23" s="112">
        <f>ROUND(F20*E23,2)</f>
        <v>11.48</v>
      </c>
      <c r="G23" s="112"/>
      <c r="H23" s="112"/>
      <c r="I23" s="13"/>
      <c r="J23" s="13"/>
      <c r="K23" s="112"/>
      <c r="L23" s="112"/>
      <c r="M23" s="112"/>
    </row>
    <row r="24" spans="1:256" ht="45" x14ac:dyDescent="0.3">
      <c r="A24" s="18">
        <v>8</v>
      </c>
      <c r="B24" s="30" t="s">
        <v>129</v>
      </c>
      <c r="C24" s="113" t="s">
        <v>130</v>
      </c>
      <c r="D24" s="32" t="s">
        <v>121</v>
      </c>
      <c r="E24" s="18"/>
      <c r="F24" s="97">
        <f>157/0.04*0.01</f>
        <v>39.25</v>
      </c>
      <c r="G24" s="18"/>
      <c r="H24" s="33"/>
      <c r="I24" s="18"/>
      <c r="J24" s="114"/>
      <c r="K24" s="18"/>
      <c r="L24" s="13"/>
      <c r="M24" s="1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x14ac:dyDescent="0.3">
      <c r="A25" s="18"/>
      <c r="B25" s="40"/>
      <c r="C25" s="41" t="s">
        <v>38</v>
      </c>
      <c r="D25" s="18" t="s">
        <v>39</v>
      </c>
      <c r="E25" s="13">
        <f>1.34-(1.74-1.34)/5</f>
        <v>1.26</v>
      </c>
      <c r="F25" s="18">
        <f>ROUND(F24*E25,2)</f>
        <v>49.46</v>
      </c>
      <c r="G25" s="42"/>
      <c r="H25" s="42"/>
      <c r="I25" s="13"/>
      <c r="J25" s="13"/>
      <c r="K25" s="42"/>
      <c r="L25" s="42"/>
      <c r="M25" s="13"/>
      <c r="N25" s="2"/>
      <c r="O25" s="2"/>
      <c r="P25" s="2"/>
      <c r="Q25" s="2"/>
      <c r="R25" s="2"/>
      <c r="S25" s="87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x14ac:dyDescent="0.3">
      <c r="A26" s="115"/>
      <c r="B26" s="116"/>
      <c r="C26" s="117" t="s">
        <v>131</v>
      </c>
      <c r="D26" s="18" t="s">
        <v>54</v>
      </c>
      <c r="E26" s="116">
        <f>0.71-(0.91-0.71)/5</f>
        <v>0.66999999999999993</v>
      </c>
      <c r="F26" s="13">
        <f>ROUND(E26*F24,2)</f>
        <v>26.3</v>
      </c>
      <c r="G26" s="112"/>
      <c r="H26" s="13"/>
      <c r="I26" s="21"/>
      <c r="J26" s="14"/>
      <c r="K26" s="22"/>
      <c r="L26" s="13"/>
      <c r="M26" s="13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  <c r="IT26" s="118"/>
      <c r="IU26" s="118"/>
      <c r="IV26" s="118"/>
    </row>
    <row r="27" spans="1:256" x14ac:dyDescent="0.3">
      <c r="A27" s="18"/>
      <c r="B27" s="42"/>
      <c r="C27" s="117" t="s">
        <v>132</v>
      </c>
      <c r="D27" s="96" t="s">
        <v>54</v>
      </c>
      <c r="E27" s="116">
        <f t="shared" ref="E27:E28" si="0">0.71-(0.91-0.71)/5</f>
        <v>0.66999999999999993</v>
      </c>
      <c r="F27" s="13">
        <f>ROUND(E27*F24,2)</f>
        <v>26.3</v>
      </c>
      <c r="G27" s="13"/>
      <c r="H27" s="13"/>
      <c r="I27" s="21"/>
      <c r="J27" s="14"/>
      <c r="K27" s="22"/>
      <c r="L27" s="13"/>
      <c r="M27" s="1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x14ac:dyDescent="0.3">
      <c r="A28" s="18"/>
      <c r="B28" s="42"/>
      <c r="C28" s="41" t="s">
        <v>84</v>
      </c>
      <c r="D28" s="96" t="s">
        <v>54</v>
      </c>
      <c r="E28" s="116">
        <f t="shared" si="0"/>
        <v>0.66999999999999993</v>
      </c>
      <c r="F28" s="13">
        <f>ROUND(E28*F24,2)</f>
        <v>26.3</v>
      </c>
      <c r="G28" s="18"/>
      <c r="H28" s="18"/>
      <c r="I28" s="21"/>
      <c r="J28" s="14"/>
      <c r="K28" s="22"/>
      <c r="L28" s="79"/>
      <c r="M28" s="7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x14ac:dyDescent="0.3">
      <c r="A29" s="18"/>
      <c r="B29" s="42"/>
      <c r="C29" s="41" t="s">
        <v>86</v>
      </c>
      <c r="D29" s="18" t="s">
        <v>43</v>
      </c>
      <c r="E29" s="13">
        <f>2.5-(3.6-2.5)/5</f>
        <v>2.2799999999999998</v>
      </c>
      <c r="F29" s="13">
        <f>ROUND(E29*F24,2)</f>
        <v>89.49</v>
      </c>
      <c r="G29" s="13"/>
      <c r="H29" s="13"/>
      <c r="I29" s="13"/>
      <c r="J29" s="33"/>
      <c r="K29" s="13"/>
      <c r="L29" s="13"/>
      <c r="M29" s="1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60" x14ac:dyDescent="0.3">
      <c r="A30" s="18">
        <v>9</v>
      </c>
      <c r="B30" s="76" t="s">
        <v>152</v>
      </c>
      <c r="C30" s="46" t="s">
        <v>153</v>
      </c>
      <c r="D30" s="13" t="s">
        <v>44</v>
      </c>
      <c r="E30" s="16"/>
      <c r="F30" s="16">
        <f>157*1.6</f>
        <v>251.20000000000002</v>
      </c>
      <c r="G30" s="13"/>
      <c r="H30" s="13"/>
      <c r="I30" s="13"/>
      <c r="J30" s="13"/>
      <c r="K30" s="79"/>
      <c r="L30" s="13"/>
      <c r="M30" s="13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x14ac:dyDescent="0.3">
      <c r="A31" s="147" t="s">
        <v>31</v>
      </c>
      <c r="B31" s="148"/>
      <c r="C31" s="149"/>
      <c r="D31" s="102" t="s">
        <v>41</v>
      </c>
      <c r="E31" s="17"/>
      <c r="F31" s="13"/>
      <c r="G31" s="13"/>
      <c r="H31" s="13"/>
      <c r="I31" s="13"/>
      <c r="J31" s="13"/>
      <c r="K31" s="13"/>
      <c r="L31" s="13"/>
      <c r="M31" s="80">
        <f>SUM(M11:M30)</f>
        <v>0</v>
      </c>
    </row>
    <row r="32" spans="1:256" x14ac:dyDescent="0.3">
      <c r="A32" s="147" t="s">
        <v>45</v>
      </c>
      <c r="B32" s="148"/>
      <c r="C32" s="149"/>
      <c r="D32" s="102" t="s">
        <v>1</v>
      </c>
      <c r="E32" s="27"/>
      <c r="F32" s="13"/>
      <c r="G32" s="13"/>
      <c r="H32" s="13"/>
      <c r="I32" s="13"/>
      <c r="J32" s="13"/>
      <c r="K32" s="13"/>
      <c r="L32" s="13"/>
      <c r="M32" s="28">
        <f>ROUND(0.1*M31,2)</f>
        <v>0</v>
      </c>
    </row>
    <row r="33" spans="1:13" x14ac:dyDescent="0.3">
      <c r="A33" s="147" t="s">
        <v>31</v>
      </c>
      <c r="B33" s="148"/>
      <c r="C33" s="149"/>
      <c r="D33" s="102" t="s">
        <v>41</v>
      </c>
      <c r="E33" s="27"/>
      <c r="F33" s="13"/>
      <c r="G33" s="13"/>
      <c r="H33" s="13"/>
      <c r="I33" s="13"/>
      <c r="J33" s="13"/>
      <c r="K33" s="13"/>
      <c r="L33" s="13"/>
      <c r="M33" s="28">
        <f>SUM(M31:M32)</f>
        <v>0</v>
      </c>
    </row>
    <row r="34" spans="1:13" x14ac:dyDescent="0.3">
      <c r="A34" s="147" t="s">
        <v>46</v>
      </c>
      <c r="B34" s="148"/>
      <c r="C34" s="149"/>
      <c r="D34" s="102" t="s">
        <v>1</v>
      </c>
      <c r="E34" s="27"/>
      <c r="F34" s="13"/>
      <c r="G34" s="13"/>
      <c r="H34" s="13"/>
      <c r="I34" s="13"/>
      <c r="J34" s="13"/>
      <c r="K34" s="13"/>
      <c r="L34" s="13"/>
      <c r="M34" s="28">
        <f>ROUND(0.08*M33,2)</f>
        <v>0</v>
      </c>
    </row>
    <row r="35" spans="1:13" x14ac:dyDescent="0.3">
      <c r="A35" s="147" t="s">
        <v>47</v>
      </c>
      <c r="B35" s="148"/>
      <c r="C35" s="149"/>
      <c r="D35" s="102" t="s">
        <v>41</v>
      </c>
      <c r="E35" s="29"/>
      <c r="F35" s="13"/>
      <c r="G35" s="13"/>
      <c r="H35" s="13"/>
      <c r="I35" s="13"/>
      <c r="J35" s="13"/>
      <c r="K35" s="13"/>
      <c r="L35" s="13"/>
      <c r="M35" s="28">
        <f>SUM(M33:M34)</f>
        <v>0</v>
      </c>
    </row>
  </sheetData>
  <mergeCells count="19">
    <mergeCell ref="K7:L7"/>
    <mergeCell ref="M7:M8"/>
    <mergeCell ref="A1:M1"/>
    <mergeCell ref="A2:M2"/>
    <mergeCell ref="A3:M3"/>
    <mergeCell ref="B5:C5"/>
    <mergeCell ref="H6:K6"/>
    <mergeCell ref="A7:A8"/>
    <mergeCell ref="B7:B8"/>
    <mergeCell ref="C7:C8"/>
    <mergeCell ref="D7:D8"/>
    <mergeCell ref="E7:F7"/>
    <mergeCell ref="G7:H7"/>
    <mergeCell ref="I7:J7"/>
    <mergeCell ref="A35:C35"/>
    <mergeCell ref="A31:C31"/>
    <mergeCell ref="A32:C32"/>
    <mergeCell ref="A33:C33"/>
    <mergeCell ref="A34:C34"/>
  </mergeCells>
  <conditionalFormatting sqref="J31:IA39 D31:I36 A31:B32 A9:IU30">
    <cfRule type="cellIs" dxfId="33" priority="24" stopIfTrue="1" operator="equal">
      <formula>8223.307275</formula>
    </cfRule>
  </conditionalFormatting>
  <conditionalFormatting sqref="A33:A35">
    <cfRule type="cellIs" dxfId="32" priority="17" stopIfTrue="1" operator="equal">
      <formula>8223.307275</formula>
    </cfRule>
  </conditionalFormatting>
  <conditionalFormatting sqref="A36:B39 C36">
    <cfRule type="cellIs" dxfId="31" priority="16" stopIfTrue="1" operator="equal">
      <formula>8223.307275</formula>
    </cfRule>
  </conditionalFormatting>
  <pageMargins left="0.59055118110236215" right="0.39370078740157483" top="0.59055118110236215" bottom="0.39370078740157483" header="0.19685039370078741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B4" sqref="B4:C4"/>
    </sheetView>
  </sheetViews>
  <sheetFormatPr defaultRowHeight="15" x14ac:dyDescent="0.25"/>
  <cols>
    <col min="1" max="1" width="3" style="51" customWidth="1"/>
    <col min="2" max="2" width="10.85546875" style="51" customWidth="1"/>
    <col min="3" max="3" width="31.140625" style="53" customWidth="1"/>
    <col min="4" max="4" width="7.7109375" style="51" customWidth="1"/>
    <col min="5" max="5" width="10.85546875" style="51" customWidth="1"/>
    <col min="6" max="6" width="9.140625" style="51"/>
    <col min="7" max="7" width="7.85546875" style="51" customWidth="1"/>
    <col min="8" max="8" width="9.140625" style="51"/>
    <col min="9" max="9" width="6.7109375" style="51" customWidth="1"/>
    <col min="10" max="10" width="9.140625" style="51"/>
    <col min="11" max="11" width="7.85546875" style="51" customWidth="1"/>
    <col min="12" max="12" width="9.140625" style="51"/>
    <col min="13" max="13" width="10.140625" style="51" customWidth="1"/>
    <col min="14" max="16384" width="9.140625" style="51"/>
  </cols>
  <sheetData>
    <row r="1" spans="1:15" s="1" customFormat="1" x14ac:dyDescent="0.3">
      <c r="A1" s="163" t="s">
        <v>74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5" s="2" customFormat="1" x14ac:dyDescent="0.25">
      <c r="A2" s="155" t="s">
        <v>72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5" s="2" customFormat="1" ht="18" x14ac:dyDescent="0.25">
      <c r="A3" s="164"/>
      <c r="B3" s="164"/>
      <c r="C3" s="164"/>
      <c r="D3" s="164"/>
      <c r="E3" s="164"/>
      <c r="F3" s="164"/>
      <c r="G3" s="35"/>
      <c r="H3" s="165"/>
      <c r="I3" s="165"/>
      <c r="J3" s="165"/>
      <c r="K3" s="165"/>
      <c r="L3" s="3"/>
      <c r="M3" s="73"/>
    </row>
    <row r="4" spans="1:15" s="2" customFormat="1" x14ac:dyDescent="0.25">
      <c r="B4" s="156"/>
      <c r="C4" s="156"/>
      <c r="D4" s="3">
        <f>ROUND(M46*0.001,2)</f>
        <v>0</v>
      </c>
      <c r="E4" s="2" t="s">
        <v>24</v>
      </c>
      <c r="I4" s="4"/>
      <c r="J4" s="74"/>
      <c r="K4" s="74"/>
      <c r="L4" s="3"/>
      <c r="M4" s="73"/>
    </row>
    <row r="5" spans="1:15" s="2" customFormat="1" x14ac:dyDescent="0.25">
      <c r="A5" s="5"/>
      <c r="B5" s="5"/>
      <c r="C5" s="36"/>
      <c r="D5" s="6"/>
      <c r="E5" s="6"/>
      <c r="F5" s="3"/>
      <c r="G5" s="72"/>
      <c r="H5" s="157"/>
      <c r="I5" s="157"/>
      <c r="J5" s="157"/>
      <c r="K5" s="157"/>
      <c r="L5" s="3"/>
      <c r="M5" s="73"/>
    </row>
    <row r="6" spans="1:15" s="6" customFormat="1" ht="30" customHeight="1" x14ac:dyDescent="0.25">
      <c r="A6" s="158" t="s">
        <v>11</v>
      </c>
      <c r="B6" s="159" t="s">
        <v>26</v>
      </c>
      <c r="C6" s="161" t="s">
        <v>27</v>
      </c>
      <c r="D6" s="158" t="s">
        <v>28</v>
      </c>
      <c r="E6" s="150" t="s">
        <v>29</v>
      </c>
      <c r="F6" s="151"/>
      <c r="G6" s="150" t="s">
        <v>32</v>
      </c>
      <c r="H6" s="151"/>
      <c r="I6" s="150" t="s">
        <v>35</v>
      </c>
      <c r="J6" s="151"/>
      <c r="K6" s="150" t="s">
        <v>36</v>
      </c>
      <c r="L6" s="151"/>
      <c r="M6" s="152" t="s">
        <v>34</v>
      </c>
    </row>
    <row r="7" spans="1:15" s="6" customFormat="1" ht="30" x14ac:dyDescent="0.25">
      <c r="A7" s="158"/>
      <c r="B7" s="160"/>
      <c r="C7" s="162"/>
      <c r="D7" s="158"/>
      <c r="E7" s="7" t="s">
        <v>30</v>
      </c>
      <c r="F7" s="7" t="s">
        <v>31</v>
      </c>
      <c r="G7" s="7" t="s">
        <v>33</v>
      </c>
      <c r="H7" s="8" t="s">
        <v>34</v>
      </c>
      <c r="I7" s="7" t="s">
        <v>33</v>
      </c>
      <c r="J7" s="8" t="s">
        <v>34</v>
      </c>
      <c r="K7" s="7" t="s">
        <v>33</v>
      </c>
      <c r="L7" s="8" t="s">
        <v>34</v>
      </c>
      <c r="M7" s="152"/>
      <c r="O7" s="72"/>
    </row>
    <row r="8" spans="1:15" s="6" customFormat="1" x14ac:dyDescent="0.25">
      <c r="A8" s="9">
        <v>1</v>
      </c>
      <c r="B8" s="10">
        <v>2</v>
      </c>
      <c r="C8" s="37">
        <v>3</v>
      </c>
      <c r="D8" s="10">
        <v>4</v>
      </c>
      <c r="E8" s="9">
        <v>5</v>
      </c>
      <c r="F8" s="10">
        <v>6</v>
      </c>
      <c r="G8" s="11">
        <v>7</v>
      </c>
      <c r="H8" s="10">
        <v>8</v>
      </c>
      <c r="I8" s="9">
        <v>9</v>
      </c>
      <c r="J8" s="10">
        <v>10</v>
      </c>
      <c r="K8" s="9">
        <v>11</v>
      </c>
      <c r="L8" s="11">
        <v>12</v>
      </c>
      <c r="M8" s="10" t="s">
        <v>0</v>
      </c>
    </row>
    <row r="9" spans="1:15" s="2" customFormat="1" ht="60" x14ac:dyDescent="0.25">
      <c r="A9" s="18">
        <v>1</v>
      </c>
      <c r="B9" s="30" t="s">
        <v>48</v>
      </c>
      <c r="C9" s="38" t="s">
        <v>75</v>
      </c>
      <c r="D9" s="32" t="s">
        <v>49</v>
      </c>
      <c r="E9" s="32"/>
      <c r="F9" s="39">
        <v>0.29399999999999998</v>
      </c>
      <c r="G9" s="18"/>
      <c r="H9" s="18"/>
      <c r="I9" s="13"/>
      <c r="J9" s="33"/>
      <c r="K9" s="18"/>
      <c r="L9" s="13"/>
      <c r="M9" s="33"/>
      <c r="N9" s="34"/>
    </row>
    <row r="10" spans="1:15" s="2" customFormat="1" x14ac:dyDescent="0.25">
      <c r="A10" s="18"/>
      <c r="B10" s="40"/>
      <c r="C10" s="41" t="s">
        <v>38</v>
      </c>
      <c r="D10" s="18" t="s">
        <v>39</v>
      </c>
      <c r="E10" s="13">
        <v>20</v>
      </c>
      <c r="F10" s="13">
        <f>ROUND(E10*F9,2)</f>
        <v>5.88</v>
      </c>
      <c r="G10" s="42"/>
      <c r="H10" s="42"/>
      <c r="I10" s="13"/>
      <c r="J10" s="13"/>
      <c r="K10" s="42"/>
      <c r="L10" s="13"/>
      <c r="M10" s="13"/>
    </row>
    <row r="11" spans="1:15" s="2" customFormat="1" x14ac:dyDescent="0.25">
      <c r="A11" s="18"/>
      <c r="B11" s="40"/>
      <c r="C11" s="41" t="s">
        <v>50</v>
      </c>
      <c r="D11" s="18" t="s">
        <v>54</v>
      </c>
      <c r="E11" s="13">
        <v>44.8</v>
      </c>
      <c r="F11" s="13">
        <f>ROUND(E11*F9,2)</f>
        <v>13.17</v>
      </c>
      <c r="G11" s="42"/>
      <c r="H11" s="42"/>
      <c r="I11" s="18"/>
      <c r="J11" s="33"/>
      <c r="K11" s="18"/>
      <c r="L11" s="13"/>
      <c r="M11" s="13"/>
    </row>
    <row r="12" spans="1:15" s="6" customFormat="1" x14ac:dyDescent="0.25">
      <c r="A12" s="18"/>
      <c r="B12" s="43"/>
      <c r="C12" s="31" t="s">
        <v>40</v>
      </c>
      <c r="D12" s="18" t="s">
        <v>41</v>
      </c>
      <c r="E12" s="13">
        <v>2.1</v>
      </c>
      <c r="F12" s="13">
        <f>ROUND(E12*F9,2)</f>
        <v>0.62</v>
      </c>
      <c r="G12" s="13"/>
      <c r="H12" s="33"/>
      <c r="I12" s="13"/>
      <c r="J12" s="33"/>
      <c r="K12" s="13"/>
      <c r="L12" s="13"/>
      <c r="M12" s="13"/>
      <c r="N12" s="2"/>
    </row>
    <row r="13" spans="1:15" s="1" customFormat="1" x14ac:dyDescent="0.3">
      <c r="A13" s="21"/>
      <c r="B13" s="22"/>
      <c r="C13" s="44" t="s">
        <v>51</v>
      </c>
      <c r="D13" s="22" t="s">
        <v>43</v>
      </c>
      <c r="E13" s="17">
        <v>0.05</v>
      </c>
      <c r="F13" s="13">
        <f>ROUND(E13*F9,2)</f>
        <v>0.01</v>
      </c>
      <c r="G13" s="17"/>
      <c r="H13" s="45"/>
      <c r="I13" s="21"/>
      <c r="J13" s="33"/>
      <c r="K13" s="21"/>
      <c r="L13" s="13"/>
      <c r="M13" s="13"/>
    </row>
    <row r="14" spans="1:15" s="6" customFormat="1" ht="30" x14ac:dyDescent="0.25">
      <c r="A14" s="18">
        <v>2</v>
      </c>
      <c r="B14" s="26" t="s">
        <v>154</v>
      </c>
      <c r="C14" s="46" t="s">
        <v>115</v>
      </c>
      <c r="D14" s="13" t="s">
        <v>44</v>
      </c>
      <c r="E14" s="16"/>
      <c r="F14" s="25">
        <f>F9*1.95*1000</f>
        <v>573.29999999999995</v>
      </c>
      <c r="G14" s="13"/>
      <c r="H14" s="13"/>
      <c r="I14" s="13"/>
      <c r="J14" s="13"/>
      <c r="K14" s="13"/>
      <c r="L14" s="13"/>
      <c r="M14" s="13"/>
    </row>
    <row r="15" spans="1:15" s="2" customFormat="1" x14ac:dyDescent="0.25">
      <c r="A15" s="18">
        <v>3</v>
      </c>
      <c r="B15" s="30" t="s">
        <v>2</v>
      </c>
      <c r="C15" s="31" t="s">
        <v>52</v>
      </c>
      <c r="D15" s="32" t="s">
        <v>49</v>
      </c>
      <c r="E15" s="32"/>
      <c r="F15" s="39">
        <f>F9</f>
        <v>0.29399999999999998</v>
      </c>
      <c r="G15" s="18"/>
      <c r="H15" s="18"/>
      <c r="I15" s="13"/>
      <c r="J15" s="33"/>
      <c r="K15" s="18"/>
      <c r="L15" s="13"/>
      <c r="M15" s="13"/>
      <c r="N15" s="34"/>
    </row>
    <row r="16" spans="1:15" s="2" customFormat="1" x14ac:dyDescent="0.25">
      <c r="A16" s="18"/>
      <c r="B16" s="24"/>
      <c r="C16" s="31" t="s">
        <v>38</v>
      </c>
      <c r="D16" s="32" t="s">
        <v>39</v>
      </c>
      <c r="E16" s="32">
        <v>3.23</v>
      </c>
      <c r="F16" s="16">
        <f>ROUND(F15*E16,2)</f>
        <v>0.95</v>
      </c>
      <c r="G16" s="18"/>
      <c r="H16" s="18"/>
      <c r="I16" s="13"/>
      <c r="J16" s="13"/>
      <c r="K16" s="18"/>
      <c r="L16" s="13"/>
      <c r="M16" s="13"/>
      <c r="N16" s="34"/>
    </row>
    <row r="17" spans="1:14" s="2" customFormat="1" x14ac:dyDescent="0.25">
      <c r="A17" s="18"/>
      <c r="B17" s="24"/>
      <c r="C17" s="31" t="s">
        <v>53</v>
      </c>
      <c r="D17" s="32" t="s">
        <v>54</v>
      </c>
      <c r="E17" s="32">
        <v>3.62</v>
      </c>
      <c r="F17" s="16">
        <f>ROUND(F15*E17,2)</f>
        <v>1.06</v>
      </c>
      <c r="G17" s="18"/>
      <c r="H17" s="18"/>
      <c r="I17" s="13"/>
      <c r="J17" s="33"/>
      <c r="K17" s="18"/>
      <c r="L17" s="13"/>
      <c r="M17" s="13"/>
      <c r="N17" s="34"/>
    </row>
    <row r="18" spans="1:14" s="2" customFormat="1" x14ac:dyDescent="0.25">
      <c r="A18" s="18"/>
      <c r="B18" s="24"/>
      <c r="C18" s="31" t="s">
        <v>40</v>
      </c>
      <c r="D18" s="32" t="s">
        <v>41</v>
      </c>
      <c r="E18" s="32">
        <v>0.18</v>
      </c>
      <c r="F18" s="16">
        <f>ROUND(F15*E18,2)</f>
        <v>0.05</v>
      </c>
      <c r="G18" s="18"/>
      <c r="H18" s="18"/>
      <c r="I18" s="13"/>
      <c r="J18" s="33"/>
      <c r="K18" s="18"/>
      <c r="L18" s="13"/>
      <c r="M18" s="13"/>
      <c r="N18" s="34"/>
    </row>
    <row r="19" spans="1:14" s="2" customFormat="1" x14ac:dyDescent="0.25">
      <c r="A19" s="18"/>
      <c r="B19" s="22"/>
      <c r="C19" s="44" t="s">
        <v>51</v>
      </c>
      <c r="D19" s="32" t="s">
        <v>43</v>
      </c>
      <c r="E19" s="32">
        <v>0.04</v>
      </c>
      <c r="F19" s="16">
        <f>ROUND(F15*E19,2)</f>
        <v>0.01</v>
      </c>
      <c r="G19" s="17"/>
      <c r="H19" s="18"/>
      <c r="I19" s="13"/>
      <c r="J19" s="33"/>
      <c r="K19" s="18"/>
      <c r="L19" s="13"/>
      <c r="M19" s="13"/>
      <c r="N19" s="34"/>
    </row>
    <row r="20" spans="1:14" s="2" customFormat="1" ht="60" x14ac:dyDescent="0.25">
      <c r="A20" s="18">
        <v>4</v>
      </c>
      <c r="B20" s="30" t="s">
        <v>55</v>
      </c>
      <c r="C20" s="31" t="s">
        <v>57</v>
      </c>
      <c r="D20" s="32" t="s">
        <v>43</v>
      </c>
      <c r="E20" s="32"/>
      <c r="F20" s="47">
        <v>15</v>
      </c>
      <c r="G20" s="18"/>
      <c r="H20" s="18"/>
      <c r="I20" s="13"/>
      <c r="J20" s="33"/>
      <c r="K20" s="18"/>
      <c r="L20" s="13"/>
      <c r="M20" s="13"/>
      <c r="N20" s="34"/>
    </row>
    <row r="21" spans="1:14" s="2" customFormat="1" x14ac:dyDescent="0.25">
      <c r="A21" s="18"/>
      <c r="B21" s="24"/>
      <c r="C21" s="31" t="s">
        <v>38</v>
      </c>
      <c r="D21" s="32" t="s">
        <v>39</v>
      </c>
      <c r="E21" s="32">
        <v>2.1</v>
      </c>
      <c r="F21" s="16">
        <f>ROUND(F20*E21,2)</f>
        <v>31.5</v>
      </c>
      <c r="G21" s="18"/>
      <c r="H21" s="18"/>
      <c r="I21" s="13"/>
      <c r="J21" s="13"/>
      <c r="K21" s="18"/>
      <c r="L21" s="13"/>
      <c r="M21" s="13"/>
      <c r="N21" s="34"/>
    </row>
    <row r="22" spans="1:14" s="6" customFormat="1" ht="30" x14ac:dyDescent="0.25">
      <c r="A22" s="18">
        <v>5</v>
      </c>
      <c r="B22" s="26" t="s">
        <v>154</v>
      </c>
      <c r="C22" s="46" t="s">
        <v>115</v>
      </c>
      <c r="D22" s="13" t="s">
        <v>44</v>
      </c>
      <c r="E22" s="16"/>
      <c r="F22" s="25">
        <f>F20*1.95</f>
        <v>29.25</v>
      </c>
      <c r="G22" s="13"/>
      <c r="H22" s="13"/>
      <c r="I22" s="13"/>
      <c r="J22" s="13"/>
      <c r="K22" s="13"/>
      <c r="L22" s="13"/>
      <c r="M22" s="13"/>
    </row>
    <row r="23" spans="1:14" s="2" customFormat="1" x14ac:dyDescent="0.25">
      <c r="A23" s="18">
        <v>6</v>
      </c>
      <c r="B23" s="30" t="s">
        <v>2</v>
      </c>
      <c r="C23" s="31" t="s">
        <v>52</v>
      </c>
      <c r="D23" s="32" t="s">
        <v>49</v>
      </c>
      <c r="E23" s="32"/>
      <c r="F23" s="39">
        <f>F20*0.001</f>
        <v>1.4999999999999999E-2</v>
      </c>
      <c r="G23" s="18"/>
      <c r="H23" s="18"/>
      <c r="I23" s="13"/>
      <c r="J23" s="33"/>
      <c r="K23" s="18"/>
      <c r="L23" s="13"/>
      <c r="M23" s="13"/>
      <c r="N23" s="34"/>
    </row>
    <row r="24" spans="1:14" s="2" customFormat="1" x14ac:dyDescent="0.25">
      <c r="A24" s="18"/>
      <c r="B24" s="24"/>
      <c r="C24" s="31" t="s">
        <v>38</v>
      </c>
      <c r="D24" s="32" t="s">
        <v>39</v>
      </c>
      <c r="E24" s="32">
        <v>3.23</v>
      </c>
      <c r="F24" s="16">
        <f>ROUND(F23*E24,2)</f>
        <v>0.05</v>
      </c>
      <c r="G24" s="18"/>
      <c r="H24" s="18"/>
      <c r="I24" s="13"/>
      <c r="J24" s="13"/>
      <c r="K24" s="18"/>
      <c r="L24" s="13"/>
      <c r="M24" s="13"/>
      <c r="N24" s="34"/>
    </row>
    <row r="25" spans="1:14" s="2" customFormat="1" x14ac:dyDescent="0.25">
      <c r="A25" s="18"/>
      <c r="B25" s="24"/>
      <c r="C25" s="31" t="s">
        <v>53</v>
      </c>
      <c r="D25" s="32" t="s">
        <v>54</v>
      </c>
      <c r="E25" s="32">
        <v>3.62</v>
      </c>
      <c r="F25" s="16">
        <f>ROUND(F23*E25,2)</f>
        <v>0.05</v>
      </c>
      <c r="G25" s="18"/>
      <c r="H25" s="18"/>
      <c r="I25" s="13"/>
      <c r="J25" s="33"/>
      <c r="K25" s="18"/>
      <c r="L25" s="13"/>
      <c r="M25" s="13"/>
      <c r="N25" s="34"/>
    </row>
    <row r="26" spans="1:14" s="2" customFormat="1" x14ac:dyDescent="0.25">
      <c r="A26" s="18"/>
      <c r="B26" s="24"/>
      <c r="C26" s="31" t="s">
        <v>40</v>
      </c>
      <c r="D26" s="32" t="s">
        <v>41</v>
      </c>
      <c r="E26" s="32">
        <v>0.18</v>
      </c>
      <c r="F26" s="16">
        <f>ROUND(F23*E26,2)</f>
        <v>0</v>
      </c>
      <c r="G26" s="18"/>
      <c r="H26" s="18"/>
      <c r="I26" s="13"/>
      <c r="J26" s="33"/>
      <c r="K26" s="18"/>
      <c r="L26" s="13"/>
      <c r="M26" s="13"/>
      <c r="N26" s="34"/>
    </row>
    <row r="27" spans="1:14" s="2" customFormat="1" x14ac:dyDescent="0.25">
      <c r="A27" s="18"/>
      <c r="B27" s="22"/>
      <c r="C27" s="44" t="s">
        <v>51</v>
      </c>
      <c r="D27" s="32" t="s">
        <v>43</v>
      </c>
      <c r="E27" s="32">
        <v>0.04</v>
      </c>
      <c r="F27" s="16">
        <f>ROUND(F23*E27,2)</f>
        <v>0</v>
      </c>
      <c r="G27" s="17"/>
      <c r="H27" s="18"/>
      <c r="I27" s="13"/>
      <c r="J27" s="33"/>
      <c r="K27" s="18"/>
      <c r="L27" s="13"/>
      <c r="M27" s="13"/>
      <c r="N27" s="34"/>
    </row>
    <row r="28" spans="1:14" s="2" customFormat="1" ht="60" x14ac:dyDescent="0.25">
      <c r="A28" s="18">
        <v>7</v>
      </c>
      <c r="B28" s="30" t="s">
        <v>116</v>
      </c>
      <c r="C28" s="38" t="s">
        <v>117</v>
      </c>
      <c r="D28" s="32" t="s">
        <v>49</v>
      </c>
      <c r="E28" s="32"/>
      <c r="F28" s="39">
        <v>0.01</v>
      </c>
      <c r="G28" s="18"/>
      <c r="H28" s="18"/>
      <c r="I28" s="13"/>
      <c r="J28" s="33"/>
      <c r="K28" s="18"/>
      <c r="L28" s="13"/>
      <c r="M28" s="33"/>
      <c r="N28" s="34"/>
    </row>
    <row r="29" spans="1:14" s="2" customFormat="1" x14ac:dyDescent="0.25">
      <c r="A29" s="18"/>
      <c r="B29" s="40"/>
      <c r="C29" s="31" t="s">
        <v>38</v>
      </c>
      <c r="D29" s="18" t="s">
        <v>39</v>
      </c>
      <c r="E29" s="13">
        <v>7.25</v>
      </c>
      <c r="F29" s="13">
        <f>ROUND(E29*F28,2)</f>
        <v>7.0000000000000007E-2</v>
      </c>
      <c r="G29" s="42"/>
      <c r="H29" s="42"/>
      <c r="I29" s="13"/>
      <c r="J29" s="13"/>
      <c r="K29" s="42"/>
      <c r="L29" s="13"/>
      <c r="M29" s="13"/>
    </row>
    <row r="30" spans="1:14" s="2" customFormat="1" x14ac:dyDescent="0.25">
      <c r="A30" s="18"/>
      <c r="B30" s="40"/>
      <c r="C30" s="41" t="s">
        <v>76</v>
      </c>
      <c r="D30" s="18" t="s">
        <v>54</v>
      </c>
      <c r="E30" s="13">
        <v>16.2</v>
      </c>
      <c r="F30" s="13">
        <f>ROUND(E30*F28,2)</f>
        <v>0.16</v>
      </c>
      <c r="G30" s="42"/>
      <c r="H30" s="42"/>
      <c r="I30" s="18"/>
      <c r="J30" s="33"/>
      <c r="K30" s="18"/>
      <c r="L30" s="13"/>
      <c r="M30" s="13"/>
    </row>
    <row r="31" spans="1:14" s="6" customFormat="1" x14ac:dyDescent="0.25">
      <c r="A31" s="18"/>
      <c r="B31" s="43"/>
      <c r="C31" s="31" t="s">
        <v>40</v>
      </c>
      <c r="D31" s="18" t="s">
        <v>41</v>
      </c>
      <c r="E31" s="13">
        <v>1.35</v>
      </c>
      <c r="F31" s="13">
        <f>ROUND(E31*F28,2)</f>
        <v>0.01</v>
      </c>
      <c r="G31" s="13"/>
      <c r="H31" s="33"/>
      <c r="I31" s="13"/>
      <c r="J31" s="33"/>
      <c r="K31" s="13"/>
      <c r="L31" s="13"/>
      <c r="M31" s="13"/>
      <c r="N31" s="2"/>
    </row>
    <row r="32" spans="1:14" s="1" customFormat="1" x14ac:dyDescent="0.3">
      <c r="A32" s="21"/>
      <c r="B32" s="22"/>
      <c r="C32" s="44" t="s">
        <v>51</v>
      </c>
      <c r="D32" s="22" t="s">
        <v>43</v>
      </c>
      <c r="E32" s="17">
        <v>0.04</v>
      </c>
      <c r="F32" s="13">
        <f>ROUND(E32*F28,2)</f>
        <v>0</v>
      </c>
      <c r="G32" s="17"/>
      <c r="H32" s="45"/>
      <c r="I32" s="21"/>
      <c r="J32" s="33"/>
      <c r="K32" s="21"/>
      <c r="L32" s="13"/>
      <c r="M32" s="13"/>
    </row>
    <row r="33" spans="1:14" s="6" customFormat="1" ht="30" x14ac:dyDescent="0.25">
      <c r="A33" s="18">
        <v>8</v>
      </c>
      <c r="B33" s="26" t="s">
        <v>154</v>
      </c>
      <c r="C33" s="46" t="s">
        <v>133</v>
      </c>
      <c r="D33" s="13" t="s">
        <v>44</v>
      </c>
      <c r="E33" s="16"/>
      <c r="F33" s="25">
        <f>F28*1.95*1000</f>
        <v>19.5</v>
      </c>
      <c r="G33" s="13"/>
      <c r="H33" s="13"/>
      <c r="I33" s="13"/>
      <c r="J33" s="13"/>
      <c r="K33" s="13"/>
      <c r="L33" s="13"/>
      <c r="M33" s="13"/>
    </row>
    <row r="34" spans="1:14" s="2" customFormat="1" x14ac:dyDescent="0.25">
      <c r="A34" s="18">
        <v>9</v>
      </c>
      <c r="B34" s="30" t="s">
        <v>2</v>
      </c>
      <c r="C34" s="31" t="s">
        <v>52</v>
      </c>
      <c r="D34" s="32" t="s">
        <v>49</v>
      </c>
      <c r="E34" s="32"/>
      <c r="F34" s="39">
        <f>F28</f>
        <v>0.01</v>
      </c>
      <c r="G34" s="18"/>
      <c r="H34" s="18"/>
      <c r="I34" s="13"/>
      <c r="J34" s="33"/>
      <c r="K34" s="18"/>
      <c r="L34" s="13"/>
      <c r="M34" s="13"/>
      <c r="N34" s="34"/>
    </row>
    <row r="35" spans="1:14" s="2" customFormat="1" x14ac:dyDescent="0.25">
      <c r="A35" s="18"/>
      <c r="B35" s="24"/>
      <c r="C35" s="31" t="s">
        <v>38</v>
      </c>
      <c r="D35" s="32" t="s">
        <v>39</v>
      </c>
      <c r="E35" s="32">
        <v>3.23</v>
      </c>
      <c r="F35" s="16">
        <f>ROUND(F34*E35,2)</f>
        <v>0.03</v>
      </c>
      <c r="G35" s="18"/>
      <c r="H35" s="18"/>
      <c r="I35" s="13"/>
      <c r="J35" s="13"/>
      <c r="K35" s="18"/>
      <c r="L35" s="13"/>
      <c r="M35" s="13"/>
      <c r="N35" s="34"/>
    </row>
    <row r="36" spans="1:14" s="2" customFormat="1" x14ac:dyDescent="0.25">
      <c r="A36" s="18"/>
      <c r="B36" s="24"/>
      <c r="C36" s="31" t="s">
        <v>53</v>
      </c>
      <c r="D36" s="32" t="s">
        <v>54</v>
      </c>
      <c r="E36" s="32">
        <v>3.62</v>
      </c>
      <c r="F36" s="16">
        <f>ROUND(F34*E36,2)</f>
        <v>0.04</v>
      </c>
      <c r="G36" s="18"/>
      <c r="H36" s="18"/>
      <c r="I36" s="13"/>
      <c r="J36" s="33"/>
      <c r="K36" s="18"/>
      <c r="L36" s="13"/>
      <c r="M36" s="13"/>
      <c r="N36" s="34"/>
    </row>
    <row r="37" spans="1:14" s="2" customFormat="1" x14ac:dyDescent="0.25">
      <c r="A37" s="18"/>
      <c r="B37" s="24"/>
      <c r="C37" s="31" t="s">
        <v>40</v>
      </c>
      <c r="D37" s="32" t="s">
        <v>41</v>
      </c>
      <c r="E37" s="32">
        <v>0.18</v>
      </c>
      <c r="F37" s="16">
        <f>ROUND(F34*E37,2)</f>
        <v>0</v>
      </c>
      <c r="G37" s="18"/>
      <c r="H37" s="18"/>
      <c r="I37" s="13"/>
      <c r="J37" s="33"/>
      <c r="K37" s="18"/>
      <c r="L37" s="13"/>
      <c r="M37" s="13"/>
      <c r="N37" s="34"/>
    </row>
    <row r="38" spans="1:14" s="2" customFormat="1" x14ac:dyDescent="0.25">
      <c r="A38" s="18"/>
      <c r="B38" s="22"/>
      <c r="C38" s="44" t="s">
        <v>51</v>
      </c>
      <c r="D38" s="32" t="s">
        <v>43</v>
      </c>
      <c r="E38" s="32">
        <v>0.04</v>
      </c>
      <c r="F38" s="16">
        <f>ROUND(F34*E38,2)</f>
        <v>0</v>
      </c>
      <c r="G38" s="17"/>
      <c r="H38" s="18"/>
      <c r="I38" s="13"/>
      <c r="J38" s="33"/>
      <c r="K38" s="18"/>
      <c r="L38" s="13"/>
      <c r="M38" s="13"/>
      <c r="N38" s="34"/>
    </row>
    <row r="39" spans="1:14" s="2" customFormat="1" x14ac:dyDescent="0.25">
      <c r="A39" s="18">
        <v>10</v>
      </c>
      <c r="B39" s="30" t="s">
        <v>118</v>
      </c>
      <c r="C39" s="31" t="s">
        <v>119</v>
      </c>
      <c r="D39" s="32" t="s">
        <v>37</v>
      </c>
      <c r="E39" s="32"/>
      <c r="F39" s="111">
        <f>F28*10</f>
        <v>0.1</v>
      </c>
      <c r="G39" s="18"/>
      <c r="H39" s="18"/>
      <c r="I39" s="13"/>
      <c r="J39" s="33"/>
      <c r="K39" s="18"/>
      <c r="L39" s="13"/>
      <c r="M39" s="13"/>
      <c r="N39" s="34"/>
    </row>
    <row r="40" spans="1:14" s="2" customFormat="1" x14ac:dyDescent="0.25">
      <c r="A40" s="18"/>
      <c r="B40" s="24"/>
      <c r="C40" s="31" t="s">
        <v>38</v>
      </c>
      <c r="D40" s="32" t="s">
        <v>39</v>
      </c>
      <c r="E40" s="32">
        <v>13.4</v>
      </c>
      <c r="F40" s="16">
        <f>ROUND(F39*E40,2)</f>
        <v>1.34</v>
      </c>
      <c r="G40" s="18"/>
      <c r="H40" s="18"/>
      <c r="I40" s="13"/>
      <c r="J40" s="13"/>
      <c r="K40" s="18"/>
      <c r="L40" s="13"/>
      <c r="M40" s="13"/>
      <c r="N40" s="34"/>
    </row>
    <row r="41" spans="1:14" s="2" customFormat="1" x14ac:dyDescent="0.25">
      <c r="A41" s="18"/>
      <c r="B41" s="24"/>
      <c r="C41" s="31" t="s">
        <v>120</v>
      </c>
      <c r="D41" s="32" t="s">
        <v>54</v>
      </c>
      <c r="E41" s="32">
        <v>13</v>
      </c>
      <c r="F41" s="16">
        <f>ROUND(F39*E41,2)</f>
        <v>1.3</v>
      </c>
      <c r="G41" s="18"/>
      <c r="H41" s="18"/>
      <c r="I41" s="13"/>
      <c r="J41" s="33"/>
      <c r="K41" s="18"/>
      <c r="L41" s="13"/>
      <c r="M41" s="13"/>
      <c r="N41" s="34"/>
    </row>
    <row r="42" spans="1:14" ht="15.75" x14ac:dyDescent="0.3">
      <c r="A42" s="21"/>
      <c r="B42" s="21"/>
      <c r="C42" s="50" t="s">
        <v>31</v>
      </c>
      <c r="D42" s="71" t="s">
        <v>41</v>
      </c>
      <c r="E42" s="17"/>
      <c r="F42" s="21"/>
      <c r="G42" s="21"/>
      <c r="H42" s="28"/>
      <c r="I42" s="28"/>
      <c r="J42" s="28"/>
      <c r="K42" s="28"/>
      <c r="L42" s="28"/>
      <c r="M42" s="28">
        <f>SUM(M10:M41)</f>
        <v>0</v>
      </c>
    </row>
    <row r="43" spans="1:14" ht="15.75" x14ac:dyDescent="0.3">
      <c r="A43" s="21"/>
      <c r="B43" s="21"/>
      <c r="C43" s="52" t="s">
        <v>45</v>
      </c>
      <c r="D43" s="71" t="s">
        <v>1</v>
      </c>
      <c r="E43" s="27"/>
      <c r="F43" s="21"/>
      <c r="G43" s="21"/>
      <c r="H43" s="21"/>
      <c r="I43" s="21"/>
      <c r="J43" s="21"/>
      <c r="K43" s="21"/>
      <c r="L43" s="21"/>
      <c r="M43" s="28">
        <f>ROUND(0.1*M42,2)</f>
        <v>0</v>
      </c>
    </row>
    <row r="44" spans="1:14" ht="15.75" x14ac:dyDescent="0.3">
      <c r="A44" s="21"/>
      <c r="B44" s="21"/>
      <c r="C44" s="52" t="s">
        <v>31</v>
      </c>
      <c r="D44" s="71" t="s">
        <v>41</v>
      </c>
      <c r="E44" s="27"/>
      <c r="F44" s="21"/>
      <c r="G44" s="21"/>
      <c r="H44" s="21"/>
      <c r="I44" s="21"/>
      <c r="J44" s="21"/>
      <c r="K44" s="21"/>
      <c r="L44" s="21"/>
      <c r="M44" s="28">
        <f>SUM(M42:M43)</f>
        <v>0</v>
      </c>
    </row>
    <row r="45" spans="1:14" ht="15.75" x14ac:dyDescent="0.3">
      <c r="A45" s="21"/>
      <c r="B45" s="21"/>
      <c r="C45" s="52" t="s">
        <v>46</v>
      </c>
      <c r="D45" s="71" t="s">
        <v>1</v>
      </c>
      <c r="E45" s="27"/>
      <c r="F45" s="21"/>
      <c r="G45" s="21"/>
      <c r="H45" s="21"/>
      <c r="I45" s="21"/>
      <c r="J45" s="21"/>
      <c r="K45" s="21"/>
      <c r="L45" s="21"/>
      <c r="M45" s="28">
        <f>ROUND(0.08*M44,2)</f>
        <v>0</v>
      </c>
    </row>
    <row r="46" spans="1:14" ht="15.75" x14ac:dyDescent="0.3">
      <c r="A46" s="21"/>
      <c r="B46" s="21"/>
      <c r="C46" s="52" t="s">
        <v>47</v>
      </c>
      <c r="D46" s="71" t="s">
        <v>41</v>
      </c>
      <c r="E46" s="29"/>
      <c r="F46" s="21"/>
      <c r="G46" s="21"/>
      <c r="H46" s="21"/>
      <c r="I46" s="21"/>
      <c r="J46" s="21"/>
      <c r="K46" s="21"/>
      <c r="L46" s="21"/>
      <c r="M46" s="28">
        <f>SUM(M44:M45)</f>
        <v>0</v>
      </c>
    </row>
    <row r="48" spans="1:14" x14ac:dyDescent="0.25">
      <c r="C48" s="51"/>
    </row>
    <row r="49" spans="3:3" x14ac:dyDescent="0.25">
      <c r="C49" s="51"/>
    </row>
  </sheetData>
  <mergeCells count="15">
    <mergeCell ref="A1:M1"/>
    <mergeCell ref="A2:M2"/>
    <mergeCell ref="A3:F3"/>
    <mergeCell ref="H3:K3"/>
    <mergeCell ref="M6:M7"/>
    <mergeCell ref="B4:C4"/>
    <mergeCell ref="H5:K5"/>
    <mergeCell ref="A6:A7"/>
    <mergeCell ref="B6:B7"/>
    <mergeCell ref="C6:C7"/>
    <mergeCell ref="D6:D7"/>
    <mergeCell ref="E6:F6"/>
    <mergeCell ref="G6:H6"/>
    <mergeCell ref="I6:J6"/>
    <mergeCell ref="K6:L6"/>
  </mergeCells>
  <conditionalFormatting sqref="A8:IU41">
    <cfRule type="cellIs" dxfId="30" priority="38" stopIfTrue="1" operator="equal">
      <formula>8223.307275</formula>
    </cfRule>
  </conditionalFormatting>
  <conditionalFormatting sqref="HN42:IQ82 A42:HM59 IR42:IR59">
    <cfRule type="cellIs" dxfId="29" priority="21" stopIfTrue="1" operator="equal">
      <formula>8223.307275</formula>
    </cfRule>
  </conditionalFormatting>
  <conditionalFormatting sqref="A55:IU58">
    <cfRule type="cellIs" dxfId="28" priority="20" stopIfTrue="1" operator="equal">
      <formula>8223.307275</formula>
    </cfRule>
  </conditionalFormatting>
  <conditionalFormatting sqref="IS42:IU55">
    <cfRule type="cellIs" dxfId="27" priority="19" stopIfTrue="1" operator="equal">
      <formula>8223.307275</formula>
    </cfRule>
  </conditionalFormatting>
  <conditionalFormatting sqref="A62:IU62 IS67:IU78 A82:IU86 A102:IU129 A60:IU60 A61:IR61 A63:IR81 A87:IR101 A130:IR130">
    <cfRule type="cellIs" dxfId="26" priority="18" stopIfTrue="1" operator="equal">
      <formula>8223.307275</formula>
    </cfRule>
  </conditionalFormatting>
  <conditionalFormatting sqref="A62:IO68">
    <cfRule type="cellIs" dxfId="25" priority="17" stopIfTrue="1" operator="equal">
      <formula>8223.307275</formula>
    </cfRule>
  </conditionalFormatting>
  <conditionalFormatting sqref="A89:IO95 HN57:IR67 HN68:IO81">
    <cfRule type="cellIs" dxfId="24" priority="16" stopIfTrue="1" operator="equal">
      <formula>8223.307275</formula>
    </cfRule>
  </conditionalFormatting>
  <conditionalFormatting sqref="A42:IQ113">
    <cfRule type="cellIs" dxfId="23" priority="15" stopIfTrue="1" operator="equal">
      <formula>8223.307275</formula>
    </cfRule>
  </conditionalFormatting>
  <conditionalFormatting sqref="A93:IO99 A43:HM92 HN61:IR71 HN44:IO60 HN72:IO85">
    <cfRule type="cellIs" dxfId="22" priority="14" stopIfTrue="1" operator="equal">
      <formula>8223.307275</formula>
    </cfRule>
  </conditionalFormatting>
  <conditionalFormatting sqref="D42:E46">
    <cfRule type="cellIs" dxfId="21" priority="13" stopIfTrue="1" operator="equal">
      <formula>8223.307275</formula>
    </cfRule>
  </conditionalFormatting>
  <conditionalFormatting sqref="D42:D46">
    <cfRule type="cellIs" dxfId="20" priority="12" stopIfTrue="1" operator="equal">
      <formula>8223.307275</formula>
    </cfRule>
  </conditionalFormatting>
  <pageMargins left="0.59055118110236215" right="0.39370078740157483" top="0.59055118110236215" bottom="0.39370078740157483" header="0.19685039370078741" footer="0.1968503937007874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workbookViewId="0">
      <selection activeCell="B4" sqref="B4:C4"/>
    </sheetView>
  </sheetViews>
  <sheetFormatPr defaultRowHeight="15" x14ac:dyDescent="0.25"/>
  <cols>
    <col min="1" max="1" width="3" style="51" customWidth="1"/>
    <col min="2" max="2" width="10.85546875" style="51" customWidth="1"/>
    <col min="3" max="3" width="31.140625" style="53" customWidth="1"/>
    <col min="4" max="4" width="7.7109375" style="51" customWidth="1"/>
    <col min="5" max="5" width="10.85546875" style="51" customWidth="1"/>
    <col min="6" max="6" width="9.42578125" style="51" bestFit="1" customWidth="1"/>
    <col min="7" max="7" width="7.85546875" style="51" customWidth="1"/>
    <col min="8" max="8" width="9.140625" style="51"/>
    <col min="9" max="9" width="6.7109375" style="51" customWidth="1"/>
    <col min="10" max="10" width="9.140625" style="51"/>
    <col min="11" max="11" width="7.85546875" style="51" customWidth="1"/>
    <col min="12" max="12" width="9.140625" style="51"/>
    <col min="13" max="13" width="10.140625" style="51" customWidth="1"/>
    <col min="14" max="16384" width="9.140625" style="51"/>
  </cols>
  <sheetData>
    <row r="1" spans="1:256" s="1" customFormat="1" x14ac:dyDescent="0.3">
      <c r="A1" s="163" t="s">
        <v>99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56" s="2" customFormat="1" x14ac:dyDescent="0.25">
      <c r="A2" s="155" t="s">
        <v>100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256" s="2" customFormat="1" ht="18" x14ac:dyDescent="0.25">
      <c r="A3" s="164"/>
      <c r="B3" s="164"/>
      <c r="C3" s="164"/>
      <c r="D3" s="164"/>
      <c r="E3" s="164"/>
      <c r="F3" s="164"/>
      <c r="G3" s="35"/>
      <c r="H3" s="165"/>
      <c r="I3" s="165"/>
      <c r="J3" s="165"/>
      <c r="K3" s="165"/>
      <c r="L3" s="3"/>
      <c r="M3" s="84"/>
    </row>
    <row r="4" spans="1:256" s="2" customFormat="1" x14ac:dyDescent="0.25">
      <c r="B4" s="156"/>
      <c r="C4" s="156"/>
      <c r="D4" s="3">
        <f>ROUND(M52*0.001,2)</f>
        <v>0</v>
      </c>
      <c r="E4" s="2" t="s">
        <v>24</v>
      </c>
      <c r="I4" s="4"/>
      <c r="J4" s="85"/>
      <c r="K4" s="85"/>
      <c r="L4" s="3"/>
      <c r="M4" s="84"/>
    </row>
    <row r="5" spans="1:256" s="2" customFormat="1" x14ac:dyDescent="0.25">
      <c r="A5" s="5"/>
      <c r="B5" s="5"/>
      <c r="C5" s="36"/>
      <c r="D5" s="6"/>
      <c r="E5" s="6"/>
      <c r="F5" s="3"/>
      <c r="G5" s="83"/>
      <c r="H5" s="157"/>
      <c r="I5" s="157"/>
      <c r="J5" s="157"/>
      <c r="K5" s="157"/>
      <c r="L5" s="3"/>
      <c r="M5" s="84"/>
    </row>
    <row r="6" spans="1:256" s="6" customFormat="1" ht="30.75" customHeight="1" x14ac:dyDescent="0.25">
      <c r="A6" s="158" t="s">
        <v>11</v>
      </c>
      <c r="B6" s="159" t="s">
        <v>26</v>
      </c>
      <c r="C6" s="161" t="s">
        <v>27</v>
      </c>
      <c r="D6" s="158" t="s">
        <v>28</v>
      </c>
      <c r="E6" s="150" t="s">
        <v>29</v>
      </c>
      <c r="F6" s="151"/>
      <c r="G6" s="150" t="s">
        <v>32</v>
      </c>
      <c r="H6" s="151"/>
      <c r="I6" s="150" t="s">
        <v>35</v>
      </c>
      <c r="J6" s="151"/>
      <c r="K6" s="150" t="s">
        <v>36</v>
      </c>
      <c r="L6" s="151"/>
      <c r="M6" s="152" t="s">
        <v>34</v>
      </c>
    </row>
    <row r="7" spans="1:256" s="6" customFormat="1" ht="30" x14ac:dyDescent="0.25">
      <c r="A7" s="158"/>
      <c r="B7" s="160"/>
      <c r="C7" s="162"/>
      <c r="D7" s="158"/>
      <c r="E7" s="7" t="s">
        <v>30</v>
      </c>
      <c r="F7" s="7" t="s">
        <v>31</v>
      </c>
      <c r="G7" s="7" t="s">
        <v>33</v>
      </c>
      <c r="H7" s="8" t="s">
        <v>34</v>
      </c>
      <c r="I7" s="7" t="s">
        <v>33</v>
      </c>
      <c r="J7" s="8" t="s">
        <v>34</v>
      </c>
      <c r="K7" s="7" t="s">
        <v>33</v>
      </c>
      <c r="L7" s="8" t="s">
        <v>34</v>
      </c>
      <c r="M7" s="152"/>
      <c r="O7" s="83"/>
    </row>
    <row r="8" spans="1:256" s="6" customFormat="1" x14ac:dyDescent="0.25">
      <c r="A8" s="9">
        <v>1</v>
      </c>
      <c r="B8" s="10">
        <v>2</v>
      </c>
      <c r="C8" s="37">
        <v>3</v>
      </c>
      <c r="D8" s="10">
        <v>4</v>
      </c>
      <c r="E8" s="9">
        <v>5</v>
      </c>
      <c r="F8" s="10">
        <v>6</v>
      </c>
      <c r="G8" s="11">
        <v>7</v>
      </c>
      <c r="H8" s="10">
        <v>8</v>
      </c>
      <c r="I8" s="9">
        <v>9</v>
      </c>
      <c r="J8" s="10">
        <v>10</v>
      </c>
      <c r="K8" s="9">
        <v>11</v>
      </c>
      <c r="L8" s="11">
        <v>12</v>
      </c>
      <c r="M8" s="10" t="s">
        <v>0</v>
      </c>
    </row>
    <row r="9" spans="1:256" s="1" customFormat="1" ht="30" x14ac:dyDescent="0.3">
      <c r="A9" s="18">
        <v>1</v>
      </c>
      <c r="B9" s="30" t="s">
        <v>155</v>
      </c>
      <c r="C9" s="20" t="s">
        <v>156</v>
      </c>
      <c r="D9" s="13" t="s">
        <v>37</v>
      </c>
      <c r="E9" s="78"/>
      <c r="F9" s="25">
        <v>4.9000000000000004</v>
      </c>
      <c r="G9" s="13"/>
      <c r="H9" s="13"/>
      <c r="I9" s="13"/>
      <c r="J9" s="13"/>
      <c r="K9" s="13"/>
      <c r="L9" s="13"/>
      <c r="M9" s="1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x14ac:dyDescent="0.3">
      <c r="A10" s="18"/>
      <c r="B10" s="24"/>
      <c r="C10" s="20" t="s">
        <v>38</v>
      </c>
      <c r="D10" s="13" t="s">
        <v>39</v>
      </c>
      <c r="E10" s="16">
        <v>21.6</v>
      </c>
      <c r="F10" s="13">
        <f>ROUND(F9*E10,2)</f>
        <v>105.84</v>
      </c>
      <c r="G10" s="13"/>
      <c r="H10" s="13"/>
      <c r="I10" s="13"/>
      <c r="J10" s="13"/>
      <c r="K10" s="13"/>
      <c r="L10" s="13"/>
      <c r="M10" s="1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x14ac:dyDescent="0.3">
      <c r="A11" s="18"/>
      <c r="B11" s="86"/>
      <c r="C11" s="20" t="s">
        <v>82</v>
      </c>
      <c r="D11" s="16" t="s">
        <v>54</v>
      </c>
      <c r="E11" s="16">
        <v>1.24</v>
      </c>
      <c r="F11" s="13">
        <f>ROUND(F9*E11,2)</f>
        <v>6.08</v>
      </c>
      <c r="G11" s="13"/>
      <c r="H11" s="13"/>
      <c r="I11" s="13"/>
      <c r="J11" s="13"/>
      <c r="K11" s="13"/>
      <c r="L11" s="13"/>
      <c r="M11" s="13"/>
      <c r="N11" s="2"/>
      <c r="O11" s="2"/>
      <c r="P11" s="2"/>
      <c r="Q11" s="2"/>
      <c r="R11" s="87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x14ac:dyDescent="0.3">
      <c r="A12" s="18"/>
      <c r="B12" s="86"/>
      <c r="C12" s="20" t="s">
        <v>53</v>
      </c>
      <c r="D12" s="16" t="s">
        <v>54</v>
      </c>
      <c r="E12" s="16">
        <v>2.58</v>
      </c>
      <c r="F12" s="13">
        <f>ROUND(F9*E12,2)</f>
        <v>12.64</v>
      </c>
      <c r="G12" s="13"/>
      <c r="H12" s="13"/>
      <c r="I12" s="13"/>
      <c r="J12" s="13"/>
      <c r="K12" s="13"/>
      <c r="L12" s="13"/>
      <c r="M12" s="1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30" x14ac:dyDescent="0.3">
      <c r="A13" s="18"/>
      <c r="B13" s="19"/>
      <c r="C13" s="20" t="s">
        <v>88</v>
      </c>
      <c r="D13" s="13" t="s">
        <v>54</v>
      </c>
      <c r="E13" s="16">
        <v>7.6</v>
      </c>
      <c r="F13" s="13">
        <f>ROUND(F9*E13,2)</f>
        <v>37.24</v>
      </c>
      <c r="G13" s="13"/>
      <c r="H13" s="13"/>
      <c r="I13" s="13"/>
      <c r="J13" s="13"/>
      <c r="K13" s="13"/>
      <c r="L13" s="13"/>
      <c r="M13" s="1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30" x14ac:dyDescent="0.3">
      <c r="A14" s="18"/>
      <c r="B14" s="19"/>
      <c r="C14" s="20" t="s">
        <v>89</v>
      </c>
      <c r="D14" s="13" t="s">
        <v>54</v>
      </c>
      <c r="E14" s="16">
        <v>15.1</v>
      </c>
      <c r="F14" s="13">
        <f>ROUND(F9*E14,2)</f>
        <v>73.989999999999995</v>
      </c>
      <c r="G14" s="13"/>
      <c r="H14" s="13"/>
      <c r="I14" s="13"/>
      <c r="J14" s="13"/>
      <c r="K14" s="13"/>
      <c r="L14" s="13"/>
      <c r="M14" s="1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x14ac:dyDescent="0.3">
      <c r="A15" s="18"/>
      <c r="B15" s="19"/>
      <c r="C15" s="20" t="s">
        <v>84</v>
      </c>
      <c r="D15" s="13" t="s">
        <v>54</v>
      </c>
      <c r="E15" s="16">
        <v>0.97</v>
      </c>
      <c r="F15" s="13">
        <f>ROUND(F9*E15,2)</f>
        <v>4.75</v>
      </c>
      <c r="G15" s="13"/>
      <c r="H15" s="13"/>
      <c r="I15" s="13"/>
      <c r="J15" s="13"/>
      <c r="K15" s="13"/>
      <c r="L15" s="13"/>
      <c r="M15" s="13"/>
      <c r="N15" s="2"/>
      <c r="O15" s="87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30" x14ac:dyDescent="0.3">
      <c r="A16" s="18"/>
      <c r="B16" s="40"/>
      <c r="C16" s="20" t="s">
        <v>85</v>
      </c>
      <c r="D16" s="13" t="s">
        <v>54</v>
      </c>
      <c r="E16" s="16">
        <v>0.41</v>
      </c>
      <c r="F16" s="13">
        <f>ROUND(F9*E16,2)</f>
        <v>2.0099999999999998</v>
      </c>
      <c r="G16" s="13"/>
      <c r="H16" s="13"/>
      <c r="I16" s="13"/>
      <c r="J16" s="13"/>
      <c r="K16" s="13"/>
      <c r="L16" s="13"/>
      <c r="M16" s="1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x14ac:dyDescent="0.3">
      <c r="A17" s="18"/>
      <c r="B17" s="86"/>
      <c r="C17" s="20" t="s">
        <v>51</v>
      </c>
      <c r="D17" s="16" t="s">
        <v>43</v>
      </c>
      <c r="E17" s="16">
        <v>126</v>
      </c>
      <c r="F17" s="13">
        <f>ROUND(F9*E17,2)</f>
        <v>617.4</v>
      </c>
      <c r="G17" s="13"/>
      <c r="H17" s="13"/>
      <c r="I17" s="13"/>
      <c r="J17" s="13"/>
      <c r="K17" s="13"/>
      <c r="L17" s="13"/>
      <c r="M17" s="1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x14ac:dyDescent="0.3">
      <c r="A18" s="18"/>
      <c r="B18" s="26"/>
      <c r="C18" s="20" t="s">
        <v>86</v>
      </c>
      <c r="D18" s="16" t="s">
        <v>43</v>
      </c>
      <c r="E18" s="16">
        <v>7</v>
      </c>
      <c r="F18" s="13">
        <f>ROUND(F9*E18,2)</f>
        <v>34.299999999999997</v>
      </c>
      <c r="G18" s="23"/>
      <c r="H18" s="13"/>
      <c r="I18" s="13"/>
      <c r="J18" s="13"/>
      <c r="K18" s="13"/>
      <c r="L18" s="13"/>
      <c r="M18" s="1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x14ac:dyDescent="0.3">
      <c r="A19" s="89">
        <v>2</v>
      </c>
      <c r="B19" s="90" t="s">
        <v>91</v>
      </c>
      <c r="C19" s="48" t="s">
        <v>92</v>
      </c>
      <c r="D19" s="79" t="s">
        <v>44</v>
      </c>
      <c r="E19" s="91"/>
      <c r="F19" s="92">
        <v>2.4700000000000002</v>
      </c>
      <c r="G19" s="79"/>
      <c r="H19" s="79"/>
      <c r="I19" s="79"/>
      <c r="J19" s="79"/>
      <c r="K19" s="79"/>
      <c r="L19" s="79"/>
      <c r="M19" s="79"/>
    </row>
    <row r="20" spans="1:256" s="1" customFormat="1" x14ac:dyDescent="0.3">
      <c r="A20" s="89"/>
      <c r="B20" s="90"/>
      <c r="C20" s="48" t="s">
        <v>93</v>
      </c>
      <c r="D20" s="79" t="s">
        <v>54</v>
      </c>
      <c r="E20" s="93">
        <v>0.3</v>
      </c>
      <c r="F20" s="79">
        <f>ROUND(F19*E20,2)</f>
        <v>0.74</v>
      </c>
      <c r="G20" s="79"/>
      <c r="H20" s="79"/>
      <c r="I20" s="79"/>
      <c r="J20" s="79"/>
      <c r="K20" s="79"/>
      <c r="L20" s="79"/>
      <c r="M20" s="79"/>
    </row>
    <row r="21" spans="1:256" s="1" customFormat="1" x14ac:dyDescent="0.3">
      <c r="A21" s="89"/>
      <c r="B21" s="90"/>
      <c r="C21" s="48" t="s">
        <v>94</v>
      </c>
      <c r="D21" s="94" t="s">
        <v>44</v>
      </c>
      <c r="E21" s="93">
        <v>1.03</v>
      </c>
      <c r="F21" s="79">
        <f>ROUND(F19*E21,2)</f>
        <v>2.54</v>
      </c>
      <c r="G21" s="79"/>
      <c r="H21" s="79"/>
      <c r="I21" s="79"/>
      <c r="J21" s="79"/>
      <c r="K21" s="79"/>
      <c r="L21" s="79"/>
      <c r="M21" s="79"/>
    </row>
    <row r="22" spans="1:256" s="2" customFormat="1" ht="60" x14ac:dyDescent="0.25">
      <c r="A22" s="18">
        <v>3</v>
      </c>
      <c r="B22" s="26" t="s">
        <v>134</v>
      </c>
      <c r="C22" s="31" t="s">
        <v>135</v>
      </c>
      <c r="D22" s="32" t="s">
        <v>87</v>
      </c>
      <c r="E22" s="32"/>
      <c r="F22" s="47">
        <v>3.5329999999999999</v>
      </c>
      <c r="G22" s="18"/>
      <c r="H22" s="18"/>
      <c r="I22" s="13"/>
      <c r="J22" s="33"/>
      <c r="K22" s="18"/>
      <c r="L22" s="13"/>
      <c r="M22" s="13"/>
    </row>
    <row r="23" spans="1:256" s="2" customFormat="1" x14ac:dyDescent="0.25">
      <c r="A23" s="18"/>
      <c r="B23" s="40"/>
      <c r="C23" s="41" t="s">
        <v>38</v>
      </c>
      <c r="D23" s="18" t="s">
        <v>39</v>
      </c>
      <c r="E23" s="23">
        <f>37.5+0.07*4</f>
        <v>37.78</v>
      </c>
      <c r="F23" s="13">
        <f>ROUND(F22*E23,2)</f>
        <v>133.47999999999999</v>
      </c>
      <c r="G23" s="42"/>
      <c r="H23" s="42"/>
      <c r="I23" s="13"/>
      <c r="J23" s="13"/>
      <c r="K23" s="42"/>
      <c r="L23" s="42"/>
      <c r="M23" s="13"/>
      <c r="N23" s="87"/>
      <c r="R23" s="87"/>
    </row>
    <row r="24" spans="1:256" s="2" customFormat="1" x14ac:dyDescent="0.25">
      <c r="A24" s="18"/>
      <c r="B24" s="40"/>
      <c r="C24" s="41" t="s">
        <v>95</v>
      </c>
      <c r="D24" s="18" t="s">
        <v>54</v>
      </c>
      <c r="E24" s="49">
        <v>3.02</v>
      </c>
      <c r="F24" s="13">
        <f>ROUND(E24*F22,2)</f>
        <v>10.67</v>
      </c>
      <c r="G24" s="42"/>
      <c r="H24" s="42"/>
      <c r="I24" s="13"/>
      <c r="J24" s="33"/>
      <c r="K24" s="18"/>
      <c r="L24" s="13"/>
      <c r="M24" s="13"/>
    </row>
    <row r="25" spans="1:256" s="2" customFormat="1" x14ac:dyDescent="0.3">
      <c r="A25" s="18"/>
      <c r="B25" s="42"/>
      <c r="C25" s="95" t="s">
        <v>96</v>
      </c>
      <c r="D25" s="96" t="s">
        <v>54</v>
      </c>
      <c r="E25" s="97">
        <v>3.7</v>
      </c>
      <c r="F25" s="13">
        <f>ROUND(E25*F22,2)</f>
        <v>13.07</v>
      </c>
      <c r="G25" s="13"/>
      <c r="H25" s="13"/>
      <c r="I25" s="21"/>
      <c r="J25" s="14"/>
      <c r="K25" s="22"/>
      <c r="L25" s="13"/>
      <c r="M25" s="13"/>
    </row>
    <row r="26" spans="1:256" s="2" customFormat="1" x14ac:dyDescent="0.3">
      <c r="A26" s="18"/>
      <c r="B26" s="42"/>
      <c r="C26" s="95" t="s">
        <v>97</v>
      </c>
      <c r="D26" s="96" t="s">
        <v>54</v>
      </c>
      <c r="E26" s="23">
        <v>11.1</v>
      </c>
      <c r="F26" s="13">
        <f>ROUND(E26*F22,2)</f>
        <v>39.22</v>
      </c>
      <c r="G26" s="13"/>
      <c r="H26" s="13"/>
      <c r="I26" s="21"/>
      <c r="J26" s="14"/>
      <c r="K26" s="22"/>
      <c r="L26" s="13"/>
      <c r="M26" s="13"/>
    </row>
    <row r="27" spans="1:256" s="2" customFormat="1" x14ac:dyDescent="0.25">
      <c r="A27" s="18"/>
      <c r="B27" s="42"/>
      <c r="C27" s="41" t="s">
        <v>40</v>
      </c>
      <c r="D27" s="18" t="s">
        <v>41</v>
      </c>
      <c r="E27" s="49">
        <v>2.2999999999999998</v>
      </c>
      <c r="F27" s="13">
        <f>ROUND(E27*F22,2)</f>
        <v>8.1300000000000008</v>
      </c>
      <c r="G27" s="18"/>
      <c r="H27" s="18"/>
      <c r="I27" s="13"/>
      <c r="J27" s="33"/>
      <c r="K27" s="13"/>
      <c r="L27" s="13"/>
      <c r="M27" s="13"/>
    </row>
    <row r="28" spans="1:256" s="2" customFormat="1" x14ac:dyDescent="0.25">
      <c r="A28" s="18"/>
      <c r="B28" s="42"/>
      <c r="C28" s="41" t="s">
        <v>136</v>
      </c>
      <c r="D28" s="18" t="s">
        <v>44</v>
      </c>
      <c r="E28" s="97">
        <f>93.1+11.6*4</f>
        <v>139.5</v>
      </c>
      <c r="F28" s="13">
        <f>ROUND(E28*F22,2)</f>
        <v>492.85</v>
      </c>
      <c r="G28" s="13"/>
      <c r="H28" s="13"/>
      <c r="I28" s="13"/>
      <c r="J28" s="33"/>
      <c r="K28" s="13"/>
      <c r="L28" s="13"/>
      <c r="M28" s="13"/>
    </row>
    <row r="29" spans="1:256" s="2" customFormat="1" x14ac:dyDescent="0.25">
      <c r="A29" s="18"/>
      <c r="B29" s="42"/>
      <c r="C29" s="41" t="s">
        <v>42</v>
      </c>
      <c r="D29" s="18" t="s">
        <v>41</v>
      </c>
      <c r="E29" s="97">
        <f>14.5+0.02*4</f>
        <v>14.58</v>
      </c>
      <c r="F29" s="13">
        <f>ROUND(E29*F22,2)</f>
        <v>51.51</v>
      </c>
      <c r="G29" s="13"/>
      <c r="H29" s="13"/>
      <c r="I29" s="13"/>
      <c r="J29" s="33"/>
      <c r="K29" s="13"/>
      <c r="L29" s="13"/>
      <c r="M29" s="13"/>
    </row>
    <row r="30" spans="1:256" s="1" customFormat="1" x14ac:dyDescent="0.3">
      <c r="A30" s="89">
        <v>4</v>
      </c>
      <c r="B30" s="90" t="s">
        <v>91</v>
      </c>
      <c r="C30" s="48" t="s">
        <v>92</v>
      </c>
      <c r="D30" s="79" t="s">
        <v>44</v>
      </c>
      <c r="E30" s="91"/>
      <c r="F30" s="92">
        <v>1.24</v>
      </c>
      <c r="G30" s="79"/>
      <c r="H30" s="79"/>
      <c r="I30" s="79"/>
      <c r="J30" s="79"/>
      <c r="K30" s="79"/>
      <c r="L30" s="79"/>
      <c r="M30" s="79"/>
    </row>
    <row r="31" spans="1:256" s="1" customFormat="1" x14ac:dyDescent="0.3">
      <c r="A31" s="89"/>
      <c r="B31" s="90"/>
      <c r="C31" s="48" t="s">
        <v>93</v>
      </c>
      <c r="D31" s="79" t="s">
        <v>54</v>
      </c>
      <c r="E31" s="93">
        <v>0.3</v>
      </c>
      <c r="F31" s="79">
        <f>ROUND(F30*E31,2)</f>
        <v>0.37</v>
      </c>
      <c r="G31" s="79"/>
      <c r="H31" s="79"/>
      <c r="I31" s="79"/>
      <c r="J31" s="79"/>
      <c r="K31" s="79"/>
      <c r="L31" s="79"/>
      <c r="M31" s="79"/>
    </row>
    <row r="32" spans="1:256" s="1" customFormat="1" x14ac:dyDescent="0.3">
      <c r="A32" s="89"/>
      <c r="B32" s="90"/>
      <c r="C32" s="48" t="s">
        <v>94</v>
      </c>
      <c r="D32" s="94" t="s">
        <v>44</v>
      </c>
      <c r="E32" s="93">
        <v>1.03</v>
      </c>
      <c r="F32" s="79">
        <f>ROUND(F30*E32,2)</f>
        <v>1.28</v>
      </c>
      <c r="G32" s="79"/>
      <c r="H32" s="79"/>
      <c r="I32" s="79"/>
      <c r="J32" s="79"/>
      <c r="K32" s="79"/>
      <c r="L32" s="79"/>
      <c r="M32" s="79"/>
    </row>
    <row r="33" spans="1:256" s="2" customFormat="1" ht="60" x14ac:dyDescent="0.25">
      <c r="A33" s="18">
        <v>5</v>
      </c>
      <c r="B33" s="26" t="s">
        <v>137</v>
      </c>
      <c r="C33" s="31" t="s">
        <v>138</v>
      </c>
      <c r="D33" s="32" t="s">
        <v>87</v>
      </c>
      <c r="E33" s="32"/>
      <c r="F33" s="47">
        <v>3.5329999999999999</v>
      </c>
      <c r="G33" s="18"/>
      <c r="H33" s="18"/>
      <c r="I33" s="13"/>
      <c r="J33" s="33"/>
      <c r="K33" s="18"/>
      <c r="L33" s="13"/>
      <c r="M33" s="13"/>
    </row>
    <row r="34" spans="1:256" s="2" customFormat="1" x14ac:dyDescent="0.25">
      <c r="A34" s="18"/>
      <c r="B34" s="40"/>
      <c r="C34" s="41" t="s">
        <v>38</v>
      </c>
      <c r="D34" s="18" t="s">
        <v>39</v>
      </c>
      <c r="E34" s="23">
        <v>37.5</v>
      </c>
      <c r="F34" s="13">
        <f>ROUND(F33*E34,2)</f>
        <v>132.49</v>
      </c>
      <c r="G34" s="42"/>
      <c r="H34" s="42"/>
      <c r="I34" s="13"/>
      <c r="J34" s="13"/>
      <c r="K34" s="42"/>
      <c r="L34" s="42"/>
      <c r="M34" s="13"/>
      <c r="N34" s="87"/>
    </row>
    <row r="35" spans="1:256" s="2" customFormat="1" x14ac:dyDescent="0.25">
      <c r="A35" s="18"/>
      <c r="B35" s="40"/>
      <c r="C35" s="41" t="s">
        <v>95</v>
      </c>
      <c r="D35" s="18" t="s">
        <v>54</v>
      </c>
      <c r="E35" s="49">
        <v>3.02</v>
      </c>
      <c r="F35" s="13">
        <f>ROUND(E35*F33,2)</f>
        <v>10.67</v>
      </c>
      <c r="G35" s="42"/>
      <c r="H35" s="42"/>
      <c r="I35" s="13"/>
      <c r="J35" s="33"/>
      <c r="K35" s="18"/>
      <c r="L35" s="13"/>
      <c r="M35" s="13"/>
    </row>
    <row r="36" spans="1:256" s="2" customFormat="1" x14ac:dyDescent="0.3">
      <c r="A36" s="18"/>
      <c r="B36" s="42"/>
      <c r="C36" s="95" t="s">
        <v>96</v>
      </c>
      <c r="D36" s="96" t="s">
        <v>54</v>
      </c>
      <c r="E36" s="97">
        <v>3.7</v>
      </c>
      <c r="F36" s="13">
        <f>ROUND(E36*F33,2)</f>
        <v>13.07</v>
      </c>
      <c r="G36" s="13"/>
      <c r="H36" s="13"/>
      <c r="I36" s="21"/>
      <c r="J36" s="14"/>
      <c r="K36" s="22"/>
      <c r="L36" s="13"/>
      <c r="M36" s="13"/>
    </row>
    <row r="37" spans="1:256" s="2" customFormat="1" x14ac:dyDescent="0.3">
      <c r="A37" s="18"/>
      <c r="B37" s="42"/>
      <c r="C37" s="95" t="s">
        <v>97</v>
      </c>
      <c r="D37" s="96" t="s">
        <v>54</v>
      </c>
      <c r="E37" s="23">
        <v>11.1</v>
      </c>
      <c r="F37" s="13">
        <f>ROUND(E37*F33,2)</f>
        <v>39.22</v>
      </c>
      <c r="G37" s="13"/>
      <c r="H37" s="13"/>
      <c r="I37" s="21"/>
      <c r="J37" s="14"/>
      <c r="K37" s="22"/>
      <c r="L37" s="13"/>
      <c r="M37" s="13"/>
    </row>
    <row r="38" spans="1:256" s="2" customFormat="1" x14ac:dyDescent="0.25">
      <c r="A38" s="18"/>
      <c r="B38" s="42"/>
      <c r="C38" s="41" t="s">
        <v>40</v>
      </c>
      <c r="D38" s="18" t="s">
        <v>41</v>
      </c>
      <c r="E38" s="49">
        <v>2.2999999999999998</v>
      </c>
      <c r="F38" s="13">
        <f>ROUND(E38*F33,2)</f>
        <v>8.1300000000000008</v>
      </c>
      <c r="G38" s="18"/>
      <c r="H38" s="18"/>
      <c r="I38" s="13"/>
      <c r="J38" s="33"/>
      <c r="K38" s="13"/>
      <c r="L38" s="13"/>
      <c r="M38" s="13"/>
    </row>
    <row r="39" spans="1:256" s="2" customFormat="1" x14ac:dyDescent="0.25">
      <c r="A39" s="18"/>
      <c r="B39" s="42"/>
      <c r="C39" s="41" t="s">
        <v>98</v>
      </c>
      <c r="D39" s="18" t="s">
        <v>44</v>
      </c>
      <c r="E39" s="97">
        <v>97.4</v>
      </c>
      <c r="F39" s="13">
        <f>ROUND(E39*F33,2)</f>
        <v>344.11</v>
      </c>
      <c r="G39" s="13"/>
      <c r="H39" s="13"/>
      <c r="I39" s="13"/>
      <c r="J39" s="33"/>
      <c r="K39" s="13"/>
      <c r="L39" s="13"/>
      <c r="M39" s="13"/>
    </row>
    <row r="40" spans="1:256" s="2" customFormat="1" x14ac:dyDescent="0.25">
      <c r="A40" s="18"/>
      <c r="B40" s="42"/>
      <c r="C40" s="41" t="s">
        <v>42</v>
      </c>
      <c r="D40" s="18" t="s">
        <v>41</v>
      </c>
      <c r="E40" s="97">
        <v>14.5</v>
      </c>
      <c r="F40" s="13">
        <f>ROUND(F33*E40,2)</f>
        <v>51.23</v>
      </c>
      <c r="G40" s="13"/>
      <c r="H40" s="13"/>
      <c r="I40" s="13"/>
      <c r="J40" s="33"/>
      <c r="K40" s="13"/>
      <c r="L40" s="13"/>
      <c r="M40" s="13"/>
    </row>
    <row r="41" spans="1:256" s="1" customFormat="1" ht="45" x14ac:dyDescent="0.3">
      <c r="A41" s="18">
        <v>6</v>
      </c>
      <c r="B41" s="26" t="s">
        <v>83</v>
      </c>
      <c r="C41" s="20" t="s">
        <v>157</v>
      </c>
      <c r="D41" s="13" t="s">
        <v>37</v>
      </c>
      <c r="E41" s="78"/>
      <c r="F41" s="47">
        <v>0.79</v>
      </c>
      <c r="G41" s="13"/>
      <c r="H41" s="13"/>
      <c r="I41" s="13"/>
      <c r="J41" s="13"/>
      <c r="K41" s="13"/>
      <c r="L41" s="13"/>
      <c r="M41" s="13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x14ac:dyDescent="0.3">
      <c r="A42" s="18"/>
      <c r="B42" s="24"/>
      <c r="C42" s="20" t="s">
        <v>38</v>
      </c>
      <c r="D42" s="13" t="s">
        <v>39</v>
      </c>
      <c r="E42" s="16">
        <v>15</v>
      </c>
      <c r="F42" s="13">
        <f>ROUND(F41*E42,2)</f>
        <v>11.85</v>
      </c>
      <c r="G42" s="13"/>
      <c r="H42" s="13"/>
      <c r="I42" s="13"/>
      <c r="J42" s="13"/>
      <c r="K42" s="13"/>
      <c r="L42" s="13"/>
      <c r="M42" s="1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x14ac:dyDescent="0.3">
      <c r="A43" s="18"/>
      <c r="B43" s="86"/>
      <c r="C43" s="20" t="s">
        <v>82</v>
      </c>
      <c r="D43" s="16" t="s">
        <v>54</v>
      </c>
      <c r="E43" s="16">
        <v>2.16</v>
      </c>
      <c r="F43" s="13">
        <f>ROUND(F41*E43,2)</f>
        <v>1.71</v>
      </c>
      <c r="G43" s="13"/>
      <c r="H43" s="13"/>
      <c r="I43" s="13"/>
      <c r="J43" s="13"/>
      <c r="K43" s="13"/>
      <c r="L43" s="13"/>
      <c r="M43" s="13"/>
      <c r="N43" s="2"/>
      <c r="O43" s="2"/>
      <c r="P43" s="2"/>
      <c r="Q43" s="2"/>
      <c r="R43" s="87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x14ac:dyDescent="0.3">
      <c r="A44" s="18"/>
      <c r="B44" s="19"/>
      <c r="C44" s="20" t="s">
        <v>84</v>
      </c>
      <c r="D44" s="13" t="s">
        <v>54</v>
      </c>
      <c r="E44" s="16">
        <v>0.97</v>
      </c>
      <c r="F44" s="13">
        <f>ROUND(F41*E44,2)</f>
        <v>0.77</v>
      </c>
      <c r="G44" s="13"/>
      <c r="H44" s="13"/>
      <c r="I44" s="13"/>
      <c r="J44" s="13"/>
      <c r="K44" s="13"/>
      <c r="L44" s="13"/>
      <c r="M44" s="13"/>
      <c r="N44" s="2"/>
      <c r="O44" s="87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30" x14ac:dyDescent="0.3">
      <c r="A45" s="18"/>
      <c r="B45" s="40"/>
      <c r="C45" s="20" t="s">
        <v>85</v>
      </c>
      <c r="D45" s="13" t="s">
        <v>54</v>
      </c>
      <c r="E45" s="16">
        <v>2.73</v>
      </c>
      <c r="F45" s="13">
        <f>ROUND(F41*E45,2)</f>
        <v>2.16</v>
      </c>
      <c r="G45" s="13"/>
      <c r="H45" s="13"/>
      <c r="I45" s="13"/>
      <c r="J45" s="13"/>
      <c r="K45" s="13"/>
      <c r="L45" s="13"/>
      <c r="M45" s="1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x14ac:dyDescent="0.3">
      <c r="A46" s="18"/>
      <c r="B46" s="86"/>
      <c r="C46" s="20" t="s">
        <v>56</v>
      </c>
      <c r="D46" s="16" t="s">
        <v>43</v>
      </c>
      <c r="E46" s="16">
        <v>122</v>
      </c>
      <c r="F46" s="13">
        <f>ROUND(F41*E46,2)</f>
        <v>96.38</v>
      </c>
      <c r="G46" s="13"/>
      <c r="H46" s="13"/>
      <c r="I46" s="13"/>
      <c r="J46" s="13"/>
      <c r="K46" s="13"/>
      <c r="L46" s="13"/>
      <c r="M46" s="1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x14ac:dyDescent="0.3">
      <c r="A47" s="18"/>
      <c r="B47" s="26"/>
      <c r="C47" s="20" t="s">
        <v>86</v>
      </c>
      <c r="D47" s="16" t="s">
        <v>43</v>
      </c>
      <c r="E47" s="16">
        <v>7</v>
      </c>
      <c r="F47" s="13">
        <f>ROUND(F41*E47,2)</f>
        <v>5.53</v>
      </c>
      <c r="G47" s="23"/>
      <c r="H47" s="13"/>
      <c r="I47" s="13"/>
      <c r="J47" s="13"/>
      <c r="K47" s="13"/>
      <c r="L47" s="13"/>
      <c r="M47" s="1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5.75" x14ac:dyDescent="0.3">
      <c r="A48" s="21"/>
      <c r="B48" s="21"/>
      <c r="C48" s="50" t="s">
        <v>31</v>
      </c>
      <c r="D48" s="82" t="s">
        <v>41</v>
      </c>
      <c r="E48" s="17"/>
      <c r="F48" s="21"/>
      <c r="G48" s="21"/>
      <c r="H48" s="28"/>
      <c r="I48" s="28"/>
      <c r="J48" s="28"/>
      <c r="K48" s="28"/>
      <c r="L48" s="28"/>
      <c r="M48" s="28">
        <f>SUM(M9:M47)</f>
        <v>0</v>
      </c>
    </row>
    <row r="49" spans="1:13" ht="15.75" x14ac:dyDescent="0.3">
      <c r="A49" s="21"/>
      <c r="B49" s="21"/>
      <c r="C49" s="52" t="s">
        <v>45</v>
      </c>
      <c r="D49" s="82" t="s">
        <v>1</v>
      </c>
      <c r="E49" s="27"/>
      <c r="F49" s="21"/>
      <c r="G49" s="21"/>
      <c r="H49" s="21"/>
      <c r="I49" s="21"/>
      <c r="J49" s="21"/>
      <c r="K49" s="21"/>
      <c r="L49" s="21"/>
      <c r="M49" s="28">
        <f>ROUND(0.1*M48,2)</f>
        <v>0</v>
      </c>
    </row>
    <row r="50" spans="1:13" ht="15.75" x14ac:dyDescent="0.3">
      <c r="A50" s="21"/>
      <c r="B50" s="21"/>
      <c r="C50" s="52" t="s">
        <v>31</v>
      </c>
      <c r="D50" s="82" t="s">
        <v>41</v>
      </c>
      <c r="E50" s="27"/>
      <c r="F50" s="21"/>
      <c r="G50" s="21"/>
      <c r="H50" s="21"/>
      <c r="I50" s="21"/>
      <c r="J50" s="21"/>
      <c r="K50" s="21"/>
      <c r="L50" s="21"/>
      <c r="M50" s="28">
        <f>SUM(M48:M49)</f>
        <v>0</v>
      </c>
    </row>
    <row r="51" spans="1:13" ht="15.75" x14ac:dyDescent="0.3">
      <c r="A51" s="21"/>
      <c r="B51" s="21"/>
      <c r="C51" s="52" t="s">
        <v>46</v>
      </c>
      <c r="D51" s="82" t="s">
        <v>1</v>
      </c>
      <c r="E51" s="27"/>
      <c r="F51" s="21"/>
      <c r="G51" s="21"/>
      <c r="H51" s="21"/>
      <c r="I51" s="21"/>
      <c r="J51" s="21"/>
      <c r="K51" s="21"/>
      <c r="L51" s="21"/>
      <c r="M51" s="28">
        <f>ROUND(0.08*M50,2)</f>
        <v>0</v>
      </c>
    </row>
    <row r="52" spans="1:13" ht="15.75" x14ac:dyDescent="0.3">
      <c r="A52" s="21"/>
      <c r="B52" s="21"/>
      <c r="C52" s="52" t="s">
        <v>47</v>
      </c>
      <c r="D52" s="82" t="s">
        <v>41</v>
      </c>
      <c r="E52" s="29"/>
      <c r="F52" s="21"/>
      <c r="G52" s="21"/>
      <c r="H52" s="21"/>
      <c r="I52" s="21"/>
      <c r="J52" s="21"/>
      <c r="K52" s="21"/>
      <c r="L52" s="21"/>
      <c r="M52" s="28">
        <f>SUM(M50:M51)</f>
        <v>0</v>
      </c>
    </row>
    <row r="54" spans="1:13" x14ac:dyDescent="0.25">
      <c r="C54" s="51"/>
    </row>
    <row r="55" spans="1:13" x14ac:dyDescent="0.25">
      <c r="C55" s="51"/>
    </row>
  </sheetData>
  <mergeCells count="15">
    <mergeCell ref="H5:K5"/>
    <mergeCell ref="A1:M1"/>
    <mergeCell ref="A2:M2"/>
    <mergeCell ref="A3:F3"/>
    <mergeCell ref="H3:K3"/>
    <mergeCell ref="B4:C4"/>
    <mergeCell ref="I6:J6"/>
    <mergeCell ref="K6:L6"/>
    <mergeCell ref="M6:M7"/>
    <mergeCell ref="A6:A7"/>
    <mergeCell ref="B6:B7"/>
    <mergeCell ref="C6:C7"/>
    <mergeCell ref="D6:D7"/>
    <mergeCell ref="E6:F6"/>
    <mergeCell ref="G6:H6"/>
  </mergeCells>
  <conditionalFormatting sqref="HN48:IQ88 A48:HM65 IR48:IR65 A8:IU47">
    <cfRule type="cellIs" dxfId="19" priority="26" stopIfTrue="1" operator="equal">
      <formula>8223.307275</formula>
    </cfRule>
  </conditionalFormatting>
  <conditionalFormatting sqref="A61:IU64">
    <cfRule type="cellIs" dxfId="18" priority="25" stopIfTrue="1" operator="equal">
      <formula>8223.307275</formula>
    </cfRule>
  </conditionalFormatting>
  <conditionalFormatting sqref="IS48:IU61">
    <cfRule type="cellIs" dxfId="17" priority="24" stopIfTrue="1" operator="equal">
      <formula>8223.307275</formula>
    </cfRule>
  </conditionalFormatting>
  <conditionalFormatting sqref="A68:IU68 IS73:IU84 A88:IU92 A108:IU135 A66:IU66 A67:IR67 A69:IR87 A93:IR107 A136:IR136">
    <cfRule type="cellIs" dxfId="16" priority="23" stopIfTrue="1" operator="equal">
      <formula>8223.307275</formula>
    </cfRule>
  </conditionalFormatting>
  <conditionalFormatting sqref="A68:IO74">
    <cfRule type="cellIs" dxfId="15" priority="22" stopIfTrue="1" operator="equal">
      <formula>8223.307275</formula>
    </cfRule>
  </conditionalFormatting>
  <conditionalFormatting sqref="A95:IO101 HN63:IR73 HN74:IO87">
    <cfRule type="cellIs" dxfId="14" priority="21" stopIfTrue="1" operator="equal">
      <formula>8223.307275</formula>
    </cfRule>
  </conditionalFormatting>
  <conditionalFormatting sqref="A48:IQ119">
    <cfRule type="cellIs" dxfId="13" priority="20" stopIfTrue="1" operator="equal">
      <formula>8223.307275</formula>
    </cfRule>
  </conditionalFormatting>
  <conditionalFormatting sqref="A99:IO105 A49:HM98 HN67:IR77 HN50:IO66 HN78:IO91">
    <cfRule type="cellIs" dxfId="12" priority="19" stopIfTrue="1" operator="equal">
      <formula>8223.307275</formula>
    </cfRule>
  </conditionalFormatting>
  <conditionalFormatting sqref="D48:E52">
    <cfRule type="cellIs" dxfId="11" priority="18" stopIfTrue="1" operator="equal">
      <formula>8223.307275</formula>
    </cfRule>
  </conditionalFormatting>
  <conditionalFormatting sqref="D48:D52">
    <cfRule type="cellIs" dxfId="10" priority="17" stopIfTrue="1" operator="equal">
      <formula>8223.307275</formula>
    </cfRule>
  </conditionalFormatting>
  <pageMargins left="0.59055118110236215" right="0.39370078740157483" top="0.59055118110236215" bottom="0.39370078740157483" header="0.19685039370078741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4"/>
  <sheetViews>
    <sheetView workbookViewId="0">
      <selection activeCell="I15" sqref="I15"/>
    </sheetView>
  </sheetViews>
  <sheetFormatPr defaultRowHeight="15" x14ac:dyDescent="0.25"/>
  <cols>
    <col min="1" max="1" width="3" style="51" customWidth="1"/>
    <col min="2" max="2" width="10.85546875" style="51" customWidth="1"/>
    <col min="3" max="3" width="31.140625" style="53" customWidth="1"/>
    <col min="4" max="4" width="7.7109375" style="51" customWidth="1"/>
    <col min="5" max="5" width="10.85546875" style="51" customWidth="1"/>
    <col min="6" max="6" width="9.140625" style="51"/>
    <col min="7" max="7" width="7.85546875" style="51" customWidth="1"/>
    <col min="8" max="8" width="9.140625" style="51"/>
    <col min="9" max="9" width="6.7109375" style="51" customWidth="1"/>
    <col min="10" max="10" width="9.140625" style="51"/>
    <col min="11" max="11" width="7.85546875" style="51" customWidth="1"/>
    <col min="12" max="12" width="9.140625" style="51"/>
    <col min="13" max="13" width="10.140625" style="51" customWidth="1"/>
    <col min="14" max="16384" width="9.140625" style="51"/>
  </cols>
  <sheetData>
    <row r="1" spans="1:15" s="1" customFormat="1" x14ac:dyDescent="0.3">
      <c r="A1" s="163" t="s">
        <v>139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5" s="2" customFormat="1" x14ac:dyDescent="0.25">
      <c r="A2" s="155" t="s">
        <v>140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5" s="2" customFormat="1" ht="18" x14ac:dyDescent="0.25">
      <c r="A3" s="164"/>
      <c r="B3" s="164"/>
      <c r="C3" s="164"/>
      <c r="D3" s="164"/>
      <c r="E3" s="164"/>
      <c r="F3" s="164"/>
      <c r="G3" s="35"/>
      <c r="H3" s="165"/>
      <c r="I3" s="165"/>
      <c r="J3" s="165"/>
      <c r="K3" s="165"/>
      <c r="L3" s="3"/>
      <c r="M3" s="121"/>
    </row>
    <row r="4" spans="1:15" s="2" customFormat="1" x14ac:dyDescent="0.25">
      <c r="B4" s="156"/>
      <c r="C4" s="156"/>
      <c r="D4" s="3">
        <f>ROUND(M71*0.001,2)</f>
        <v>0</v>
      </c>
      <c r="E4" s="2" t="s">
        <v>24</v>
      </c>
      <c r="I4" s="4"/>
      <c r="J4" s="122"/>
      <c r="K4" s="122"/>
      <c r="L4" s="3"/>
      <c r="M4" s="121"/>
    </row>
    <row r="5" spans="1:15" s="2" customFormat="1" x14ac:dyDescent="0.25">
      <c r="A5" s="5"/>
      <c r="B5" s="5"/>
      <c r="C5" s="36"/>
      <c r="D5" s="6"/>
      <c r="E5" s="6"/>
      <c r="F5" s="3"/>
      <c r="G5" s="120"/>
      <c r="H5" s="157"/>
      <c r="I5" s="157"/>
      <c r="J5" s="157"/>
      <c r="K5" s="157"/>
      <c r="L5" s="3"/>
      <c r="M5" s="121"/>
    </row>
    <row r="6" spans="1:15" s="6" customFormat="1" ht="33" customHeight="1" x14ac:dyDescent="0.25">
      <c r="A6" s="158" t="s">
        <v>11</v>
      </c>
      <c r="B6" s="159" t="s">
        <v>26</v>
      </c>
      <c r="C6" s="161" t="s">
        <v>27</v>
      </c>
      <c r="D6" s="158" t="s">
        <v>28</v>
      </c>
      <c r="E6" s="150" t="s">
        <v>29</v>
      </c>
      <c r="F6" s="151"/>
      <c r="G6" s="150" t="s">
        <v>32</v>
      </c>
      <c r="H6" s="151"/>
      <c r="I6" s="150" t="s">
        <v>35</v>
      </c>
      <c r="J6" s="151"/>
      <c r="K6" s="150" t="s">
        <v>36</v>
      </c>
      <c r="L6" s="151"/>
      <c r="M6" s="152" t="s">
        <v>34</v>
      </c>
    </row>
    <row r="7" spans="1:15" s="6" customFormat="1" ht="30" x14ac:dyDescent="0.25">
      <c r="A7" s="158"/>
      <c r="B7" s="160"/>
      <c r="C7" s="162"/>
      <c r="D7" s="158"/>
      <c r="E7" s="7" t="s">
        <v>30</v>
      </c>
      <c r="F7" s="7" t="s">
        <v>31</v>
      </c>
      <c r="G7" s="7" t="s">
        <v>33</v>
      </c>
      <c r="H7" s="8" t="s">
        <v>34</v>
      </c>
      <c r="I7" s="7" t="s">
        <v>33</v>
      </c>
      <c r="J7" s="8" t="s">
        <v>34</v>
      </c>
      <c r="K7" s="7" t="s">
        <v>33</v>
      </c>
      <c r="L7" s="8" t="s">
        <v>34</v>
      </c>
      <c r="M7" s="152"/>
      <c r="O7" s="120"/>
    </row>
    <row r="8" spans="1:15" s="6" customFormat="1" x14ac:dyDescent="0.25">
      <c r="A8" s="9">
        <v>1</v>
      </c>
      <c r="B8" s="10">
        <v>2</v>
      </c>
      <c r="C8" s="37">
        <v>3</v>
      </c>
      <c r="D8" s="10">
        <v>4</v>
      </c>
      <c r="E8" s="9">
        <v>5</v>
      </c>
      <c r="F8" s="10">
        <v>6</v>
      </c>
      <c r="G8" s="11">
        <v>7</v>
      </c>
      <c r="H8" s="10">
        <v>8</v>
      </c>
      <c r="I8" s="9">
        <v>9</v>
      </c>
      <c r="J8" s="10">
        <v>10</v>
      </c>
      <c r="K8" s="9">
        <v>11</v>
      </c>
      <c r="L8" s="11">
        <v>12</v>
      </c>
      <c r="M8" s="10" t="s">
        <v>0</v>
      </c>
    </row>
    <row r="9" spans="1:15" s="2" customFormat="1" ht="60" x14ac:dyDescent="0.25">
      <c r="A9" s="18">
        <v>1</v>
      </c>
      <c r="B9" s="30" t="s">
        <v>48</v>
      </c>
      <c r="C9" s="38" t="s">
        <v>75</v>
      </c>
      <c r="D9" s="32" t="s">
        <v>49</v>
      </c>
      <c r="E9" s="32"/>
      <c r="F9" s="39">
        <v>0.05</v>
      </c>
      <c r="G9" s="18"/>
      <c r="H9" s="18"/>
      <c r="I9" s="13"/>
      <c r="J9" s="33"/>
      <c r="K9" s="18"/>
      <c r="L9" s="13"/>
      <c r="M9" s="33"/>
      <c r="N9" s="34"/>
    </row>
    <row r="10" spans="1:15" s="2" customFormat="1" x14ac:dyDescent="0.25">
      <c r="A10" s="18"/>
      <c r="B10" s="40"/>
      <c r="C10" s="41" t="s">
        <v>38</v>
      </c>
      <c r="D10" s="18" t="s">
        <v>39</v>
      </c>
      <c r="E10" s="13">
        <v>20</v>
      </c>
      <c r="F10" s="13">
        <f>ROUND(E10*F9,2)</f>
        <v>1</v>
      </c>
      <c r="G10" s="42"/>
      <c r="H10" s="42"/>
      <c r="I10" s="13"/>
      <c r="J10" s="13"/>
      <c r="K10" s="42"/>
      <c r="L10" s="13"/>
      <c r="M10" s="13"/>
    </row>
    <row r="11" spans="1:15" s="2" customFormat="1" x14ac:dyDescent="0.25">
      <c r="A11" s="18"/>
      <c r="B11" s="40"/>
      <c r="C11" s="41" t="s">
        <v>50</v>
      </c>
      <c r="D11" s="18" t="s">
        <v>54</v>
      </c>
      <c r="E11" s="13">
        <v>44.8</v>
      </c>
      <c r="F11" s="13">
        <f>ROUND(E11*F9,2)</f>
        <v>2.2400000000000002</v>
      </c>
      <c r="G11" s="42"/>
      <c r="H11" s="42"/>
      <c r="I11" s="18"/>
      <c r="J11" s="33"/>
      <c r="K11" s="18"/>
      <c r="L11" s="13"/>
      <c r="M11" s="13"/>
    </row>
    <row r="12" spans="1:15" s="6" customFormat="1" x14ac:dyDescent="0.25">
      <c r="A12" s="18"/>
      <c r="B12" s="43"/>
      <c r="C12" s="31" t="s">
        <v>40</v>
      </c>
      <c r="D12" s="18" t="s">
        <v>41</v>
      </c>
      <c r="E12" s="13">
        <v>2.1</v>
      </c>
      <c r="F12" s="13">
        <f>ROUND(E12*F9,2)</f>
        <v>0.11</v>
      </c>
      <c r="G12" s="13"/>
      <c r="H12" s="33"/>
      <c r="I12" s="13"/>
      <c r="J12" s="33"/>
      <c r="K12" s="13"/>
      <c r="L12" s="13"/>
      <c r="M12" s="13"/>
      <c r="N12" s="2"/>
    </row>
    <row r="13" spans="1:15" s="1" customFormat="1" x14ac:dyDescent="0.3">
      <c r="A13" s="21"/>
      <c r="B13" s="22"/>
      <c r="C13" s="44" t="s">
        <v>51</v>
      </c>
      <c r="D13" s="22" t="s">
        <v>43</v>
      </c>
      <c r="E13" s="17">
        <v>0.05</v>
      </c>
      <c r="F13" s="13">
        <f>ROUND(E13*F9,2)</f>
        <v>0</v>
      </c>
      <c r="G13" s="17"/>
      <c r="H13" s="45"/>
      <c r="I13" s="21"/>
      <c r="J13" s="33"/>
      <c r="K13" s="21"/>
      <c r="L13" s="13"/>
      <c r="M13" s="13"/>
    </row>
    <row r="14" spans="1:15" s="6" customFormat="1" ht="30" x14ac:dyDescent="0.25">
      <c r="A14" s="18">
        <v>2</v>
      </c>
      <c r="B14" s="26" t="s">
        <v>154</v>
      </c>
      <c r="C14" s="46" t="s">
        <v>115</v>
      </c>
      <c r="D14" s="13" t="s">
        <v>44</v>
      </c>
      <c r="E14" s="16"/>
      <c r="F14" s="25">
        <f>F9*1.95*1000</f>
        <v>97.5</v>
      </c>
      <c r="G14" s="13"/>
      <c r="H14" s="13"/>
      <c r="I14" s="13"/>
      <c r="J14" s="13"/>
      <c r="K14" s="13"/>
      <c r="L14" s="13"/>
      <c r="M14" s="13"/>
    </row>
    <row r="15" spans="1:15" s="2" customFormat="1" x14ac:dyDescent="0.25">
      <c r="A15" s="18">
        <v>3</v>
      </c>
      <c r="B15" s="30" t="s">
        <v>2</v>
      </c>
      <c r="C15" s="31" t="s">
        <v>52</v>
      </c>
      <c r="D15" s="32" t="s">
        <v>49</v>
      </c>
      <c r="E15" s="32"/>
      <c r="F15" s="39">
        <f>F9</f>
        <v>0.05</v>
      </c>
      <c r="G15" s="18"/>
      <c r="H15" s="18"/>
      <c r="I15" s="13"/>
      <c r="J15" s="33"/>
      <c r="K15" s="18"/>
      <c r="L15" s="13"/>
      <c r="M15" s="13"/>
      <c r="N15" s="34"/>
    </row>
    <row r="16" spans="1:15" s="2" customFormat="1" x14ac:dyDescent="0.25">
      <c r="A16" s="18"/>
      <c r="B16" s="24"/>
      <c r="C16" s="31" t="s">
        <v>38</v>
      </c>
      <c r="D16" s="32" t="s">
        <v>39</v>
      </c>
      <c r="E16" s="32">
        <v>3.23</v>
      </c>
      <c r="F16" s="16">
        <f>ROUND(F15*E16,2)</f>
        <v>0.16</v>
      </c>
      <c r="G16" s="18"/>
      <c r="H16" s="18"/>
      <c r="I16" s="13"/>
      <c r="J16" s="13"/>
      <c r="K16" s="18"/>
      <c r="L16" s="13"/>
      <c r="M16" s="13"/>
      <c r="N16" s="34"/>
    </row>
    <row r="17" spans="1:256" s="2" customFormat="1" x14ac:dyDescent="0.25">
      <c r="A17" s="18"/>
      <c r="B17" s="24"/>
      <c r="C17" s="31" t="s">
        <v>53</v>
      </c>
      <c r="D17" s="32" t="s">
        <v>54</v>
      </c>
      <c r="E17" s="32">
        <v>3.62</v>
      </c>
      <c r="F17" s="16">
        <f>ROUND(F15*E17,2)</f>
        <v>0.18</v>
      </c>
      <c r="G17" s="18"/>
      <c r="H17" s="18"/>
      <c r="I17" s="13"/>
      <c r="J17" s="33"/>
      <c r="K17" s="18"/>
      <c r="L17" s="13"/>
      <c r="M17" s="13"/>
      <c r="N17" s="34"/>
    </row>
    <row r="18" spans="1:256" s="2" customFormat="1" x14ac:dyDescent="0.25">
      <c r="A18" s="18"/>
      <c r="B18" s="24"/>
      <c r="C18" s="31" t="s">
        <v>40</v>
      </c>
      <c r="D18" s="32" t="s">
        <v>41</v>
      </c>
      <c r="E18" s="32">
        <v>0.18</v>
      </c>
      <c r="F18" s="16">
        <f>ROUND(F15*E18,2)</f>
        <v>0.01</v>
      </c>
      <c r="G18" s="18"/>
      <c r="H18" s="18"/>
      <c r="I18" s="13"/>
      <c r="J18" s="33"/>
      <c r="K18" s="18"/>
      <c r="L18" s="13"/>
      <c r="M18" s="13"/>
      <c r="N18" s="34"/>
    </row>
    <row r="19" spans="1:256" s="2" customFormat="1" x14ac:dyDescent="0.25">
      <c r="A19" s="18"/>
      <c r="B19" s="22"/>
      <c r="C19" s="44" t="s">
        <v>51</v>
      </c>
      <c r="D19" s="32" t="s">
        <v>43</v>
      </c>
      <c r="E19" s="32">
        <v>0.04</v>
      </c>
      <c r="F19" s="16">
        <f>ROUND(F15*E19,2)</f>
        <v>0</v>
      </c>
      <c r="G19" s="17"/>
      <c r="H19" s="18"/>
      <c r="I19" s="13"/>
      <c r="J19" s="33"/>
      <c r="K19" s="18"/>
      <c r="L19" s="13"/>
      <c r="M19" s="13"/>
      <c r="N19" s="34"/>
    </row>
    <row r="20" spans="1:256" s="2" customFormat="1" ht="60" x14ac:dyDescent="0.25">
      <c r="A20" s="18">
        <v>4</v>
      </c>
      <c r="B20" s="30" t="s">
        <v>55</v>
      </c>
      <c r="C20" s="31" t="s">
        <v>57</v>
      </c>
      <c r="D20" s="32" t="s">
        <v>43</v>
      </c>
      <c r="E20" s="32"/>
      <c r="F20" s="47">
        <v>3</v>
      </c>
      <c r="G20" s="18"/>
      <c r="H20" s="18"/>
      <c r="I20" s="13"/>
      <c r="J20" s="33"/>
      <c r="K20" s="18"/>
      <c r="L20" s="13"/>
      <c r="M20" s="13"/>
      <c r="N20" s="34"/>
    </row>
    <row r="21" spans="1:256" s="2" customFormat="1" x14ac:dyDescent="0.25">
      <c r="A21" s="18"/>
      <c r="B21" s="24"/>
      <c r="C21" s="31" t="s">
        <v>38</v>
      </c>
      <c r="D21" s="32" t="s">
        <v>39</v>
      </c>
      <c r="E21" s="32">
        <v>2.1</v>
      </c>
      <c r="F21" s="16">
        <f>ROUND(F20*E21,2)</f>
        <v>6.3</v>
      </c>
      <c r="G21" s="18"/>
      <c r="H21" s="18"/>
      <c r="I21" s="13"/>
      <c r="J21" s="13"/>
      <c r="K21" s="18"/>
      <c r="L21" s="13"/>
      <c r="M21" s="13"/>
      <c r="N21" s="34"/>
    </row>
    <row r="22" spans="1:256" s="6" customFormat="1" ht="30" x14ac:dyDescent="0.25">
      <c r="A22" s="18">
        <v>5</v>
      </c>
      <c r="B22" s="26" t="s">
        <v>154</v>
      </c>
      <c r="C22" s="46" t="s">
        <v>115</v>
      </c>
      <c r="D22" s="13" t="s">
        <v>44</v>
      </c>
      <c r="E22" s="16"/>
      <c r="F22" s="25">
        <f>F20*1.95</f>
        <v>5.85</v>
      </c>
      <c r="G22" s="13"/>
      <c r="H22" s="13"/>
      <c r="I22" s="13"/>
      <c r="J22" s="13"/>
      <c r="K22" s="13"/>
      <c r="L22" s="13"/>
      <c r="M22" s="13"/>
    </row>
    <row r="23" spans="1:256" s="2" customFormat="1" x14ac:dyDescent="0.25">
      <c r="A23" s="18">
        <v>6</v>
      </c>
      <c r="B23" s="30" t="s">
        <v>2</v>
      </c>
      <c r="C23" s="31" t="s">
        <v>52</v>
      </c>
      <c r="D23" s="32" t="s">
        <v>49</v>
      </c>
      <c r="E23" s="32"/>
      <c r="F23" s="39">
        <f>F20*0.001</f>
        <v>3.0000000000000001E-3</v>
      </c>
      <c r="G23" s="18"/>
      <c r="H23" s="18"/>
      <c r="I23" s="13"/>
      <c r="J23" s="33"/>
      <c r="K23" s="18"/>
      <c r="L23" s="13"/>
      <c r="M23" s="13"/>
      <c r="N23" s="34"/>
    </row>
    <row r="24" spans="1:256" s="2" customFormat="1" x14ac:dyDescent="0.25">
      <c r="A24" s="18"/>
      <c r="B24" s="24"/>
      <c r="C24" s="31" t="s">
        <v>38</v>
      </c>
      <c r="D24" s="32" t="s">
        <v>39</v>
      </c>
      <c r="E24" s="32">
        <v>3.23</v>
      </c>
      <c r="F24" s="16">
        <f>ROUND(F23*E24,2)</f>
        <v>0.01</v>
      </c>
      <c r="G24" s="18"/>
      <c r="H24" s="18"/>
      <c r="I24" s="13"/>
      <c r="J24" s="13"/>
      <c r="K24" s="18"/>
      <c r="L24" s="13"/>
      <c r="M24" s="13"/>
      <c r="N24" s="34"/>
    </row>
    <row r="25" spans="1:256" s="2" customFormat="1" x14ac:dyDescent="0.25">
      <c r="A25" s="18"/>
      <c r="B25" s="24"/>
      <c r="C25" s="31" t="s">
        <v>53</v>
      </c>
      <c r="D25" s="32" t="s">
        <v>54</v>
      </c>
      <c r="E25" s="32">
        <v>3.62</v>
      </c>
      <c r="F25" s="16">
        <f>ROUND(F23*E25,2)</f>
        <v>0.01</v>
      </c>
      <c r="G25" s="18"/>
      <c r="H25" s="18"/>
      <c r="I25" s="13"/>
      <c r="J25" s="33"/>
      <c r="K25" s="18"/>
      <c r="L25" s="13"/>
      <c r="M25" s="13"/>
      <c r="N25" s="34"/>
    </row>
    <row r="26" spans="1:256" s="2" customFormat="1" x14ac:dyDescent="0.25">
      <c r="A26" s="18"/>
      <c r="B26" s="24"/>
      <c r="C26" s="31" t="s">
        <v>40</v>
      </c>
      <c r="D26" s="32" t="s">
        <v>41</v>
      </c>
      <c r="E26" s="32">
        <v>0.18</v>
      </c>
      <c r="F26" s="16">
        <f>ROUND(F23*E26,2)</f>
        <v>0</v>
      </c>
      <c r="G26" s="18"/>
      <c r="H26" s="18"/>
      <c r="I26" s="13"/>
      <c r="J26" s="33"/>
      <c r="K26" s="18"/>
      <c r="L26" s="13"/>
      <c r="M26" s="13"/>
      <c r="N26" s="34"/>
    </row>
    <row r="27" spans="1:256" s="2" customFormat="1" x14ac:dyDescent="0.25">
      <c r="A27" s="18"/>
      <c r="B27" s="22"/>
      <c r="C27" s="44" t="s">
        <v>51</v>
      </c>
      <c r="D27" s="32" t="s">
        <v>43</v>
      </c>
      <c r="E27" s="32">
        <v>0.04</v>
      </c>
      <c r="F27" s="16">
        <f>ROUND(F23*E27,2)</f>
        <v>0</v>
      </c>
      <c r="G27" s="17"/>
      <c r="H27" s="18"/>
      <c r="I27" s="13"/>
      <c r="J27" s="33"/>
      <c r="K27" s="18"/>
      <c r="L27" s="13"/>
      <c r="M27" s="13"/>
      <c r="N27" s="34"/>
    </row>
    <row r="28" spans="1:256" s="1" customFormat="1" ht="45" x14ac:dyDescent="0.3">
      <c r="A28" s="18">
        <v>7</v>
      </c>
      <c r="B28" s="26" t="s">
        <v>83</v>
      </c>
      <c r="C28" s="20" t="s">
        <v>141</v>
      </c>
      <c r="D28" s="13" t="s">
        <v>37</v>
      </c>
      <c r="E28" s="78"/>
      <c r="F28" s="47">
        <v>0.02</v>
      </c>
      <c r="G28" s="13"/>
      <c r="H28" s="13"/>
      <c r="I28" s="13"/>
      <c r="J28" s="13"/>
      <c r="K28" s="13"/>
      <c r="L28" s="13"/>
      <c r="M28" s="1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x14ac:dyDescent="0.3">
      <c r="A29" s="18"/>
      <c r="B29" s="24"/>
      <c r="C29" s="20" t="s">
        <v>38</v>
      </c>
      <c r="D29" s="13" t="s">
        <v>39</v>
      </c>
      <c r="E29" s="16">
        <v>15</v>
      </c>
      <c r="F29" s="13">
        <f>ROUND(F28*E29,2)</f>
        <v>0.3</v>
      </c>
      <c r="G29" s="13"/>
      <c r="H29" s="13"/>
      <c r="I29" s="13"/>
      <c r="J29" s="13"/>
      <c r="K29" s="13"/>
      <c r="L29" s="13"/>
      <c r="M29" s="1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x14ac:dyDescent="0.3">
      <c r="A30" s="18"/>
      <c r="B30" s="86"/>
      <c r="C30" s="20" t="s">
        <v>82</v>
      </c>
      <c r="D30" s="16" t="s">
        <v>54</v>
      </c>
      <c r="E30" s="16">
        <v>2.16</v>
      </c>
      <c r="F30" s="13">
        <f>ROUND(F28*E30,2)</f>
        <v>0.04</v>
      </c>
      <c r="G30" s="13"/>
      <c r="H30" s="13"/>
      <c r="I30" s="13"/>
      <c r="J30" s="13"/>
      <c r="K30" s="13"/>
      <c r="L30" s="13"/>
      <c r="M30" s="13"/>
      <c r="N30" s="2"/>
      <c r="O30" s="2"/>
      <c r="P30" s="2"/>
      <c r="Q30" s="2"/>
      <c r="R30" s="87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x14ac:dyDescent="0.3">
      <c r="A31" s="18"/>
      <c r="B31" s="19"/>
      <c r="C31" s="20" t="s">
        <v>84</v>
      </c>
      <c r="D31" s="13" t="s">
        <v>54</v>
      </c>
      <c r="E31" s="16">
        <v>0.97</v>
      </c>
      <c r="F31" s="13">
        <f>ROUND(F28*E31,2)</f>
        <v>0.02</v>
      </c>
      <c r="G31" s="13"/>
      <c r="H31" s="13"/>
      <c r="I31" s="13"/>
      <c r="J31" s="13"/>
      <c r="K31" s="13"/>
      <c r="L31" s="13"/>
      <c r="M31" s="13"/>
      <c r="N31" s="2"/>
      <c r="O31" s="8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30" x14ac:dyDescent="0.3">
      <c r="A32" s="18"/>
      <c r="B32" s="40"/>
      <c r="C32" s="20" t="s">
        <v>85</v>
      </c>
      <c r="D32" s="13" t="s">
        <v>54</v>
      </c>
      <c r="E32" s="16">
        <v>2.73</v>
      </c>
      <c r="F32" s="13">
        <f>ROUND(F28*E32,2)</f>
        <v>0.05</v>
      </c>
      <c r="G32" s="13"/>
      <c r="H32" s="13"/>
      <c r="I32" s="13"/>
      <c r="J32" s="13"/>
      <c r="K32" s="13"/>
      <c r="L32" s="13"/>
      <c r="M32" s="1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x14ac:dyDescent="0.3">
      <c r="A33" s="18"/>
      <c r="B33" s="86"/>
      <c r="C33" s="20" t="s">
        <v>56</v>
      </c>
      <c r="D33" s="16" t="s">
        <v>43</v>
      </c>
      <c r="E33" s="16">
        <v>122</v>
      </c>
      <c r="F33" s="13">
        <f>ROUND(F28*E33,2)</f>
        <v>2.44</v>
      </c>
      <c r="G33" s="13"/>
      <c r="H33" s="13"/>
      <c r="I33" s="13"/>
      <c r="J33" s="13"/>
      <c r="K33" s="13"/>
      <c r="L33" s="13"/>
      <c r="M33" s="1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x14ac:dyDescent="0.3">
      <c r="A34" s="18"/>
      <c r="B34" s="26"/>
      <c r="C34" s="20" t="s">
        <v>86</v>
      </c>
      <c r="D34" s="16" t="s">
        <v>43</v>
      </c>
      <c r="E34" s="16">
        <v>7</v>
      </c>
      <c r="F34" s="13">
        <f>ROUND(F28*E34,2)</f>
        <v>0.14000000000000001</v>
      </c>
      <c r="G34" s="23"/>
      <c r="H34" s="13"/>
      <c r="I34" s="13"/>
      <c r="J34" s="13"/>
      <c r="K34" s="13"/>
      <c r="L34" s="13"/>
      <c r="M34" s="1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30" x14ac:dyDescent="0.3">
      <c r="A35" s="18">
        <v>8</v>
      </c>
      <c r="B35" s="30" t="s">
        <v>113</v>
      </c>
      <c r="C35" s="20" t="s">
        <v>142</v>
      </c>
      <c r="D35" s="13" t="s">
        <v>87</v>
      </c>
      <c r="E35" s="78"/>
      <c r="F35" s="25">
        <v>0.21199999999999999</v>
      </c>
      <c r="G35" s="13"/>
      <c r="H35" s="13"/>
      <c r="I35" s="13"/>
      <c r="J35" s="13"/>
      <c r="K35" s="13"/>
      <c r="L35" s="13"/>
      <c r="M35" s="1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x14ac:dyDescent="0.3">
      <c r="A36" s="18"/>
      <c r="B36" s="24"/>
      <c r="C36" s="20" t="s">
        <v>38</v>
      </c>
      <c r="D36" s="13" t="s">
        <v>39</v>
      </c>
      <c r="E36" s="16">
        <v>33</v>
      </c>
      <c r="F36" s="13">
        <f>ROUND(F35*E36,2)</f>
        <v>7</v>
      </c>
      <c r="G36" s="13"/>
      <c r="H36" s="13"/>
      <c r="I36" s="13"/>
      <c r="J36" s="13"/>
      <c r="K36" s="13"/>
      <c r="L36" s="13"/>
      <c r="M36" s="1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x14ac:dyDescent="0.3">
      <c r="A37" s="18"/>
      <c r="B37" s="86"/>
      <c r="C37" s="20" t="s">
        <v>82</v>
      </c>
      <c r="D37" s="16" t="s">
        <v>54</v>
      </c>
      <c r="E37" s="16">
        <v>0.42</v>
      </c>
      <c r="F37" s="13">
        <f>ROUND(F35*E37,2)</f>
        <v>0.09</v>
      </c>
      <c r="G37" s="13"/>
      <c r="H37" s="13"/>
      <c r="I37" s="13"/>
      <c r="J37" s="13"/>
      <c r="K37" s="13"/>
      <c r="L37" s="13"/>
      <c r="M37" s="13"/>
      <c r="N37" s="2"/>
      <c r="O37" s="2"/>
      <c r="P37" s="2"/>
      <c r="Q37" s="2"/>
      <c r="R37" s="87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x14ac:dyDescent="0.3">
      <c r="A38" s="18"/>
      <c r="B38" s="86"/>
      <c r="C38" s="20" t="s">
        <v>53</v>
      </c>
      <c r="D38" s="16" t="s">
        <v>54</v>
      </c>
      <c r="E38" s="16">
        <v>2.58</v>
      </c>
      <c r="F38" s="13">
        <f>ROUND(F35*E38,2)</f>
        <v>0.55000000000000004</v>
      </c>
      <c r="G38" s="13"/>
      <c r="H38" s="13"/>
      <c r="I38" s="13"/>
      <c r="J38" s="13"/>
      <c r="K38" s="13"/>
      <c r="L38" s="13"/>
      <c r="M38" s="13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30" x14ac:dyDescent="0.3">
      <c r="A39" s="18"/>
      <c r="B39" s="19"/>
      <c r="C39" s="20" t="s">
        <v>88</v>
      </c>
      <c r="D39" s="13" t="s">
        <v>54</v>
      </c>
      <c r="E39" s="16">
        <v>11.2</v>
      </c>
      <c r="F39" s="13">
        <f>ROUND(F35*E39,2)</f>
        <v>2.37</v>
      </c>
      <c r="G39" s="13"/>
      <c r="H39" s="13"/>
      <c r="I39" s="13"/>
      <c r="J39" s="13"/>
      <c r="K39" s="13"/>
      <c r="L39" s="13"/>
      <c r="M39" s="13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30" x14ac:dyDescent="0.3">
      <c r="A40" s="18"/>
      <c r="B40" s="19"/>
      <c r="C40" s="20" t="s">
        <v>89</v>
      </c>
      <c r="D40" s="13" t="s">
        <v>54</v>
      </c>
      <c r="E40" s="16">
        <v>24.8</v>
      </c>
      <c r="F40" s="13">
        <f>ROUND(F35*E40,2)</f>
        <v>5.26</v>
      </c>
      <c r="G40" s="13"/>
      <c r="H40" s="13"/>
      <c r="I40" s="13"/>
      <c r="J40" s="13"/>
      <c r="K40" s="13"/>
      <c r="L40" s="13"/>
      <c r="M40" s="13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x14ac:dyDescent="0.3">
      <c r="A41" s="18"/>
      <c r="B41" s="19"/>
      <c r="C41" s="20" t="s">
        <v>84</v>
      </c>
      <c r="D41" s="13" t="s">
        <v>54</v>
      </c>
      <c r="E41" s="16">
        <v>4.1399999999999997</v>
      </c>
      <c r="F41" s="13">
        <f>ROUND(F35*E41,2)</f>
        <v>0.88</v>
      </c>
      <c r="G41" s="13"/>
      <c r="H41" s="13"/>
      <c r="I41" s="13"/>
      <c r="J41" s="13"/>
      <c r="K41" s="13"/>
      <c r="L41" s="13"/>
      <c r="M41" s="13"/>
      <c r="N41" s="2"/>
      <c r="O41" s="87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x14ac:dyDescent="0.3">
      <c r="A42" s="18"/>
      <c r="B42" s="40"/>
      <c r="C42" s="88" t="s">
        <v>90</v>
      </c>
      <c r="D42" s="13" t="s">
        <v>54</v>
      </c>
      <c r="E42" s="16">
        <v>0.53</v>
      </c>
      <c r="F42" s="13">
        <f>ROUND(F35*E42,2)</f>
        <v>0.11</v>
      </c>
      <c r="G42" s="13"/>
      <c r="H42" s="13"/>
      <c r="I42" s="13"/>
      <c r="J42" s="13"/>
      <c r="K42" s="13"/>
      <c r="L42" s="13"/>
      <c r="M42" s="1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x14ac:dyDescent="0.3">
      <c r="A43" s="18"/>
      <c r="B43" s="86"/>
      <c r="C43" s="20" t="s">
        <v>51</v>
      </c>
      <c r="D43" s="16" t="s">
        <v>43</v>
      </c>
      <c r="E43" s="16">
        <v>204</v>
      </c>
      <c r="F43" s="13">
        <f>ROUND(F35*E43,2)</f>
        <v>43.25</v>
      </c>
      <c r="G43" s="13"/>
      <c r="H43" s="13"/>
      <c r="I43" s="13"/>
      <c r="J43" s="13"/>
      <c r="K43" s="13"/>
      <c r="L43" s="13"/>
      <c r="M43" s="1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x14ac:dyDescent="0.3">
      <c r="A44" s="18"/>
      <c r="B44" s="26"/>
      <c r="C44" s="20" t="s">
        <v>86</v>
      </c>
      <c r="D44" s="16" t="s">
        <v>43</v>
      </c>
      <c r="E44" s="16">
        <v>30</v>
      </c>
      <c r="F44" s="13">
        <f>ROUND(F35*E44,2)</f>
        <v>6.36</v>
      </c>
      <c r="G44" s="23"/>
      <c r="H44" s="13"/>
      <c r="I44" s="13"/>
      <c r="J44" s="13"/>
      <c r="K44" s="13"/>
      <c r="L44" s="13"/>
      <c r="M44" s="1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x14ac:dyDescent="0.3">
      <c r="A45" s="89">
        <v>9</v>
      </c>
      <c r="B45" s="90" t="s">
        <v>91</v>
      </c>
      <c r="C45" s="48" t="s">
        <v>92</v>
      </c>
      <c r="D45" s="79" t="s">
        <v>44</v>
      </c>
      <c r="E45" s="91"/>
      <c r="F45" s="123">
        <v>2.4700000000000002</v>
      </c>
      <c r="G45" s="79"/>
      <c r="H45" s="79"/>
      <c r="I45" s="79"/>
      <c r="J45" s="79"/>
      <c r="K45" s="79"/>
      <c r="L45" s="79"/>
      <c r="M45" s="79"/>
    </row>
    <row r="46" spans="1:256" s="1" customFormat="1" x14ac:dyDescent="0.3">
      <c r="A46" s="89"/>
      <c r="B46" s="90"/>
      <c r="C46" s="48" t="s">
        <v>93</v>
      </c>
      <c r="D46" s="79" t="s">
        <v>54</v>
      </c>
      <c r="E46" s="93">
        <v>0.3</v>
      </c>
      <c r="F46" s="79">
        <f>ROUND(F45*E46,2)</f>
        <v>0.74</v>
      </c>
      <c r="G46" s="79"/>
      <c r="H46" s="79"/>
      <c r="I46" s="79"/>
      <c r="J46" s="79"/>
      <c r="K46" s="79"/>
      <c r="L46" s="79"/>
      <c r="M46" s="79"/>
    </row>
    <row r="47" spans="1:256" s="1" customFormat="1" x14ac:dyDescent="0.3">
      <c r="A47" s="89"/>
      <c r="B47" s="90"/>
      <c r="C47" s="48" t="s">
        <v>94</v>
      </c>
      <c r="D47" s="94" t="s">
        <v>44</v>
      </c>
      <c r="E47" s="93">
        <v>1.03</v>
      </c>
      <c r="F47" s="79">
        <f>ROUND(F45*E47,2)</f>
        <v>2.54</v>
      </c>
      <c r="G47" s="79"/>
      <c r="H47" s="79"/>
      <c r="I47" s="79"/>
      <c r="J47" s="79"/>
      <c r="K47" s="79"/>
      <c r="L47" s="79"/>
      <c r="M47" s="79"/>
    </row>
    <row r="48" spans="1:256" s="2" customFormat="1" ht="60" x14ac:dyDescent="0.25">
      <c r="A48" s="18">
        <v>10</v>
      </c>
      <c r="B48" s="26" t="s">
        <v>134</v>
      </c>
      <c r="C48" s="31" t="s">
        <v>135</v>
      </c>
      <c r="D48" s="32" t="s">
        <v>87</v>
      </c>
      <c r="E48" s="32"/>
      <c r="F48" s="25">
        <v>0.21199999999999999</v>
      </c>
      <c r="G48" s="18"/>
      <c r="H48" s="18"/>
      <c r="I48" s="13"/>
      <c r="J48" s="33"/>
      <c r="K48" s="18"/>
      <c r="L48" s="13"/>
      <c r="M48" s="13"/>
    </row>
    <row r="49" spans="1:18" s="2" customFormat="1" x14ac:dyDescent="0.25">
      <c r="A49" s="18"/>
      <c r="B49" s="40"/>
      <c r="C49" s="41" t="s">
        <v>38</v>
      </c>
      <c r="D49" s="18" t="s">
        <v>39</v>
      </c>
      <c r="E49" s="23">
        <f>37.5+0.07*4</f>
        <v>37.78</v>
      </c>
      <c r="F49" s="13">
        <f>ROUND(F48*E49,2)</f>
        <v>8.01</v>
      </c>
      <c r="G49" s="42"/>
      <c r="H49" s="42"/>
      <c r="I49" s="13"/>
      <c r="J49" s="13"/>
      <c r="K49" s="42"/>
      <c r="L49" s="42"/>
      <c r="M49" s="13"/>
      <c r="N49" s="87"/>
      <c r="R49" s="87"/>
    </row>
    <row r="50" spans="1:18" s="2" customFormat="1" x14ac:dyDescent="0.25">
      <c r="A50" s="18"/>
      <c r="B50" s="40"/>
      <c r="C50" s="41" t="s">
        <v>95</v>
      </c>
      <c r="D50" s="18" t="s">
        <v>54</v>
      </c>
      <c r="E50" s="49">
        <v>3.02</v>
      </c>
      <c r="F50" s="13">
        <f>ROUND(E50*F48,2)</f>
        <v>0.64</v>
      </c>
      <c r="G50" s="42"/>
      <c r="H50" s="42"/>
      <c r="I50" s="13"/>
      <c r="J50" s="33"/>
      <c r="K50" s="18"/>
      <c r="L50" s="13"/>
      <c r="M50" s="13"/>
    </row>
    <row r="51" spans="1:18" s="2" customFormat="1" x14ac:dyDescent="0.3">
      <c r="A51" s="18"/>
      <c r="B51" s="42"/>
      <c r="C51" s="95" t="s">
        <v>96</v>
      </c>
      <c r="D51" s="96" t="s">
        <v>54</v>
      </c>
      <c r="E51" s="97">
        <v>3.7</v>
      </c>
      <c r="F51" s="13">
        <f>ROUND(E51*F48,2)</f>
        <v>0.78</v>
      </c>
      <c r="G51" s="13"/>
      <c r="H51" s="13"/>
      <c r="I51" s="21"/>
      <c r="J51" s="14"/>
      <c r="K51" s="22"/>
      <c r="L51" s="13"/>
      <c r="M51" s="13"/>
    </row>
    <row r="52" spans="1:18" s="2" customFormat="1" x14ac:dyDescent="0.3">
      <c r="A52" s="18"/>
      <c r="B52" s="42"/>
      <c r="C52" s="95" t="s">
        <v>97</v>
      </c>
      <c r="D52" s="96" t="s">
        <v>54</v>
      </c>
      <c r="E52" s="23">
        <v>11.1</v>
      </c>
      <c r="F52" s="13">
        <f>ROUND(E52*F48,2)</f>
        <v>2.35</v>
      </c>
      <c r="G52" s="13"/>
      <c r="H52" s="13"/>
      <c r="I52" s="21"/>
      <c r="J52" s="14"/>
      <c r="K52" s="22"/>
      <c r="L52" s="13"/>
      <c r="M52" s="13"/>
    </row>
    <row r="53" spans="1:18" s="2" customFormat="1" x14ac:dyDescent="0.25">
      <c r="A53" s="18"/>
      <c r="B53" s="42"/>
      <c r="C53" s="41" t="s">
        <v>40</v>
      </c>
      <c r="D53" s="18" t="s">
        <v>41</v>
      </c>
      <c r="E53" s="49">
        <v>2.2999999999999998</v>
      </c>
      <c r="F53" s="13">
        <f>ROUND(E53*F48,2)</f>
        <v>0.49</v>
      </c>
      <c r="G53" s="18"/>
      <c r="H53" s="18"/>
      <c r="I53" s="13"/>
      <c r="J53" s="33"/>
      <c r="K53" s="13"/>
      <c r="L53" s="13"/>
      <c r="M53" s="13"/>
    </row>
    <row r="54" spans="1:18" s="2" customFormat="1" x14ac:dyDescent="0.25">
      <c r="A54" s="18"/>
      <c r="B54" s="42"/>
      <c r="C54" s="41" t="s">
        <v>136</v>
      </c>
      <c r="D54" s="18" t="s">
        <v>44</v>
      </c>
      <c r="E54" s="97">
        <f>93.1+11.6*4</f>
        <v>139.5</v>
      </c>
      <c r="F54" s="13">
        <f>ROUND(E54*F48,2)</f>
        <v>29.57</v>
      </c>
      <c r="G54" s="13"/>
      <c r="H54" s="13"/>
      <c r="I54" s="13"/>
      <c r="J54" s="33"/>
      <c r="K54" s="13"/>
      <c r="L54" s="13"/>
      <c r="M54" s="13"/>
    </row>
    <row r="55" spans="1:18" s="2" customFormat="1" x14ac:dyDescent="0.25">
      <c r="A55" s="18"/>
      <c r="B55" s="42"/>
      <c r="C55" s="41" t="s">
        <v>42</v>
      </c>
      <c r="D55" s="18" t="s">
        <v>41</v>
      </c>
      <c r="E55" s="97">
        <f>14.5+0.02*4</f>
        <v>14.58</v>
      </c>
      <c r="F55" s="13">
        <f>ROUND(E55*F48,2)</f>
        <v>3.09</v>
      </c>
      <c r="G55" s="13"/>
      <c r="H55" s="13"/>
      <c r="I55" s="13"/>
      <c r="J55" s="33"/>
      <c r="K55" s="13"/>
      <c r="L55" s="13"/>
      <c r="M55" s="13"/>
    </row>
    <row r="56" spans="1:18" s="1" customFormat="1" x14ac:dyDescent="0.3">
      <c r="A56" s="89">
        <v>11</v>
      </c>
      <c r="B56" s="90" t="s">
        <v>91</v>
      </c>
      <c r="C56" s="48" t="s">
        <v>92</v>
      </c>
      <c r="D56" s="79" t="s">
        <v>44</v>
      </c>
      <c r="E56" s="91"/>
      <c r="F56" s="123">
        <v>7.0000000000000007E-2</v>
      </c>
      <c r="G56" s="79"/>
      <c r="H56" s="79"/>
      <c r="I56" s="79"/>
      <c r="J56" s="79"/>
      <c r="K56" s="79"/>
      <c r="L56" s="79"/>
      <c r="M56" s="79"/>
    </row>
    <row r="57" spans="1:18" s="1" customFormat="1" x14ac:dyDescent="0.3">
      <c r="A57" s="89"/>
      <c r="B57" s="90"/>
      <c r="C57" s="48" t="s">
        <v>93</v>
      </c>
      <c r="D57" s="79" t="s">
        <v>54</v>
      </c>
      <c r="E57" s="93">
        <v>0.3</v>
      </c>
      <c r="F57" s="79">
        <f>ROUND(F56*E57,2)</f>
        <v>0.02</v>
      </c>
      <c r="G57" s="79"/>
      <c r="H57" s="79"/>
      <c r="I57" s="79"/>
      <c r="J57" s="79"/>
      <c r="K57" s="79"/>
      <c r="L57" s="79"/>
      <c r="M57" s="79"/>
    </row>
    <row r="58" spans="1:18" s="1" customFormat="1" x14ac:dyDescent="0.3">
      <c r="A58" s="89"/>
      <c r="B58" s="90"/>
      <c r="C58" s="48" t="s">
        <v>94</v>
      </c>
      <c r="D58" s="94" t="s">
        <v>44</v>
      </c>
      <c r="E58" s="93">
        <v>1.03</v>
      </c>
      <c r="F58" s="79">
        <f>ROUND(F56*E58,2)</f>
        <v>7.0000000000000007E-2</v>
      </c>
      <c r="G58" s="79"/>
      <c r="H58" s="79"/>
      <c r="I58" s="79"/>
      <c r="J58" s="79"/>
      <c r="K58" s="79"/>
      <c r="L58" s="79"/>
      <c r="M58" s="79"/>
    </row>
    <row r="59" spans="1:18" s="2" customFormat="1" ht="60" x14ac:dyDescent="0.25">
      <c r="A59" s="18">
        <v>12</v>
      </c>
      <c r="B59" s="26" t="s">
        <v>137</v>
      </c>
      <c r="C59" s="31" t="s">
        <v>138</v>
      </c>
      <c r="D59" s="32" t="s">
        <v>87</v>
      </c>
      <c r="E59" s="32"/>
      <c r="F59" s="25">
        <v>0.21199999999999999</v>
      </c>
      <c r="G59" s="18"/>
      <c r="H59" s="18"/>
      <c r="I59" s="13"/>
      <c r="J59" s="33"/>
      <c r="K59" s="18"/>
      <c r="L59" s="13"/>
      <c r="M59" s="13"/>
    </row>
    <row r="60" spans="1:18" s="2" customFormat="1" x14ac:dyDescent="0.25">
      <c r="A60" s="18"/>
      <c r="B60" s="40"/>
      <c r="C60" s="41" t="s">
        <v>38</v>
      </c>
      <c r="D60" s="18" t="s">
        <v>39</v>
      </c>
      <c r="E60" s="23">
        <v>37.5</v>
      </c>
      <c r="F60" s="13">
        <f>ROUND(F59*E60,2)</f>
        <v>7.95</v>
      </c>
      <c r="G60" s="42"/>
      <c r="H60" s="42"/>
      <c r="I60" s="13"/>
      <c r="J60" s="13"/>
      <c r="K60" s="42"/>
      <c r="L60" s="42"/>
      <c r="M60" s="13"/>
      <c r="N60" s="87"/>
    </row>
    <row r="61" spans="1:18" s="2" customFormat="1" x14ac:dyDescent="0.25">
      <c r="A61" s="18"/>
      <c r="B61" s="40"/>
      <c r="C61" s="41" t="s">
        <v>95</v>
      </c>
      <c r="D61" s="18" t="s">
        <v>54</v>
      </c>
      <c r="E61" s="49">
        <v>3.02</v>
      </c>
      <c r="F61" s="13">
        <f>ROUND(E61*F59,2)</f>
        <v>0.64</v>
      </c>
      <c r="G61" s="42"/>
      <c r="H61" s="42"/>
      <c r="I61" s="13"/>
      <c r="J61" s="33"/>
      <c r="K61" s="18"/>
      <c r="L61" s="13"/>
      <c r="M61" s="13"/>
    </row>
    <row r="62" spans="1:18" s="2" customFormat="1" x14ac:dyDescent="0.3">
      <c r="A62" s="18"/>
      <c r="B62" s="42"/>
      <c r="C62" s="95" t="s">
        <v>96</v>
      </c>
      <c r="D62" s="96" t="s">
        <v>54</v>
      </c>
      <c r="E62" s="97">
        <v>3.7</v>
      </c>
      <c r="F62" s="13">
        <f>ROUND(E62*F59,2)</f>
        <v>0.78</v>
      </c>
      <c r="G62" s="13"/>
      <c r="H62" s="13"/>
      <c r="I62" s="21"/>
      <c r="J62" s="14"/>
      <c r="K62" s="22"/>
      <c r="L62" s="13"/>
      <c r="M62" s="13"/>
    </row>
    <row r="63" spans="1:18" s="2" customFormat="1" x14ac:dyDescent="0.3">
      <c r="A63" s="18"/>
      <c r="B63" s="42"/>
      <c r="C63" s="95" t="s">
        <v>97</v>
      </c>
      <c r="D63" s="96" t="s">
        <v>54</v>
      </c>
      <c r="E63" s="23">
        <v>11.1</v>
      </c>
      <c r="F63" s="13">
        <f>ROUND(E63*F59,2)</f>
        <v>2.35</v>
      </c>
      <c r="G63" s="13"/>
      <c r="H63" s="13"/>
      <c r="I63" s="21"/>
      <c r="J63" s="14"/>
      <c r="K63" s="22"/>
      <c r="L63" s="13"/>
      <c r="M63" s="13"/>
    </row>
    <row r="64" spans="1:18" s="2" customFormat="1" x14ac:dyDescent="0.25">
      <c r="A64" s="18"/>
      <c r="B64" s="42"/>
      <c r="C64" s="41" t="s">
        <v>40</v>
      </c>
      <c r="D64" s="18" t="s">
        <v>41</v>
      </c>
      <c r="E64" s="49">
        <v>2.2999999999999998</v>
      </c>
      <c r="F64" s="13">
        <f>ROUND(E64*F59,2)</f>
        <v>0.49</v>
      </c>
      <c r="G64" s="18"/>
      <c r="H64" s="18"/>
      <c r="I64" s="13"/>
      <c r="J64" s="33"/>
      <c r="K64" s="13"/>
      <c r="L64" s="13"/>
      <c r="M64" s="13"/>
    </row>
    <row r="65" spans="1:13" s="2" customFormat="1" x14ac:dyDescent="0.25">
      <c r="A65" s="18"/>
      <c r="B65" s="42"/>
      <c r="C65" s="41" t="s">
        <v>98</v>
      </c>
      <c r="D65" s="18" t="s">
        <v>44</v>
      </c>
      <c r="E65" s="97">
        <v>97.4</v>
      </c>
      <c r="F65" s="13">
        <f>ROUND(E65*F59,2)</f>
        <v>20.65</v>
      </c>
      <c r="G65" s="13"/>
      <c r="H65" s="13"/>
      <c r="I65" s="13"/>
      <c r="J65" s="33"/>
      <c r="K65" s="13"/>
      <c r="L65" s="13"/>
      <c r="M65" s="13"/>
    </row>
    <row r="66" spans="1:13" s="2" customFormat="1" x14ac:dyDescent="0.25">
      <c r="A66" s="18"/>
      <c r="B66" s="42"/>
      <c r="C66" s="41" t="s">
        <v>42</v>
      </c>
      <c r="D66" s="18" t="s">
        <v>41</v>
      </c>
      <c r="E66" s="97">
        <v>14.5</v>
      </c>
      <c r="F66" s="13">
        <f>ROUND(F59*E66,2)</f>
        <v>3.07</v>
      </c>
      <c r="G66" s="13"/>
      <c r="H66" s="13"/>
      <c r="I66" s="13"/>
      <c r="J66" s="33"/>
      <c r="K66" s="13"/>
      <c r="L66" s="13"/>
      <c r="M66" s="13"/>
    </row>
    <row r="67" spans="1:13" ht="15.75" x14ac:dyDescent="0.3">
      <c r="A67" s="21"/>
      <c r="B67" s="21"/>
      <c r="C67" s="50" t="s">
        <v>31</v>
      </c>
      <c r="D67" s="119" t="s">
        <v>41</v>
      </c>
      <c r="E67" s="17"/>
      <c r="F67" s="21"/>
      <c r="G67" s="21"/>
      <c r="H67" s="28"/>
      <c r="I67" s="28"/>
      <c r="J67" s="28"/>
      <c r="K67" s="28"/>
      <c r="L67" s="28"/>
      <c r="M67" s="28">
        <f>SUM(M10:M66)</f>
        <v>0</v>
      </c>
    </row>
    <row r="68" spans="1:13" ht="15.75" x14ac:dyDescent="0.3">
      <c r="A68" s="21"/>
      <c r="B68" s="21"/>
      <c r="C68" s="52" t="s">
        <v>45</v>
      </c>
      <c r="D68" s="119" t="s">
        <v>1</v>
      </c>
      <c r="E68" s="27"/>
      <c r="F68" s="21"/>
      <c r="G68" s="21"/>
      <c r="H68" s="21"/>
      <c r="I68" s="21"/>
      <c r="J68" s="21"/>
      <c r="K68" s="21"/>
      <c r="L68" s="21"/>
      <c r="M68" s="28">
        <f>ROUND(0.1*M67,2)</f>
        <v>0</v>
      </c>
    </row>
    <row r="69" spans="1:13" ht="15.75" x14ac:dyDescent="0.3">
      <c r="A69" s="21"/>
      <c r="B69" s="21"/>
      <c r="C69" s="52" t="s">
        <v>31</v>
      </c>
      <c r="D69" s="119" t="s">
        <v>41</v>
      </c>
      <c r="E69" s="27"/>
      <c r="F69" s="21"/>
      <c r="G69" s="21"/>
      <c r="H69" s="21"/>
      <c r="I69" s="21"/>
      <c r="J69" s="21"/>
      <c r="K69" s="21"/>
      <c r="L69" s="21"/>
      <c r="M69" s="28">
        <f>SUM(M67:M68)</f>
        <v>0</v>
      </c>
    </row>
    <row r="70" spans="1:13" ht="15.75" x14ac:dyDescent="0.3">
      <c r="A70" s="21"/>
      <c r="B70" s="21"/>
      <c r="C70" s="52" t="s">
        <v>46</v>
      </c>
      <c r="D70" s="119" t="s">
        <v>1</v>
      </c>
      <c r="E70" s="27"/>
      <c r="F70" s="21"/>
      <c r="G70" s="21"/>
      <c r="H70" s="21"/>
      <c r="I70" s="21"/>
      <c r="J70" s="21"/>
      <c r="K70" s="21"/>
      <c r="L70" s="21"/>
      <c r="M70" s="28">
        <f>ROUND(0.08*M69,2)</f>
        <v>0</v>
      </c>
    </row>
    <row r="71" spans="1:13" ht="15.75" x14ac:dyDescent="0.3">
      <c r="A71" s="21"/>
      <c r="B71" s="21"/>
      <c r="C71" s="52" t="s">
        <v>47</v>
      </c>
      <c r="D71" s="119" t="s">
        <v>41</v>
      </c>
      <c r="E71" s="29"/>
      <c r="F71" s="21"/>
      <c r="G71" s="21"/>
      <c r="H71" s="21"/>
      <c r="I71" s="21"/>
      <c r="J71" s="21"/>
      <c r="K71" s="21"/>
      <c r="L71" s="21"/>
      <c r="M71" s="28">
        <f>SUM(M69:M70)</f>
        <v>0</v>
      </c>
    </row>
    <row r="73" spans="1:13" x14ac:dyDescent="0.25">
      <c r="C73" s="51"/>
    </row>
    <row r="74" spans="1:13" x14ac:dyDescent="0.25">
      <c r="C74" s="51"/>
    </row>
  </sheetData>
  <mergeCells count="15">
    <mergeCell ref="H5:K5"/>
    <mergeCell ref="A1:M1"/>
    <mergeCell ref="A2:M2"/>
    <mergeCell ref="A3:F3"/>
    <mergeCell ref="H3:K3"/>
    <mergeCell ref="B4:C4"/>
    <mergeCell ref="I6:J6"/>
    <mergeCell ref="K6:L6"/>
    <mergeCell ref="M6:M7"/>
    <mergeCell ref="A6:A7"/>
    <mergeCell ref="B6:B7"/>
    <mergeCell ref="C6:C7"/>
    <mergeCell ref="D6:D7"/>
    <mergeCell ref="E6:F6"/>
    <mergeCell ref="G6:H6"/>
  </mergeCells>
  <conditionalFormatting sqref="HN67:IQ107 A67:HM84 IR67:IR84 A8:IU66">
    <cfRule type="cellIs" dxfId="9" priority="10" stopIfTrue="1" operator="equal">
      <formula>8223.307275</formula>
    </cfRule>
  </conditionalFormatting>
  <conditionalFormatting sqref="A80:IU83">
    <cfRule type="cellIs" dxfId="8" priority="9" stopIfTrue="1" operator="equal">
      <formula>8223.307275</formula>
    </cfRule>
  </conditionalFormatting>
  <conditionalFormatting sqref="IS67:IU80">
    <cfRule type="cellIs" dxfId="7" priority="8" stopIfTrue="1" operator="equal">
      <formula>8223.307275</formula>
    </cfRule>
  </conditionalFormatting>
  <conditionalFormatting sqref="A87:IU87 IS92:IU103 A107:IU111 A127:IU154 A85:IU85 A86:IR86 A88:IR106 A112:IR126 A155:IR155">
    <cfRule type="cellIs" dxfId="6" priority="7" stopIfTrue="1" operator="equal">
      <formula>8223.307275</formula>
    </cfRule>
  </conditionalFormatting>
  <conditionalFormatting sqref="A87:IO93">
    <cfRule type="cellIs" dxfId="5" priority="6" stopIfTrue="1" operator="equal">
      <formula>8223.307275</formula>
    </cfRule>
  </conditionalFormatting>
  <conditionalFormatting sqref="A114:IO120 HN82:IR92 HN93:IO106">
    <cfRule type="cellIs" dxfId="4" priority="5" stopIfTrue="1" operator="equal">
      <formula>8223.307275</formula>
    </cfRule>
  </conditionalFormatting>
  <conditionalFormatting sqref="A67:IQ138">
    <cfRule type="cellIs" dxfId="3" priority="4" stopIfTrue="1" operator="equal">
      <formula>8223.307275</formula>
    </cfRule>
  </conditionalFormatting>
  <conditionalFormatting sqref="A118:IO124 A68:HM117 HN86:IR96 HN69:IO85 HN97:IO110">
    <cfRule type="cellIs" dxfId="2" priority="3" stopIfTrue="1" operator="equal">
      <formula>8223.307275</formula>
    </cfRule>
  </conditionalFormatting>
  <conditionalFormatting sqref="D67:E71">
    <cfRule type="cellIs" dxfId="1" priority="2" stopIfTrue="1" operator="equal">
      <formula>8223.307275</formula>
    </cfRule>
  </conditionalFormatting>
  <conditionalFormatting sqref="D67:D71">
    <cfRule type="cellIs" dxfId="0" priority="1" stopIfTrue="1" operator="equal">
      <formula>8223.307275</formula>
    </cfRule>
  </conditionalFormatting>
  <pageMargins left="0.59055118110236215" right="0.39370078740157483" top="0.59055118110236215" bottom="0.39370078740157483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krebs</vt:lpstr>
      <vt:lpstr>1–1</vt:lpstr>
      <vt:lpstr>2–1</vt:lpstr>
      <vt:lpstr>3–1</vt:lpstr>
      <vt:lpstr>5–1</vt:lpstr>
      <vt:lpstr>'1–1'!Print_Area</vt:lpstr>
      <vt:lpstr>'2–1'!Print_Area</vt:lpstr>
      <vt:lpstr>'3–1'!Print_Area</vt:lpstr>
      <vt:lpstr>'5–1'!Print_Area</vt:lpstr>
      <vt:lpstr>krebs!Print_Area</vt:lpstr>
      <vt:lpstr>krebs!Print_Titles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Tariel Metreveli</cp:lastModifiedBy>
  <cp:revision/>
  <cp:lastPrinted>2020-06-19T09:54:25Z</cp:lastPrinted>
  <dcterms:created xsi:type="dcterms:W3CDTF">2013-04-21T20:24:51Z</dcterms:created>
  <dcterms:modified xsi:type="dcterms:W3CDTF">2022-01-25T08:07:15Z</dcterms:modified>
</cp:coreProperties>
</file>