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120" windowWidth="19440" windowHeight="9615" tabRatio="528"/>
  </bookViews>
  <sheets>
    <sheet name="1" sheetId="37" r:id="rId1"/>
    <sheet name="Лист1" sheetId="38" r:id="rId2"/>
  </sheets>
  <definedNames>
    <definedName name="_xlnm._FilterDatabase" localSheetId="0" hidden="1">'1'!$A$1:$L$213</definedName>
    <definedName name="_xlnm.Print_Area" localSheetId="0">'1'!$A$2:$L$211</definedName>
  </definedNames>
  <calcPr calcId="145621"/>
</workbook>
</file>

<file path=xl/calcChain.xml><?xml version="1.0" encoding="utf-8"?>
<calcChain xmlns="http://schemas.openxmlformats.org/spreadsheetml/2006/main">
  <c r="D118" i="37" l="1"/>
  <c r="E102" i="37" l="1"/>
  <c r="E113" i="37" s="1"/>
  <c r="E128" i="37" s="1"/>
  <c r="E129" i="37" s="1"/>
  <c r="E133" i="37" s="1"/>
  <c r="G133" i="37" s="1"/>
  <c r="L133" i="37" s="1"/>
  <c r="E76" i="37"/>
  <c r="E80" i="37" s="1"/>
  <c r="D126" i="37"/>
  <c r="D125" i="37"/>
  <c r="D120" i="37"/>
  <c r="D119" i="37"/>
  <c r="D117" i="37"/>
  <c r="D115" i="37"/>
  <c r="D111" i="37"/>
  <c r="E91" i="37"/>
  <c r="E100" i="37" s="1"/>
  <c r="G100" i="37" s="1"/>
  <c r="L100" i="37" s="1"/>
  <c r="M77" i="37"/>
  <c r="M76" i="37"/>
  <c r="E94" i="37" l="1"/>
  <c r="K94" i="37" s="1"/>
  <c r="L94" i="37" s="1"/>
  <c r="E98" i="37"/>
  <c r="K98" i="37" s="1"/>
  <c r="L98" i="37" s="1"/>
  <c r="E77" i="37"/>
  <c r="E78" i="37" s="1"/>
  <c r="K78" i="37" s="1"/>
  <c r="L78" i="37" s="1"/>
  <c r="E103" i="37"/>
  <c r="E107" i="37" s="1"/>
  <c r="K107" i="37" s="1"/>
  <c r="L107" i="37" s="1"/>
  <c r="E122" i="37"/>
  <c r="E123" i="37" s="1"/>
  <c r="E114" i="37"/>
  <c r="E81" i="37"/>
  <c r="E86" i="37"/>
  <c r="E88" i="37" s="1"/>
  <c r="K88" i="37" s="1"/>
  <c r="L88" i="37" s="1"/>
  <c r="E131" i="37"/>
  <c r="K131" i="37" s="1"/>
  <c r="L131" i="37" s="1"/>
  <c r="E135" i="37"/>
  <c r="G135" i="37" s="1"/>
  <c r="L135" i="37" s="1"/>
  <c r="E109" i="37"/>
  <c r="K109" i="37" s="1"/>
  <c r="L109" i="37" s="1"/>
  <c r="E130" i="37"/>
  <c r="I130" i="37" s="1"/>
  <c r="L130" i="37" s="1"/>
  <c r="E134" i="37"/>
  <c r="G134" i="37" s="1"/>
  <c r="L134" i="37" s="1"/>
  <c r="E95" i="37"/>
  <c r="K95" i="37" s="1"/>
  <c r="L95" i="37" s="1"/>
  <c r="E99" i="37"/>
  <c r="G99" i="37" s="1"/>
  <c r="L99" i="37" s="1"/>
  <c r="E132" i="37"/>
  <c r="K132" i="37" s="1"/>
  <c r="L132" i="37" s="1"/>
  <c r="E93" i="37"/>
  <c r="K93" i="37" s="1"/>
  <c r="L93" i="37" s="1"/>
  <c r="E97" i="37"/>
  <c r="K97" i="37" s="1"/>
  <c r="L97" i="37" s="1"/>
  <c r="E92" i="37"/>
  <c r="I92" i="37" s="1"/>
  <c r="L92" i="37" s="1"/>
  <c r="E96" i="37"/>
  <c r="K96" i="37" s="1"/>
  <c r="L96" i="37" s="1"/>
  <c r="N178" i="37"/>
  <c r="D174" i="37"/>
  <c r="E165" i="37"/>
  <c r="E166" i="37" s="1"/>
  <c r="E160" i="37"/>
  <c r="E161" i="37" s="1"/>
  <c r="E156" i="37"/>
  <c r="E157" i="37" s="1"/>
  <c r="E158" i="37" s="1"/>
  <c r="I158" i="37" s="1"/>
  <c r="L158" i="37" s="1"/>
  <c r="E150" i="37"/>
  <c r="E152" i="37" s="1"/>
  <c r="K152" i="37" s="1"/>
  <c r="L152" i="37" s="1"/>
  <c r="N146" i="37"/>
  <c r="E144" i="37"/>
  <c r="E145" i="37" s="1"/>
  <c r="E147" i="37" s="1"/>
  <c r="G147" i="37" s="1"/>
  <c r="L147" i="37" s="1"/>
  <c r="E140" i="37"/>
  <c r="E141" i="37" s="1"/>
  <c r="E142" i="37" s="1"/>
  <c r="I142" i="37" s="1"/>
  <c r="L142" i="37" s="1"/>
  <c r="M139" i="37"/>
  <c r="E115" i="37" l="1"/>
  <c r="I115" i="37" s="1"/>
  <c r="L115" i="37" s="1"/>
  <c r="E118" i="37"/>
  <c r="G118" i="37" s="1"/>
  <c r="L118" i="37" s="1"/>
  <c r="E105" i="37"/>
  <c r="K105" i="37" s="1"/>
  <c r="L105" i="37" s="1"/>
  <c r="E104" i="37"/>
  <c r="I104" i="37" s="1"/>
  <c r="L104" i="37" s="1"/>
  <c r="E106" i="37"/>
  <c r="K106" i="37" s="1"/>
  <c r="L106" i="37" s="1"/>
  <c r="E108" i="37"/>
  <c r="K108" i="37" s="1"/>
  <c r="L108" i="37" s="1"/>
  <c r="E110" i="37"/>
  <c r="G110" i="37" s="1"/>
  <c r="L110" i="37" s="1"/>
  <c r="E111" i="37"/>
  <c r="G111" i="37" s="1"/>
  <c r="L111" i="37" s="1"/>
  <c r="E119" i="37"/>
  <c r="G119" i="37" s="1"/>
  <c r="L119" i="37" s="1"/>
  <c r="E117" i="37"/>
  <c r="K117" i="37" s="1"/>
  <c r="L117" i="37" s="1"/>
  <c r="E120" i="37"/>
  <c r="G120" i="37" s="1"/>
  <c r="L120" i="37" s="1"/>
  <c r="E116" i="37"/>
  <c r="K116" i="37" s="1"/>
  <c r="L116" i="37" s="1"/>
  <c r="E126" i="37"/>
  <c r="G126" i="37" s="1"/>
  <c r="L126" i="37" s="1"/>
  <c r="E124" i="37"/>
  <c r="I124" i="37" s="1"/>
  <c r="L124" i="37" s="1"/>
  <c r="E125" i="37"/>
  <c r="G125" i="37" s="1"/>
  <c r="L125" i="37" s="1"/>
  <c r="E84" i="37"/>
  <c r="K84" i="37" s="1"/>
  <c r="L84" i="37" s="1"/>
  <c r="E82" i="37"/>
  <c r="I82" i="37" s="1"/>
  <c r="L82" i="37" s="1"/>
  <c r="E83" i="37"/>
  <c r="K83" i="37" s="1"/>
  <c r="L83" i="37" s="1"/>
  <c r="E146" i="37"/>
  <c r="I146" i="37" s="1"/>
  <c r="L146" i="37" s="1"/>
  <c r="E151" i="37"/>
  <c r="I151" i="37" s="1"/>
  <c r="L151" i="37" s="1"/>
  <c r="E154" i="37"/>
  <c r="G154" i="37" s="1"/>
  <c r="L154" i="37" s="1"/>
  <c r="E162" i="37"/>
  <c r="I162" i="37" s="1"/>
  <c r="L162" i="37" s="1"/>
  <c r="E163" i="37"/>
  <c r="G163" i="37" s="1"/>
  <c r="L163" i="37" s="1"/>
  <c r="E176" i="37"/>
  <c r="G176" i="37" s="1"/>
  <c r="L176" i="37" s="1"/>
  <c r="E171" i="37"/>
  <c r="G171" i="37" s="1"/>
  <c r="L171" i="37" s="1"/>
  <c r="E167" i="37"/>
  <c r="I167" i="37" s="1"/>
  <c r="L167" i="37" s="1"/>
  <c r="E169" i="37"/>
  <c r="K169" i="37" s="1"/>
  <c r="L169" i="37" s="1"/>
  <c r="E177" i="37"/>
  <c r="G177" i="37" s="1"/>
  <c r="L177" i="37" s="1"/>
  <c r="E172" i="37"/>
  <c r="G172" i="37" s="1"/>
  <c r="L172" i="37" s="1"/>
  <c r="E168" i="37"/>
  <c r="K168" i="37" s="1"/>
  <c r="L168" i="37" s="1"/>
  <c r="E174" i="37"/>
  <c r="G174" i="37" s="1"/>
  <c r="L174" i="37" s="1"/>
  <c r="E173" i="37"/>
  <c r="G173" i="37" s="1"/>
  <c r="L173" i="37" s="1"/>
  <c r="E175" i="37"/>
  <c r="G175" i="37" s="1"/>
  <c r="L175" i="37" s="1"/>
  <c r="E170" i="37"/>
  <c r="G170" i="37" s="1"/>
  <c r="L170" i="37" s="1"/>
  <c r="E153" i="37"/>
  <c r="G153" i="37" s="1"/>
  <c r="L153" i="37" s="1"/>
  <c r="E182" i="37" l="1"/>
  <c r="E56" i="37"/>
  <c r="E11" i="37"/>
  <c r="E12" i="37"/>
  <c r="E13" i="37" s="1"/>
  <c r="K13" i="37" s="1"/>
  <c r="M12" i="37"/>
  <c r="M11" i="37"/>
  <c r="L13" i="37" l="1"/>
  <c r="E15" i="37"/>
  <c r="E16" i="37" l="1"/>
  <c r="E21" i="37"/>
  <c r="E23" i="37" s="1"/>
  <c r="K23" i="37" s="1"/>
  <c r="L23" i="37" s="1"/>
  <c r="E19" i="37" l="1"/>
  <c r="K19" i="37" s="1"/>
  <c r="L19" i="37" s="1"/>
  <c r="E17" i="37"/>
  <c r="I17" i="37" s="1"/>
  <c r="E18" i="37"/>
  <c r="K18" i="37" s="1"/>
  <c r="E185" i="37"/>
  <c r="E186" i="37" s="1"/>
  <c r="E187" i="37" s="1"/>
  <c r="K187" i="37" s="1"/>
  <c r="L187" i="37" s="1"/>
  <c r="L17" i="37" l="1"/>
  <c r="L18" i="37"/>
  <c r="E189" i="37"/>
  <c r="E191" i="37" s="1"/>
  <c r="K191" i="37" s="1"/>
  <c r="L191" i="37" s="1"/>
  <c r="E183" i="37" l="1"/>
  <c r="I183" i="37" s="1"/>
  <c r="L183" i="37" s="1"/>
  <c r="D46" i="37"/>
  <c r="E38" i="37"/>
  <c r="E43" i="37" s="1"/>
  <c r="K43" i="37" s="1"/>
  <c r="L43" i="37" s="1"/>
  <c r="E26" i="37"/>
  <c r="E32" i="37" s="1"/>
  <c r="K32" i="37" s="1"/>
  <c r="L32" i="37" s="1"/>
  <c r="E39" i="37" l="1"/>
  <c r="I39" i="37" s="1"/>
  <c r="L39" i="37" s="1"/>
  <c r="E27" i="37"/>
  <c r="I27" i="37" s="1"/>
  <c r="E46" i="37"/>
  <c r="G46" i="37" s="1"/>
  <c r="L46" i="37" s="1"/>
  <c r="E31" i="37"/>
  <c r="K31" i="37" s="1"/>
  <c r="L31" i="37" s="1"/>
  <c r="E35" i="37"/>
  <c r="G35" i="37" s="1"/>
  <c r="L35" i="37" s="1"/>
  <c r="E30" i="37"/>
  <c r="K30" i="37" s="1"/>
  <c r="L30" i="37" s="1"/>
  <c r="E34" i="37"/>
  <c r="G34" i="37" s="1"/>
  <c r="E42" i="37"/>
  <c r="K42" i="37" s="1"/>
  <c r="L42" i="37" s="1"/>
  <c r="E29" i="37"/>
  <c r="K29" i="37" s="1"/>
  <c r="L29" i="37" s="1"/>
  <c r="E33" i="37"/>
  <c r="K33" i="37" s="1"/>
  <c r="L33" i="37" s="1"/>
  <c r="E41" i="37"/>
  <c r="K41" i="37" s="1"/>
  <c r="L41" i="37" s="1"/>
  <c r="E45" i="37"/>
  <c r="G45" i="37" s="1"/>
  <c r="L45" i="37" s="1"/>
  <c r="E28" i="37"/>
  <c r="K28" i="37" s="1"/>
  <c r="E40" i="37"/>
  <c r="K40" i="37" s="1"/>
  <c r="L40" i="37" s="1"/>
  <c r="E44" i="37"/>
  <c r="K44" i="37" s="1"/>
  <c r="L44" i="37" s="1"/>
  <c r="L27" i="37" l="1"/>
  <c r="L34" i="37"/>
  <c r="L28" i="37"/>
  <c r="D19" i="38"/>
  <c r="E64" i="37" l="1"/>
  <c r="E65" i="37" l="1"/>
  <c r="D62" i="37"/>
  <c r="D61" i="37"/>
  <c r="E58" i="37"/>
  <c r="E59" i="37" s="1"/>
  <c r="G56" i="37"/>
  <c r="D55" i="37"/>
  <c r="D54" i="37"/>
  <c r="D53" i="37"/>
  <c r="D52" i="37"/>
  <c r="D50" i="37"/>
  <c r="E49" i="37"/>
  <c r="L56" i="37" l="1"/>
  <c r="E62" i="37"/>
  <c r="G62" i="37" s="1"/>
  <c r="L62" i="37" s="1"/>
  <c r="E60" i="37"/>
  <c r="I60" i="37" s="1"/>
  <c r="L60" i="37" s="1"/>
  <c r="E61" i="37"/>
  <c r="G61" i="37" s="1"/>
  <c r="L61" i="37" s="1"/>
  <c r="E52" i="37"/>
  <c r="K52" i="37" s="1"/>
  <c r="L52" i="37" s="1"/>
  <c r="E51" i="37"/>
  <c r="K51" i="37" s="1"/>
  <c r="E53" i="37"/>
  <c r="G53" i="37" s="1"/>
  <c r="E50" i="37"/>
  <c r="I50" i="37" s="1"/>
  <c r="E71" i="37"/>
  <c r="G71" i="37" s="1"/>
  <c r="L71" i="37" s="1"/>
  <c r="E67" i="37"/>
  <c r="K67" i="37" s="1"/>
  <c r="L67" i="37" s="1"/>
  <c r="E70" i="37"/>
  <c r="G70" i="37" s="1"/>
  <c r="L70" i="37" s="1"/>
  <c r="E66" i="37"/>
  <c r="I66" i="37" s="1"/>
  <c r="L66" i="37" s="1"/>
  <c r="E69" i="37"/>
  <c r="G69" i="37" s="1"/>
  <c r="L69" i="37" s="1"/>
  <c r="E68" i="37"/>
  <c r="K68" i="37" s="1"/>
  <c r="E54" i="37"/>
  <c r="G54" i="37" s="1"/>
  <c r="E55" i="37"/>
  <c r="G55" i="37" s="1"/>
  <c r="L55" i="37" s="1"/>
  <c r="I193" i="37" l="1"/>
  <c r="G193" i="37"/>
  <c r="L195" i="37" s="1"/>
  <c r="L68" i="37"/>
  <c r="K193" i="37"/>
  <c r="L53" i="37"/>
  <c r="L50" i="37"/>
  <c r="L51" i="37"/>
  <c r="L54" i="37"/>
  <c r="L193" i="37" l="1"/>
  <c r="L196" i="37" s="1"/>
  <c r="L197" i="37" s="1"/>
  <c r="L198" i="37" s="1"/>
  <c r="L199" i="37" s="1"/>
  <c r="L200" i="37" s="1"/>
  <c r="L201" i="37" s="1"/>
  <c r="L202" i="37" s="1"/>
  <c r="L203" i="37"/>
  <c r="L204" i="37" l="1"/>
  <c r="L205" i="37" s="1"/>
  <c r="L207" i="37" s="1"/>
  <c r="J4" i="37" l="1"/>
</calcChain>
</file>

<file path=xl/sharedStrings.xml><?xml version="1.0" encoding="utf-8"?>
<sst xmlns="http://schemas.openxmlformats.org/spreadsheetml/2006/main" count="309" uniqueCount="96">
  <si>
    <t>ლარი</t>
  </si>
  <si>
    <t>სახარჯთაღრიცხვო ღირებულება</t>
  </si>
  <si>
    <t>N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</si>
  <si>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</si>
  <si>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</si>
  <si>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</si>
  <si>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</si>
  <si>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</si>
  <si>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</si>
  <si>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</si>
  <si>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</si>
  <si>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</si>
  <si>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</si>
  <si>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</si>
  <si>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</si>
  <si>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</si>
  <si>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მ3</t>
  </si>
  <si>
    <t>კაც/სთ</t>
  </si>
  <si>
    <t>მანქ/სთ</t>
  </si>
  <si>
    <t>ტ</t>
  </si>
  <si>
    <t xml:space="preserve">სხვა მანქანები </t>
  </si>
  <si>
    <t xml:space="preserve">სხვა მანქანები  </t>
  </si>
  <si>
    <t>პროექტი</t>
  </si>
  <si>
    <t xml:space="preserve">შრომითი დანახარჯები </t>
  </si>
  <si>
    <t>მ2</t>
  </si>
  <si>
    <t>ღორღი ბუნებრივი ქვის ფრაქცია 20-40 მმ</t>
  </si>
  <si>
    <t xml:space="preserve"> მ2</t>
  </si>
  <si>
    <t>1000 მ2</t>
  </si>
  <si>
    <t xml:space="preserve">ტრაქტორი მუხლუხა სვლაზე 79 კვტ (108 ცხ.ძ)  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</si>
  <si>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</si>
  <si>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</si>
  <si>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</si>
  <si>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მოსარწყავ-მოსარეცხი მანქანა 6000 ლ-ანი</t>
  </si>
  <si>
    <t>ქვიშა-ხრეშოვანი ნარევი საგზაო სამუშაოებისათვის</t>
  </si>
  <si>
    <t>საფუძვლის მოწყობა ფრაქციული ღორღით სისქით 10 სმ.</t>
  </si>
  <si>
    <t>გაუთვალისწინებელი სამუშაოები</t>
  </si>
  <si>
    <t>დაგროვებითი საპენსიო გადასახადი ხელფასიდან</t>
  </si>
  <si>
    <t>დღგ</t>
  </si>
  <si>
    <t>შრომითი დანახარჯები</t>
  </si>
  <si>
    <t xml:space="preserve">ცემენტო ბეტონის გზის მოწყობა სისქით 16 სმ </t>
  </si>
  <si>
    <t>ბიტუმის მასტიკა</t>
  </si>
  <si>
    <t>ფარი ფიცრის ყალიბის</t>
  </si>
  <si>
    <t>სხვა მასალები</t>
  </si>
  <si>
    <t xml:space="preserve">არმატურა А-III კლასის Ø18 მმ </t>
  </si>
  <si>
    <t>არმატურის ბადის ჩაწყობა</t>
  </si>
  <si>
    <t xml:space="preserve">არმატურა А-I კლასის Ø6 მმ </t>
  </si>
  <si>
    <t>არმატურის ბადის ფიქსატორი</t>
  </si>
  <si>
    <t>ც</t>
  </si>
  <si>
    <t xml:space="preserve">ნაკერების შევსება </t>
  </si>
  <si>
    <t>მ</t>
  </si>
  <si>
    <t>100 მ</t>
  </si>
  <si>
    <t xml:space="preserve">ნაკერის შემავსებელი  </t>
  </si>
  <si>
    <t>ქვიშა სამშენებლო 0-5 მმ</t>
  </si>
  <si>
    <t xml:space="preserve">ბიტუმის ემულსია  </t>
  </si>
  <si>
    <t xml:space="preserve">გზის დაპროფილება ავტოგრეიდერით  ქვიშა-ხრეშის დამატებით </t>
  </si>
  <si>
    <t>სატკეპნი საგზაო თითმავალი პნევმოსვლაზე 18 ტ-ანი</t>
  </si>
  <si>
    <t>არასაყოფაცხოვრებო წყალი</t>
  </si>
  <si>
    <t>1000 მ3</t>
  </si>
  <si>
    <t xml:space="preserve"> მ3</t>
  </si>
  <si>
    <t>100 მ3</t>
  </si>
  <si>
    <t xml:space="preserve">ავტოსატვირთველი </t>
  </si>
  <si>
    <t>გატანა 5 კმ-მდე</t>
  </si>
  <si>
    <t>ტრანსპორტირება საშუალოდ 5 კმ-ზე</t>
  </si>
  <si>
    <t>10 მ3</t>
  </si>
  <si>
    <t xml:space="preserve">შრომითი დანახარჯები  </t>
  </si>
  <si>
    <t>კგ</t>
  </si>
  <si>
    <t>leZaZamis administraciul erTeulSi axali xididan kvauTis mimarTulebiT gzis cementi-betonis safariT mowyoba</t>
  </si>
  <si>
    <t>რკინა-ბეტონის საფარის მოწყობა 560,996 გრძ/მზე</t>
  </si>
  <si>
    <t xml:space="preserve">ბულდოზერი </t>
  </si>
  <si>
    <t>დატვირთვა ავტოთვითმცლელზე ექსკავატორით 0.65მ3</t>
  </si>
  <si>
    <t xml:space="preserve">ექსკავატორი 0.65მ3 </t>
  </si>
  <si>
    <t>გრუნტის მოჭრა ბულდოზერით სისქით 15 სმ</t>
  </si>
  <si>
    <t xml:space="preserve">არსებული რკ/ბეტონის დ-800 მმ-იანი მილის გაწმენდა </t>
  </si>
  <si>
    <t xml:space="preserve">რკ/ბეტონის დ-800 მმ-იანი მილის გაწმენდა </t>
  </si>
  <si>
    <t>დატვირთვა ა/თვითმცლელზე</t>
  </si>
  <si>
    <t xml:space="preserve"> ლითონის მილის  მოწყობა Ø530 მმ 1 ადგილას ( 6 მ )</t>
  </si>
  <si>
    <t>მიწის გათხრა ხელით ლითონის მილის  მოსაწყობად</t>
  </si>
  <si>
    <t xml:space="preserve">ღორღის ბალიშის მოწყობა </t>
  </si>
  <si>
    <t xml:space="preserve">ლითონის მილის მონტაჟი Ø530 მმ </t>
  </si>
  <si>
    <t>1000 მ</t>
  </si>
  <si>
    <t>ლითონის მილხიდი Ø530x6 მმ</t>
  </si>
  <si>
    <t xml:space="preserve">სხვა მასალები  </t>
  </si>
  <si>
    <t xml:space="preserve">მიწის გათხრა ხელით ლითონის მილის სათავისების მოსაწყობად </t>
  </si>
  <si>
    <t>ღორღის ბალიშის მოწყობა</t>
  </si>
  <si>
    <t>ლითონის მილზე ბეტონის სათავისების მოწყობა  (აკლდება მილის მოცულობა)</t>
  </si>
  <si>
    <t>ამწე მუხლუხა სვლაზე 16 ტ</t>
  </si>
  <si>
    <t>ჩასატანებელი დეტალები</t>
  </si>
  <si>
    <t>ჭანჭიკი</t>
  </si>
  <si>
    <t>ბეტონი მ-200 (B-15)</t>
  </si>
  <si>
    <t>ხსნარი წყობის, ცემენტის მ-200</t>
  </si>
  <si>
    <t>ფიცარი ჩამოგანილი წიწვოვანი, სისქით 40-60 მმ, III ხარისხის</t>
  </si>
  <si>
    <t>ხის ძელები</t>
  </si>
  <si>
    <t>ფანერა ლამინირებული საყალიბე 2440x1220x18 მმ</t>
  </si>
  <si>
    <t>მიერთების მოწყობა 200 მ2-ზე</t>
  </si>
  <si>
    <t>ბეტონი  B30 F200 W6</t>
  </si>
  <si>
    <t>0-10%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</si>
</sst>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-* #,##0.00_р_._-;\-* #,##0.00_р_._-;_-* &quot;-&quot;??_р_._-;_-@_-"/>
    <numFmt numFmtId="166" formatCode="#,##0.00000"/>
    <numFmt numFmtId="167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 Cyr"/>
      <charset val="204"/>
    </font>
    <font>
      <sz val="12"/>
      <name val="Sylfaen"/>
      <family val="1"/>
      <charset val="204"/>
    </font>
    <font>
      <b/>
      <sz val="11"/>
      <name val="Avaza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04"/>
    </font>
    <font>
      <b/>
      <strike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4" fillId="0" borderId="0"/>
    <xf numFmtId="165" fontId="9" fillId="0" borderId="0" applyFont="0" applyFill="0" applyBorder="0" applyAlignment="0" applyProtection="0"/>
    <xf numFmtId="0" fontId="10" fillId="0" borderId="0"/>
    <xf numFmtId="0" fontId="11" fillId="0" borderId="0"/>
    <xf numFmtId="0" fontId="7" fillId="0" borderId="0"/>
    <xf numFmtId="0" fontId="12" fillId="0" borderId="0"/>
    <xf numFmtId="0" fontId="7" fillId="0" borderId="0"/>
    <xf numFmtId="0" fontId="6" fillId="0" borderId="0"/>
    <xf numFmtId="0" fontId="11" fillId="0" borderId="0"/>
  </cellStyleXfs>
  <cellXfs count="143">
    <xf numFmtId="0" fontId="0" fillId="0" borderId="0" xfId="0"/>
    <xf numFmtId="0" fontId="7" fillId="3" borderId="0" xfId="0" applyFont="1" applyFill="1" applyAlignment="1">
      <alignment horizontal="center" vertical="center" wrapText="1"/>
    </xf>
    <xf numFmtId="0" fontId="8" fillId="3" borderId="0" xfId="4" applyFont="1" applyFill="1" applyAlignment="1">
      <alignment vertical="center"/>
    </xf>
    <xf numFmtId="0" fontId="7" fillId="3" borderId="0" xfId="4" applyFont="1" applyFill="1" applyBorder="1" applyAlignment="1">
      <alignment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vertical="center"/>
    </xf>
    <xf numFmtId="0" fontId="8" fillId="3" borderId="0" xfId="4" applyFont="1" applyFill="1" applyBorder="1" applyAlignment="1">
      <alignment horizontal="right" vertical="center"/>
    </xf>
    <xf numFmtId="0" fontId="8" fillId="3" borderId="0" xfId="4" applyFont="1" applyFill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4" fontId="7" fillId="3" borderId="1" xfId="4" applyNumberFormat="1" applyFont="1" applyFill="1" applyBorder="1" applyAlignment="1">
      <alignment horizontal="center" vertical="center"/>
    </xf>
    <xf numFmtId="0" fontId="7" fillId="3" borderId="0" xfId="4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4" fontId="7" fillId="3" borderId="1" xfId="3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vertical="center"/>
    </xf>
    <xf numFmtId="0" fontId="7" fillId="3" borderId="1" xfId="8" applyFont="1" applyFill="1" applyBorder="1" applyAlignment="1">
      <alignment horizontal="center" vertical="center"/>
    </xf>
    <xf numFmtId="4" fontId="7" fillId="3" borderId="1" xfId="8" applyNumberFormat="1" applyFont="1" applyFill="1" applyBorder="1" applyAlignment="1">
      <alignment horizontal="center" vertical="center"/>
    </xf>
    <xf numFmtId="0" fontId="7" fillId="3" borderId="1" xfId="8" applyNumberFormat="1" applyFont="1" applyFill="1" applyBorder="1" applyAlignment="1">
      <alignment vertical="center"/>
    </xf>
    <xf numFmtId="4" fontId="7" fillId="3" borderId="1" xfId="10" applyNumberFormat="1" applyFont="1" applyFill="1" applyBorder="1" applyAlignment="1">
      <alignment horizontal="center" vertical="center"/>
    </xf>
    <xf numFmtId="0" fontId="7" fillId="3" borderId="1" xfId="8" applyNumberFormat="1" applyFont="1" applyFill="1" applyBorder="1" applyAlignment="1">
      <alignment horizontal="left" vertical="center"/>
    </xf>
    <xf numFmtId="0" fontId="7" fillId="3" borderId="1" xfId="4" applyNumberFormat="1" applyFont="1" applyFill="1" applyBorder="1" applyAlignment="1">
      <alignment horizontal="left" vertical="center"/>
    </xf>
    <xf numFmtId="4" fontId="8" fillId="3" borderId="0" xfId="4" applyNumberFormat="1" applyFont="1" applyFill="1" applyBorder="1" applyAlignment="1">
      <alignment horizontal="center" vertical="center"/>
    </xf>
    <xf numFmtId="4" fontId="8" fillId="3" borderId="3" xfId="4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7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3" borderId="0" xfId="5" applyFont="1" applyFill="1" applyAlignment="1">
      <alignment horizontal="left" vertical="center"/>
    </xf>
    <xf numFmtId="0" fontId="7" fillId="3" borderId="0" xfId="5" applyFont="1" applyFill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7" fillId="3" borderId="0" xfId="2" applyNumberFormat="1" applyFont="1" applyFill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1" fontId="8" fillId="3" borderId="2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1" fontId="8" fillId="3" borderId="2" xfId="0" applyNumberFormat="1" applyFont="1" applyFill="1" applyBorder="1" applyAlignment="1" applyProtection="1">
      <alignment horizontal="center" vertical="center" wrapText="1"/>
    </xf>
    <xf numFmtId="0" fontId="7" fillId="3" borderId="0" xfId="4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1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4" borderId="1" xfId="7" applyNumberFormat="1" applyFont="1" applyFill="1" applyBorder="1" applyAlignment="1">
      <alignment horizontal="center" vertical="center"/>
    </xf>
    <xf numFmtId="9" fontId="14" fillId="4" borderId="1" xfId="7" applyNumberFormat="1" applyFont="1" applyFill="1" applyBorder="1" applyAlignment="1">
      <alignment horizontal="center" vertical="center"/>
    </xf>
    <xf numFmtId="4" fontId="14" fillId="4" borderId="1" xfId="7" applyNumberFormat="1" applyFont="1" applyFill="1" applyBorder="1" applyAlignment="1">
      <alignment horizontal="center" vertical="center"/>
    </xf>
    <xf numFmtId="0" fontId="14" fillId="4" borderId="1" xfId="7" applyFont="1" applyFill="1" applyBorder="1" applyAlignment="1">
      <alignment horizontal="center" vertical="center" wrapText="1"/>
    </xf>
    <xf numFmtId="0" fontId="7" fillId="3" borderId="0" xfId="7" applyFont="1" applyFill="1" applyAlignment="1">
      <alignment vertical="center"/>
    </xf>
    <xf numFmtId="0" fontId="1" fillId="3" borderId="0" xfId="7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indent="1"/>
    </xf>
    <xf numFmtId="0" fontId="7" fillId="3" borderId="1" xfId="4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4" fontId="8" fillId="3" borderId="1" xfId="1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4" fontId="8" fillId="3" borderId="1" xfId="0" applyNumberFormat="1" applyFont="1" applyFill="1" applyBorder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0" xfId="4" applyFont="1" applyFill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left" vertical="center" wrapText="1"/>
    </xf>
    <xf numFmtId="0" fontId="7" fillId="3" borderId="1" xfId="10" applyNumberFormat="1" applyFont="1" applyFill="1" applyBorder="1" applyAlignment="1">
      <alignment horizontal="left" vertical="center"/>
    </xf>
    <xf numFmtId="2" fontId="7" fillId="0" borderId="0" xfId="7" applyNumberFormat="1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4" applyNumberFormat="1" applyFont="1" applyFill="1" applyBorder="1" applyAlignment="1">
      <alignment horizontal="center" vertical="center"/>
    </xf>
    <xf numFmtId="3" fontId="8" fillId="3" borderId="1" xfId="4" applyNumberFormat="1" applyFont="1" applyFill="1" applyBorder="1" applyAlignment="1">
      <alignment vertical="center"/>
    </xf>
    <xf numFmtId="3" fontId="7" fillId="3" borderId="1" xfId="4" applyNumberFormat="1" applyFont="1" applyFill="1" applyBorder="1" applyAlignment="1">
      <alignment horizontal="center" vertical="center"/>
    </xf>
    <xf numFmtId="3" fontId="7" fillId="3" borderId="1" xfId="4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/>
    </xf>
    <xf numFmtId="0" fontId="7" fillId="3" borderId="1" xfId="0" applyNumberFormat="1" applyFont="1" applyFill="1" applyBorder="1" applyAlignment="1">
      <alignment vertical="center" wrapText="1"/>
    </xf>
    <xf numFmtId="164" fontId="7" fillId="3" borderId="1" xfId="18" applyNumberFormat="1" applyFont="1" applyFill="1" applyBorder="1" applyAlignment="1">
      <alignment horizontal="center" vertical="center"/>
    </xf>
    <xf numFmtId="0" fontId="7" fillId="3" borderId="1" xfId="4" applyNumberFormat="1" applyFont="1" applyFill="1" applyBorder="1" applyAlignment="1">
      <alignment vertical="center" wrapText="1"/>
    </xf>
    <xf numFmtId="4" fontId="8" fillId="3" borderId="0" xfId="0" applyNumberFormat="1" applyFont="1" applyFill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4" fontId="8" fillId="3" borderId="0" xfId="0" applyNumberFormat="1" applyFont="1" applyFill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18" applyFont="1" applyFill="1" applyBorder="1" applyAlignment="1">
      <alignment horizontal="center" vertical="center"/>
    </xf>
    <xf numFmtId="4" fontId="7" fillId="3" borderId="1" xfId="18" applyNumberFormat="1" applyFont="1" applyFill="1" applyBorder="1" applyAlignment="1">
      <alignment horizontal="center" vertical="center"/>
    </xf>
    <xf numFmtId="0" fontId="7" fillId="3" borderId="0" xfId="18" applyFont="1" applyFill="1" applyAlignment="1">
      <alignment horizontal="center" vertical="center"/>
    </xf>
    <xf numFmtId="0" fontId="7" fillId="3" borderId="0" xfId="18" applyFont="1" applyFill="1" applyAlignment="1">
      <alignment horizontal="center" vertical="center" wrapText="1"/>
    </xf>
    <xf numFmtId="0" fontId="7" fillId="3" borderId="1" xfId="4" applyNumberFormat="1" applyFont="1" applyFill="1" applyBorder="1" applyAlignment="1">
      <alignment horizontal="left" vertical="center" indent="1"/>
    </xf>
    <xf numFmtId="0" fontId="7" fillId="3" borderId="1" xfId="8" applyNumberFormat="1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0" xfId="8" applyFont="1" applyFill="1" applyAlignment="1">
      <alignment horizontal="center" vertical="center" wrapText="1"/>
    </xf>
    <xf numFmtId="3" fontId="17" fillId="3" borderId="1" xfId="4" applyNumberFormat="1" applyFont="1" applyFill="1" applyBorder="1" applyAlignment="1">
      <alignment horizontal="center" vertical="center"/>
    </xf>
    <xf numFmtId="3" fontId="17" fillId="3" borderId="1" xfId="4" applyNumberFormat="1" applyFont="1" applyFill="1" applyBorder="1" applyAlignment="1">
      <alignment horizontal="left" vertical="center" indent="1"/>
    </xf>
    <xf numFmtId="4" fontId="17" fillId="3" borderId="1" xfId="4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 indent="1"/>
    </xf>
    <xf numFmtId="3" fontId="8" fillId="4" borderId="1" xfId="4" applyNumberFormat="1" applyFont="1" applyFill="1" applyBorder="1" applyAlignment="1">
      <alignment horizontal="center" vertical="center"/>
    </xf>
    <xf numFmtId="3" fontId="18" fillId="4" borderId="1" xfId="4" applyNumberFormat="1" applyFont="1" applyFill="1" applyBorder="1" applyAlignment="1">
      <alignment horizontal="center" vertical="center"/>
    </xf>
    <xf numFmtId="4" fontId="8" fillId="4" borderId="1" xfId="4" applyNumberFormat="1" applyFont="1" applyFill="1" applyBorder="1" applyAlignment="1">
      <alignment horizontal="center" vertical="center"/>
    </xf>
    <xf numFmtId="0" fontId="8" fillId="4" borderId="0" xfId="4" applyFont="1" applyFill="1" applyAlignment="1">
      <alignment horizontal="center" vertical="center"/>
    </xf>
    <xf numFmtId="0" fontId="8" fillId="3" borderId="1" xfId="18" applyNumberFormat="1" applyFont="1" applyFill="1" applyBorder="1" applyAlignment="1">
      <alignment vertical="center"/>
    </xf>
    <xf numFmtId="0" fontId="8" fillId="3" borderId="1" xfId="18" applyFont="1" applyFill="1" applyBorder="1" applyAlignment="1">
      <alignment horizontal="center" vertical="center"/>
    </xf>
    <xf numFmtId="4" fontId="8" fillId="3" borderId="1" xfId="18" applyNumberFormat="1" applyFont="1" applyFill="1" applyBorder="1" applyAlignment="1">
      <alignment horizontal="center" vertical="center"/>
    </xf>
    <xf numFmtId="0" fontId="8" fillId="3" borderId="0" xfId="18" applyFont="1" applyFill="1" applyAlignment="1">
      <alignment horizontal="center" vertical="center" wrapText="1"/>
    </xf>
    <xf numFmtId="0" fontId="7" fillId="3" borderId="1" xfId="18" applyNumberFormat="1" applyFont="1" applyFill="1" applyBorder="1" applyAlignment="1">
      <alignment vertical="center"/>
    </xf>
    <xf numFmtId="0" fontId="7" fillId="3" borderId="1" xfId="18" applyFont="1" applyFill="1" applyBorder="1" applyAlignment="1">
      <alignment horizontal="center" vertical="center" wrapText="1"/>
    </xf>
    <xf numFmtId="0" fontId="7" fillId="3" borderId="1" xfId="4" applyNumberFormat="1" applyFont="1" applyFill="1" applyBorder="1" applyAlignment="1">
      <alignment vertical="center"/>
    </xf>
    <xf numFmtId="0" fontId="7" fillId="3" borderId="1" xfId="18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vertical="center"/>
    </xf>
    <xf numFmtId="0" fontId="8" fillId="3" borderId="1" xfId="18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0" fontId="20" fillId="3" borderId="1" xfId="4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10" applyNumberFormat="1" applyFont="1" applyFill="1" applyBorder="1" applyAlignment="1">
      <alignment vertical="center"/>
    </xf>
    <xf numFmtId="167" fontId="1" fillId="3" borderId="1" xfId="0" applyNumberFormat="1" applyFont="1" applyFill="1" applyBorder="1" applyAlignment="1">
      <alignment horizontal="center" vertical="center"/>
    </xf>
    <xf numFmtId="4" fontId="20" fillId="3" borderId="1" xfId="4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1" xfId="19" applyNumberFormat="1" applyFont="1" applyFill="1" applyBorder="1" applyAlignment="1">
      <alignment horizontal="center" vertical="center"/>
    </xf>
    <xf numFmtId="0" fontId="7" fillId="3" borderId="1" xfId="10" applyNumberFormat="1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 wrapText="1"/>
    </xf>
    <xf numFmtId="4" fontId="8" fillId="3" borderId="0" xfId="4" applyNumberFormat="1" applyFont="1" applyFill="1" applyBorder="1" applyAlignment="1">
      <alignment horizontal="center" vertical="center"/>
    </xf>
  </cellXfs>
  <cellStyles count="20">
    <cellStyle name="Bad" xfId="1"/>
    <cellStyle name="Comma 2" xfId="12"/>
    <cellStyle name="Normal 2" xfId="2"/>
    <cellStyle name="Normal 2 3" xfId="15"/>
    <cellStyle name="Normal 3" xfId="3"/>
    <cellStyle name="Normal 4" xfId="14"/>
    <cellStyle name="Normal_Direct Cost &amp; Revenue as of May 22 2003" xfId="13"/>
    <cellStyle name="silfain" xfId="16"/>
    <cellStyle name="Обычный" xfId="0" builtinId="0"/>
    <cellStyle name="Обычный 2" xfId="4"/>
    <cellStyle name="Обычный 2 2" xfId="5"/>
    <cellStyle name="Обычный 2 2 2" xfId="6"/>
    <cellStyle name="Обычный 3" xfId="7"/>
    <cellStyle name="Обычный 3 2" xfId="18"/>
    <cellStyle name="Обычный 4" xfId="17"/>
    <cellStyle name="Обычный 7" xfId="11"/>
    <cellStyle name="Обычный_Лист1" xfId="19"/>
    <cellStyle name="ჩვეულებრივი 2" xfId="8"/>
    <cellStyle name="ჩვეულებრივი 2 2" xfId="9"/>
    <cellStyle name="ჩვეულებრივი 2 2 2" xfId="10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E211"/>
  <sheetViews>
    <sheetView tabSelected="1" view="pageBreakPreview" zoomScaleNormal="85" zoomScaleSheetLayoutView="100" workbookViewId="0">
      <selection activeCell="V13" sqref="V13"/>
    </sheetView>
  </sheetViews>
  <sheetFormatPr defaultColWidth="7" defaultRowHeight="12.75" x14ac:dyDescent="0.25"/>
  <cols>
    <col min="1" max="1" width="4.5703125" style="30" bestFit="1" customWidth="1"/>
    <col min="2" max="2" width="65.5703125" style="31" customWidth="1"/>
    <col min="3" max="3" width="9.42578125" style="27" customWidth="1"/>
    <col min="4" max="4" width="9.140625" style="27" customWidth="1"/>
    <col min="5" max="5" width="10.5703125" style="27" customWidth="1"/>
    <col min="6" max="6" width="8.85546875" style="27" customWidth="1"/>
    <col min="7" max="7" width="10.28515625" style="32" customWidth="1"/>
    <col min="8" max="8" width="8.85546875" style="27" customWidth="1"/>
    <col min="9" max="9" width="8.85546875" style="32" customWidth="1"/>
    <col min="10" max="10" width="8.85546875" style="27" customWidth="1"/>
    <col min="11" max="11" width="8.85546875" style="32" customWidth="1"/>
    <col min="12" max="12" width="12" style="32" customWidth="1"/>
    <col min="13" max="13" width="14" style="28" hidden="1" customWidth="1"/>
    <col min="14" max="17" width="9.140625" style="28" hidden="1" customWidth="1"/>
    <col min="18" max="227" width="9.140625" style="28" customWidth="1"/>
    <col min="228" max="228" width="2.5703125" style="28" customWidth="1"/>
    <col min="229" max="229" width="9.140625" style="28" customWidth="1"/>
    <col min="230" max="230" width="47.85546875" style="28" customWidth="1"/>
    <col min="231" max="231" width="6.7109375" style="28" customWidth="1"/>
    <col min="232" max="232" width="7.42578125" style="28" customWidth="1"/>
    <col min="233" max="233" width="7" style="28" customWidth="1"/>
    <col min="234" max="234" width="8.5703125" style="28" customWidth="1"/>
    <col min="235" max="235" width="12" style="28" customWidth="1"/>
    <col min="236" max="236" width="4.7109375" style="28" customWidth="1"/>
    <col min="237" max="237" width="9.140625" style="28" customWidth="1"/>
    <col min="238" max="238" width="11.7109375" style="28" customWidth="1"/>
    <col min="239" max="16384" width="7" style="28"/>
  </cols>
  <sheetData>
    <row r="1" spans="1:239" s="42" customFormat="1" x14ac:dyDescent="0.25">
      <c r="A1" s="48"/>
      <c r="B1" s="41"/>
      <c r="C1" s="14"/>
      <c r="D1" s="14"/>
      <c r="E1" s="14"/>
      <c r="F1" s="14"/>
      <c r="G1" s="13"/>
      <c r="H1" s="14"/>
      <c r="I1" s="13"/>
      <c r="J1" s="14"/>
      <c r="K1" s="13"/>
      <c r="L1" s="13"/>
    </row>
    <row r="2" spans="1:239" s="3" customFormat="1" ht="17.25" customHeight="1" x14ac:dyDescent="0.25">
      <c r="A2" s="139" t="s">
        <v>66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239" s="3" customFormat="1" x14ac:dyDescent="0.25">
      <c r="A3" s="141" t="s">
        <v>12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239" s="5" customFormat="1" x14ac:dyDescent="0.25">
      <c r="A4" s="4"/>
      <c r="B4" s="6"/>
      <c r="C4" s="4"/>
      <c r="D4" s="4"/>
      <c r="E4" s="4"/>
      <c r="F4" s="142" t="s">
        <v>1</v>
      </c>
      <c r="G4" s="142"/>
      <c r="H4" s="142"/>
      <c r="I4" s="142"/>
      <c r="J4" s="142">
        <f>L207</f>
        <v>0</v>
      </c>
      <c r="K4" s="142"/>
      <c r="L4" s="4" t="s">
        <v>0</v>
      </c>
    </row>
    <row r="5" spans="1:239" s="5" customFormat="1" x14ac:dyDescent="0.25">
      <c r="A5" s="4"/>
      <c r="B5" s="6"/>
      <c r="C5" s="4"/>
      <c r="D5" s="4"/>
      <c r="E5" s="4"/>
      <c r="F5" s="26"/>
      <c r="G5" s="26"/>
      <c r="H5" s="26"/>
      <c r="I5" s="26"/>
      <c r="J5" s="25"/>
      <c r="K5" s="25"/>
      <c r="L5" s="4"/>
    </row>
    <row r="6" spans="1:239" s="2" customFormat="1" ht="27" customHeight="1" x14ac:dyDescent="0.25">
      <c r="A6" s="138" t="s">
        <v>2</v>
      </c>
      <c r="B6" s="137" t="s">
        <v>3</v>
      </c>
      <c r="C6" s="137" t="s">
        <v>4</v>
      </c>
      <c r="D6" s="138" t="s">
        <v>5</v>
      </c>
      <c r="E6" s="138"/>
      <c r="F6" s="137" t="s">
        <v>6</v>
      </c>
      <c r="G6" s="137"/>
      <c r="H6" s="137" t="s">
        <v>7</v>
      </c>
      <c r="I6" s="137"/>
      <c r="J6" s="138" t="s">
        <v>8</v>
      </c>
      <c r="K6" s="138"/>
      <c r="L6" s="138" t="s">
        <v>9</v>
      </c>
    </row>
    <row r="7" spans="1:239" s="2" customFormat="1" x14ac:dyDescent="0.25">
      <c r="A7" s="138"/>
      <c r="B7" s="137"/>
      <c r="C7" s="137"/>
      <c r="D7" s="11" t="s">
        <v>10</v>
      </c>
      <c r="E7" s="11" t="s">
        <v>11</v>
      </c>
      <c r="F7" s="11" t="s">
        <v>10</v>
      </c>
      <c r="G7" s="11" t="s">
        <v>11</v>
      </c>
      <c r="H7" s="11" t="s">
        <v>10</v>
      </c>
      <c r="I7" s="11" t="s">
        <v>11</v>
      </c>
      <c r="J7" s="11" t="s">
        <v>10</v>
      </c>
      <c r="K7" s="11" t="s">
        <v>11</v>
      </c>
      <c r="L7" s="138"/>
    </row>
    <row r="8" spans="1:239" s="7" customFormat="1" x14ac:dyDescent="0.25">
      <c r="A8" s="43">
        <v>1</v>
      </c>
      <c r="B8" s="44">
        <v>3</v>
      </c>
      <c r="C8" s="45">
        <v>4</v>
      </c>
      <c r="D8" s="46">
        <v>5</v>
      </c>
      <c r="E8" s="45">
        <v>6</v>
      </c>
      <c r="F8" s="45">
        <v>7</v>
      </c>
      <c r="G8" s="44">
        <v>8</v>
      </c>
      <c r="H8" s="45">
        <v>9</v>
      </c>
      <c r="I8" s="44">
        <v>10</v>
      </c>
      <c r="J8" s="45">
        <v>11</v>
      </c>
      <c r="K8" s="44">
        <v>12</v>
      </c>
      <c r="L8" s="44">
        <v>13</v>
      </c>
    </row>
    <row r="9" spans="1:239" s="115" customFormat="1" ht="15.75" x14ac:dyDescent="0.25">
      <c r="A9" s="112"/>
      <c r="B9" s="113" t="s">
        <v>67</v>
      </c>
      <c r="C9" s="112"/>
      <c r="D9" s="114"/>
      <c r="E9" s="114"/>
      <c r="F9" s="114"/>
      <c r="G9" s="114"/>
      <c r="H9" s="114"/>
      <c r="I9" s="114"/>
      <c r="J9" s="114"/>
      <c r="K9" s="114"/>
      <c r="L9" s="114"/>
    </row>
    <row r="10" spans="1:239" s="7" customFormat="1" ht="13.5" customHeight="1" x14ac:dyDescent="0.25">
      <c r="A10" s="64"/>
      <c r="B10" s="65"/>
      <c r="C10" s="62"/>
      <c r="D10" s="63"/>
      <c r="E10" s="63"/>
      <c r="F10" s="63"/>
      <c r="G10" s="63"/>
      <c r="H10" s="63"/>
      <c r="I10" s="63"/>
      <c r="J10" s="63"/>
      <c r="K10" s="63"/>
      <c r="L10" s="63"/>
    </row>
    <row r="11" spans="1:239" s="7" customFormat="1" ht="27" customHeight="1" x14ac:dyDescent="0.25">
      <c r="A11" s="98">
        <v>1</v>
      </c>
      <c r="B11" s="69" t="s">
        <v>71</v>
      </c>
      <c r="C11" s="97" t="s">
        <v>16</v>
      </c>
      <c r="D11" s="49"/>
      <c r="E11" s="49">
        <f>2476*0.15</f>
        <v>371.4</v>
      </c>
      <c r="F11" s="13"/>
      <c r="G11" s="13"/>
      <c r="H11" s="13"/>
      <c r="I11" s="13"/>
      <c r="J11" s="13"/>
      <c r="K11" s="13"/>
      <c r="L11" s="49"/>
      <c r="M11" s="50">
        <f>100*0.1</f>
        <v>10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</row>
    <row r="12" spans="1:239" s="10" customFormat="1" x14ac:dyDescent="0.25">
      <c r="A12" s="14"/>
      <c r="B12" s="15"/>
      <c r="C12" s="14" t="s">
        <v>57</v>
      </c>
      <c r="D12" s="13"/>
      <c r="E12" s="92">
        <f>E11/1000</f>
        <v>0.37139999999999995</v>
      </c>
      <c r="F12" s="13"/>
      <c r="G12" s="13"/>
      <c r="H12" s="13"/>
      <c r="I12" s="13"/>
      <c r="J12" s="13"/>
      <c r="K12" s="13"/>
      <c r="L12" s="13"/>
      <c r="M12" s="16">
        <f>158.116*0.3</f>
        <v>47.434800000000003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</row>
    <row r="13" spans="1:239" s="7" customFormat="1" x14ac:dyDescent="0.25">
      <c r="A13" s="98"/>
      <c r="B13" s="103" t="s">
        <v>68</v>
      </c>
      <c r="C13" s="12" t="s">
        <v>17</v>
      </c>
      <c r="D13" s="13">
        <v>19.100000000000001</v>
      </c>
      <c r="E13" s="13">
        <f>D13*E12</f>
        <v>7.0937399999999995</v>
      </c>
      <c r="F13" s="13"/>
      <c r="G13" s="13"/>
      <c r="H13" s="13"/>
      <c r="I13" s="13"/>
      <c r="J13" s="13"/>
      <c r="K13" s="13">
        <f>E13*J13</f>
        <v>0</v>
      </c>
      <c r="L13" s="13">
        <f>G13+I13+K13</f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</row>
    <row r="14" spans="1:239" s="7" customFormat="1" x14ac:dyDescent="0.25">
      <c r="A14" s="98"/>
      <c r="B14" s="103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</row>
    <row r="15" spans="1:239" s="7" customFormat="1" ht="17.25" customHeight="1" x14ac:dyDescent="0.25">
      <c r="A15" s="98">
        <v>2</v>
      </c>
      <c r="B15" s="69" t="s">
        <v>69</v>
      </c>
      <c r="C15" s="97" t="s">
        <v>16</v>
      </c>
      <c r="D15" s="49"/>
      <c r="E15" s="49">
        <f>E11</f>
        <v>371.4</v>
      </c>
      <c r="F15" s="13"/>
      <c r="G15" s="13"/>
      <c r="H15" s="13"/>
      <c r="I15" s="13"/>
      <c r="J15" s="13"/>
      <c r="K15" s="13"/>
      <c r="L15" s="49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</row>
    <row r="16" spans="1:239" s="10" customFormat="1" x14ac:dyDescent="0.25">
      <c r="A16" s="14"/>
      <c r="B16" s="15"/>
      <c r="C16" s="14" t="s">
        <v>57</v>
      </c>
      <c r="D16" s="13"/>
      <c r="E16" s="92">
        <f>E15/1000</f>
        <v>0.37139999999999995</v>
      </c>
      <c r="F16" s="13"/>
      <c r="G16" s="13"/>
      <c r="H16" s="13"/>
      <c r="I16" s="13"/>
      <c r="J16" s="13"/>
      <c r="K16" s="13"/>
      <c r="L16" s="1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</row>
    <row r="17" spans="1:239" s="7" customFormat="1" x14ac:dyDescent="0.25">
      <c r="A17" s="98"/>
      <c r="B17" s="103" t="s">
        <v>64</v>
      </c>
      <c r="C17" s="12" t="s">
        <v>17</v>
      </c>
      <c r="D17" s="13">
        <v>13.2</v>
      </c>
      <c r="E17" s="13">
        <f>D17*E16</f>
        <v>4.9024799999999988</v>
      </c>
      <c r="F17" s="13"/>
      <c r="G17" s="13"/>
      <c r="H17" s="13"/>
      <c r="I17" s="13">
        <f>E17*H17</f>
        <v>0</v>
      </c>
      <c r="J17" s="13"/>
      <c r="K17" s="13"/>
      <c r="L17" s="13">
        <f>G17+I17+K17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</row>
    <row r="18" spans="1:239" s="7" customFormat="1" x14ac:dyDescent="0.25">
      <c r="A18" s="98"/>
      <c r="B18" s="104" t="s">
        <v>21</v>
      </c>
      <c r="C18" s="14" t="s">
        <v>0</v>
      </c>
      <c r="D18" s="13">
        <v>2.1</v>
      </c>
      <c r="E18" s="20">
        <f>D18*E16</f>
        <v>0.77993999999999997</v>
      </c>
      <c r="F18" s="13"/>
      <c r="G18" s="13"/>
      <c r="H18" s="13"/>
      <c r="I18" s="13"/>
      <c r="J18" s="13"/>
      <c r="K18" s="13">
        <f>E18*J18</f>
        <v>0</v>
      </c>
      <c r="L18" s="13">
        <f>G18+I18+K18</f>
        <v>0</v>
      </c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</row>
    <row r="19" spans="1:239" s="7" customFormat="1" x14ac:dyDescent="0.25">
      <c r="A19" s="98"/>
      <c r="B19" s="104" t="s">
        <v>70</v>
      </c>
      <c r="C19" s="19" t="s">
        <v>16</v>
      </c>
      <c r="D19" s="13">
        <v>102</v>
      </c>
      <c r="E19" s="13">
        <f>D19*E16</f>
        <v>37.882799999999996</v>
      </c>
      <c r="F19" s="13"/>
      <c r="G19" s="9"/>
      <c r="H19" s="9"/>
      <c r="I19" s="9"/>
      <c r="J19" s="13"/>
      <c r="K19" s="13">
        <f>E19*J19</f>
        <v>0</v>
      </c>
      <c r="L19" s="13">
        <f>G19+I19+K19</f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</row>
    <row r="20" spans="1:239" s="10" customFormat="1" x14ac:dyDescent="0.25">
      <c r="A20" s="108"/>
      <c r="B20" s="109"/>
      <c r="C20" s="108"/>
      <c r="D20" s="110"/>
      <c r="E20" s="9"/>
      <c r="F20" s="9"/>
      <c r="G20" s="9"/>
      <c r="H20" s="9"/>
      <c r="I20" s="9"/>
      <c r="J20" s="9"/>
      <c r="K20" s="9"/>
      <c r="L20" s="9"/>
    </row>
    <row r="21" spans="1:239" s="90" customFormat="1" x14ac:dyDescent="0.2">
      <c r="A21" s="98">
        <v>3</v>
      </c>
      <c r="B21" s="69" t="s">
        <v>61</v>
      </c>
      <c r="C21" s="97" t="s">
        <v>19</v>
      </c>
      <c r="D21" s="49"/>
      <c r="E21" s="49">
        <f>E15*1.65</f>
        <v>612.80999999999995</v>
      </c>
      <c r="F21" s="49"/>
      <c r="G21" s="49"/>
      <c r="H21" s="49"/>
      <c r="I21" s="49"/>
      <c r="J21" s="8"/>
      <c r="K21" s="49"/>
      <c r="L21" s="49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</row>
    <row r="22" spans="1:239" s="10" customFormat="1" x14ac:dyDescent="0.25">
      <c r="A22" s="97"/>
      <c r="B22" s="15"/>
      <c r="C22" s="14"/>
      <c r="D22" s="13"/>
      <c r="E22" s="13"/>
      <c r="F22" s="13"/>
      <c r="G22" s="13"/>
      <c r="H22" s="13"/>
      <c r="I22" s="13"/>
      <c r="J22" s="9"/>
      <c r="K22" s="13"/>
      <c r="L22" s="1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</row>
    <row r="23" spans="1:239" s="10" customFormat="1" x14ac:dyDescent="0.25">
      <c r="A23" s="97"/>
      <c r="B23" s="111" t="s">
        <v>62</v>
      </c>
      <c r="C23" s="14" t="s">
        <v>19</v>
      </c>
      <c r="D23" s="13">
        <v>1</v>
      </c>
      <c r="E23" s="13">
        <f>D23*E21</f>
        <v>612.80999999999995</v>
      </c>
      <c r="F23" s="13"/>
      <c r="G23" s="13"/>
      <c r="H23" s="13"/>
      <c r="I23" s="13"/>
      <c r="J23" s="9"/>
      <c r="K23" s="13">
        <f>E23*J23</f>
        <v>0</v>
      </c>
      <c r="L23" s="13">
        <f>G23+I23+K23</f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</row>
    <row r="24" spans="1:239" s="10" customFormat="1" x14ac:dyDescent="0.25">
      <c r="A24" s="14"/>
      <c r="B24" s="15"/>
      <c r="C24" s="14"/>
      <c r="D24" s="13"/>
      <c r="E24" s="13"/>
      <c r="F24" s="13"/>
      <c r="G24" s="13"/>
      <c r="H24" s="13"/>
      <c r="I24" s="13"/>
      <c r="J24" s="9"/>
      <c r="K24" s="13"/>
      <c r="L24" s="13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</row>
    <row r="25" spans="1:239" s="7" customFormat="1" ht="25.5" x14ac:dyDescent="0.25">
      <c r="A25" s="53">
        <v>4</v>
      </c>
      <c r="B25" s="77" t="s">
        <v>54</v>
      </c>
      <c r="C25" s="52" t="s">
        <v>26</v>
      </c>
      <c r="D25" s="68"/>
      <c r="E25" s="49">
        <v>3039.4780000000001</v>
      </c>
      <c r="F25" s="8"/>
      <c r="G25" s="68"/>
      <c r="H25" s="68"/>
      <c r="I25" s="8"/>
      <c r="J25" s="8"/>
      <c r="K25" s="8"/>
      <c r="L25" s="4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</row>
    <row r="26" spans="1:239" s="10" customFormat="1" x14ac:dyDescent="0.25">
      <c r="A26" s="12"/>
      <c r="B26" s="66"/>
      <c r="C26" s="12" t="s">
        <v>27</v>
      </c>
      <c r="D26" s="22"/>
      <c r="E26" s="39">
        <f>E25/1000</f>
        <v>3.0394779999999999</v>
      </c>
      <c r="F26" s="9"/>
      <c r="G26" s="22"/>
      <c r="H26" s="22"/>
      <c r="I26" s="9"/>
      <c r="J26" s="9"/>
      <c r="K26" s="9"/>
      <c r="L26" s="9"/>
    </row>
    <row r="27" spans="1:239" s="10" customFormat="1" x14ac:dyDescent="0.25">
      <c r="A27" s="14"/>
      <c r="B27" s="24" t="s">
        <v>23</v>
      </c>
      <c r="C27" s="12" t="s">
        <v>17</v>
      </c>
      <c r="D27" s="13">
        <v>32.1</v>
      </c>
      <c r="E27" s="13">
        <f>E26*D27</f>
        <v>97.5672438</v>
      </c>
      <c r="F27" s="9"/>
      <c r="G27" s="68"/>
      <c r="H27" s="9"/>
      <c r="I27" s="13">
        <f>E27*H27</f>
        <v>0</v>
      </c>
      <c r="J27" s="13"/>
      <c r="K27" s="13"/>
      <c r="L27" s="13">
        <f t="shared" ref="L27:L33" si="0">G27+I27+K27</f>
        <v>0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</row>
    <row r="28" spans="1:239" s="10" customFormat="1" x14ac:dyDescent="0.25">
      <c r="A28" s="14"/>
      <c r="B28" s="24" t="s">
        <v>28</v>
      </c>
      <c r="C28" s="12" t="s">
        <v>18</v>
      </c>
      <c r="D28" s="13">
        <v>0.71</v>
      </c>
      <c r="E28" s="13">
        <f>D28*E26</f>
        <v>2.1580293799999999</v>
      </c>
      <c r="F28" s="9"/>
      <c r="G28" s="68"/>
      <c r="H28" s="68"/>
      <c r="I28" s="9"/>
      <c r="J28" s="9"/>
      <c r="K28" s="13">
        <f>E28*J28</f>
        <v>0</v>
      </c>
      <c r="L28" s="13">
        <f t="shared" si="0"/>
        <v>0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</row>
    <row r="29" spans="1:239" s="10" customFormat="1" x14ac:dyDescent="0.25">
      <c r="A29" s="14"/>
      <c r="B29" s="24" t="s">
        <v>29</v>
      </c>
      <c r="C29" s="12" t="s">
        <v>18</v>
      </c>
      <c r="D29" s="13">
        <v>3.88</v>
      </c>
      <c r="E29" s="13">
        <f>E26*D29</f>
        <v>11.79317464</v>
      </c>
      <c r="F29" s="9"/>
      <c r="G29" s="68"/>
      <c r="H29" s="68"/>
      <c r="I29" s="9"/>
      <c r="J29" s="9"/>
      <c r="K29" s="13">
        <f>E29*J29</f>
        <v>0</v>
      </c>
      <c r="L29" s="13">
        <f t="shared" si="0"/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</row>
    <row r="30" spans="1:239" s="10" customFormat="1" x14ac:dyDescent="0.25">
      <c r="A30" s="14"/>
      <c r="B30" s="24" t="s">
        <v>30</v>
      </c>
      <c r="C30" s="12" t="s">
        <v>18</v>
      </c>
      <c r="D30" s="13">
        <v>6.16</v>
      </c>
      <c r="E30" s="13">
        <f>D30*E26</f>
        <v>18.72318448</v>
      </c>
      <c r="F30" s="9"/>
      <c r="G30" s="68"/>
      <c r="H30" s="68"/>
      <c r="I30" s="9"/>
      <c r="J30" s="9"/>
      <c r="K30" s="13">
        <f t="shared" ref="K30:K32" si="1">E30*J30</f>
        <v>0</v>
      </c>
      <c r="L30" s="13">
        <f t="shared" si="0"/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</row>
    <row r="31" spans="1:239" s="10" customFormat="1" x14ac:dyDescent="0.25">
      <c r="A31" s="14"/>
      <c r="B31" s="24" t="s">
        <v>31</v>
      </c>
      <c r="C31" s="12" t="s">
        <v>18</v>
      </c>
      <c r="D31" s="13">
        <v>4.53</v>
      </c>
      <c r="E31" s="9">
        <f>D31*E26</f>
        <v>13.768835340000001</v>
      </c>
      <c r="F31" s="9"/>
      <c r="G31" s="68"/>
      <c r="H31" s="68"/>
      <c r="I31" s="9"/>
      <c r="J31" s="9"/>
      <c r="K31" s="13">
        <f t="shared" si="1"/>
        <v>0</v>
      </c>
      <c r="L31" s="13">
        <f t="shared" si="0"/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</row>
    <row r="32" spans="1:239" s="10" customFormat="1" x14ac:dyDescent="0.25">
      <c r="A32" s="14"/>
      <c r="B32" s="24" t="s">
        <v>32</v>
      </c>
      <c r="C32" s="12" t="s">
        <v>18</v>
      </c>
      <c r="D32" s="13">
        <v>2.0699999999999998</v>
      </c>
      <c r="E32" s="9">
        <f>D32*E26</f>
        <v>6.2917194599999995</v>
      </c>
      <c r="F32" s="9"/>
      <c r="G32" s="68"/>
      <c r="H32" s="68"/>
      <c r="I32" s="9"/>
      <c r="J32" s="9"/>
      <c r="K32" s="13">
        <f t="shared" si="1"/>
        <v>0</v>
      </c>
      <c r="L32" s="13">
        <f t="shared" si="0"/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</row>
    <row r="33" spans="1:239" s="10" customFormat="1" x14ac:dyDescent="0.25">
      <c r="A33" s="54"/>
      <c r="B33" s="23" t="s">
        <v>21</v>
      </c>
      <c r="C33" s="14" t="s">
        <v>0</v>
      </c>
      <c r="D33" s="13">
        <v>1.02</v>
      </c>
      <c r="E33" s="9">
        <f>D33*E26</f>
        <v>3.1002675599999998</v>
      </c>
      <c r="F33" s="8"/>
      <c r="G33" s="8"/>
      <c r="H33" s="8"/>
      <c r="I33" s="9"/>
      <c r="J33" s="13"/>
      <c r="K33" s="13">
        <f>E33*J33</f>
        <v>0</v>
      </c>
      <c r="L33" s="13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</row>
    <row r="34" spans="1:239" s="10" customFormat="1" x14ac:dyDescent="0.25">
      <c r="A34" s="14"/>
      <c r="B34" s="24" t="s">
        <v>56</v>
      </c>
      <c r="C34" s="12" t="s">
        <v>16</v>
      </c>
      <c r="D34" s="13">
        <v>15</v>
      </c>
      <c r="E34" s="13">
        <f>D34*E26</f>
        <v>45.592169999999996</v>
      </c>
      <c r="F34" s="9"/>
      <c r="G34" s="13">
        <f>E34*F34</f>
        <v>0</v>
      </c>
      <c r="H34" s="13"/>
      <c r="I34" s="13"/>
      <c r="J34" s="13"/>
      <c r="K34" s="13"/>
      <c r="L34" s="13">
        <f>G34+I34+K34</f>
        <v>0</v>
      </c>
      <c r="M34" s="47"/>
      <c r="N34" s="47">
        <v>6.6000000000000003E-2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</row>
    <row r="35" spans="1:239" s="10" customFormat="1" x14ac:dyDescent="0.25">
      <c r="A35" s="14"/>
      <c r="B35" s="15" t="s">
        <v>33</v>
      </c>
      <c r="C35" s="12" t="s">
        <v>16</v>
      </c>
      <c r="D35" s="13">
        <v>66</v>
      </c>
      <c r="E35" s="13">
        <f>D35*E26</f>
        <v>200.605548</v>
      </c>
      <c r="F35" s="9"/>
      <c r="G35" s="13">
        <f>E35*F35</f>
        <v>0</v>
      </c>
      <c r="H35" s="13"/>
      <c r="I35" s="13"/>
      <c r="J35" s="13"/>
      <c r="K35" s="13"/>
      <c r="L35" s="13">
        <f t="shared" ref="L35" si="2">G35+I35+K35</f>
        <v>0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</row>
    <row r="36" spans="1:239" s="10" customFormat="1" x14ac:dyDescent="0.25">
      <c r="A36" s="14"/>
      <c r="B36" s="15"/>
      <c r="C36" s="12"/>
      <c r="D36" s="13"/>
      <c r="E36" s="13"/>
      <c r="F36" s="9"/>
      <c r="G36" s="13"/>
      <c r="H36" s="13"/>
      <c r="I36" s="13"/>
      <c r="J36" s="13"/>
      <c r="K36" s="13"/>
      <c r="L36" s="13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</row>
    <row r="37" spans="1:239" s="7" customFormat="1" x14ac:dyDescent="0.25">
      <c r="A37" s="81">
        <v>5</v>
      </c>
      <c r="B37" s="51" t="s">
        <v>34</v>
      </c>
      <c r="C37" s="80" t="s">
        <v>24</v>
      </c>
      <c r="D37" s="49"/>
      <c r="E37" s="49">
        <v>2815.0796</v>
      </c>
      <c r="F37" s="49"/>
      <c r="G37" s="68"/>
      <c r="H37" s="49"/>
      <c r="I37" s="49"/>
      <c r="J37" s="68"/>
      <c r="K37" s="49"/>
      <c r="L37" s="49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</row>
    <row r="38" spans="1:239" s="10" customFormat="1" x14ac:dyDescent="0.25">
      <c r="A38" s="54"/>
      <c r="B38" s="40"/>
      <c r="C38" s="14" t="s">
        <v>27</v>
      </c>
      <c r="D38" s="13"/>
      <c r="E38" s="39">
        <f>E37/1000</f>
        <v>2.8150796000000002</v>
      </c>
      <c r="F38" s="13"/>
      <c r="G38" s="22"/>
      <c r="H38" s="13"/>
      <c r="I38" s="13"/>
      <c r="J38" s="22"/>
      <c r="K38" s="13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</row>
    <row r="39" spans="1:239" s="10" customFormat="1" x14ac:dyDescent="0.25">
      <c r="A39" s="54"/>
      <c r="B39" s="24" t="s">
        <v>23</v>
      </c>
      <c r="C39" s="12" t="s">
        <v>17</v>
      </c>
      <c r="D39" s="13">
        <v>42.9</v>
      </c>
      <c r="E39" s="13">
        <f>E38*D39</f>
        <v>120.76691484000001</v>
      </c>
      <c r="F39" s="13"/>
      <c r="G39" s="68"/>
      <c r="H39" s="13"/>
      <c r="I39" s="13">
        <f>E39*H39</f>
        <v>0</v>
      </c>
      <c r="J39" s="13"/>
      <c r="K39" s="13"/>
      <c r="L39" s="13">
        <f t="shared" ref="L39:L44" si="3">G39+I39+K39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</row>
    <row r="40" spans="1:239" s="10" customFormat="1" x14ac:dyDescent="0.25">
      <c r="A40" s="54"/>
      <c r="B40" s="24" t="s">
        <v>29</v>
      </c>
      <c r="C40" s="12" t="s">
        <v>18</v>
      </c>
      <c r="D40" s="13">
        <v>2.69</v>
      </c>
      <c r="E40" s="13">
        <f>E38*D40</f>
        <v>7.5725641240000003</v>
      </c>
      <c r="F40" s="13"/>
      <c r="G40" s="68"/>
      <c r="H40" s="13"/>
      <c r="I40" s="13"/>
      <c r="J40" s="9"/>
      <c r="K40" s="13">
        <f>E40*J40</f>
        <v>0</v>
      </c>
      <c r="L40" s="13">
        <f t="shared" si="3"/>
        <v>0</v>
      </c>
      <c r="M40" s="16"/>
      <c r="N40" s="1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239" s="10" customFormat="1" x14ac:dyDescent="0.25">
      <c r="A41" s="54"/>
      <c r="B41" s="24" t="s">
        <v>30</v>
      </c>
      <c r="C41" s="12" t="s">
        <v>18</v>
      </c>
      <c r="D41" s="13">
        <v>7.6</v>
      </c>
      <c r="E41" s="13">
        <f>D41*E38</f>
        <v>21.394604960000002</v>
      </c>
      <c r="F41" s="13"/>
      <c r="G41" s="68"/>
      <c r="H41" s="13"/>
      <c r="I41" s="13"/>
      <c r="J41" s="9"/>
      <c r="K41" s="13">
        <f>E41*J41</f>
        <v>0</v>
      </c>
      <c r="L41" s="13">
        <f t="shared" si="3"/>
        <v>0</v>
      </c>
      <c r="M41" s="16"/>
      <c r="N41" s="1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239" s="10" customFormat="1" x14ac:dyDescent="0.25">
      <c r="A42" s="54"/>
      <c r="B42" s="24" t="s">
        <v>31</v>
      </c>
      <c r="C42" s="12" t="s">
        <v>18</v>
      </c>
      <c r="D42" s="13">
        <v>7.4</v>
      </c>
      <c r="E42" s="9">
        <f>D42*E38</f>
        <v>20.831589040000004</v>
      </c>
      <c r="F42" s="13"/>
      <c r="G42" s="68"/>
      <c r="H42" s="13"/>
      <c r="I42" s="13"/>
      <c r="J42" s="9"/>
      <c r="K42" s="13">
        <f>E42*J42</f>
        <v>0</v>
      </c>
      <c r="L42" s="13">
        <f t="shared" si="3"/>
        <v>0</v>
      </c>
      <c r="M42" s="16"/>
      <c r="N42" s="1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39" s="10" customFormat="1" x14ac:dyDescent="0.25">
      <c r="A43" s="54"/>
      <c r="B43" s="78" t="s">
        <v>55</v>
      </c>
      <c r="C43" s="12" t="s">
        <v>18</v>
      </c>
      <c r="D43" s="13">
        <v>0.41</v>
      </c>
      <c r="E43" s="13">
        <f>D43*E38</f>
        <v>1.154182636</v>
      </c>
      <c r="F43" s="13"/>
      <c r="G43" s="68"/>
      <c r="H43" s="13"/>
      <c r="I43" s="13"/>
      <c r="J43" s="13"/>
      <c r="K43" s="13">
        <f>E43*J43</f>
        <v>0</v>
      </c>
      <c r="L43" s="13">
        <f t="shared" si="3"/>
        <v>0</v>
      </c>
      <c r="M43" s="16"/>
      <c r="N43" s="1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39" s="10" customFormat="1" x14ac:dyDescent="0.25">
      <c r="A44" s="54"/>
      <c r="B44" s="24" t="s">
        <v>32</v>
      </c>
      <c r="C44" s="12" t="s">
        <v>18</v>
      </c>
      <c r="D44" s="13">
        <v>1.48</v>
      </c>
      <c r="E44" s="9">
        <f>D44*E38</f>
        <v>4.1663178080000005</v>
      </c>
      <c r="F44" s="13"/>
      <c r="G44" s="68"/>
      <c r="H44" s="13"/>
      <c r="I44" s="13"/>
      <c r="J44" s="9"/>
      <c r="K44" s="13">
        <f>E44*J44</f>
        <v>0</v>
      </c>
      <c r="L44" s="13">
        <f t="shared" si="3"/>
        <v>0</v>
      </c>
      <c r="M44" s="16"/>
      <c r="N44" s="1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 s="10" customFormat="1" x14ac:dyDescent="0.25">
      <c r="A45" s="54"/>
      <c r="B45" s="24" t="s">
        <v>56</v>
      </c>
      <c r="C45" s="12" t="s">
        <v>16</v>
      </c>
      <c r="D45" s="13">
        <v>11</v>
      </c>
      <c r="E45" s="13">
        <f>D45*E38</f>
        <v>30.965875600000004</v>
      </c>
      <c r="F45" s="9"/>
      <c r="G45" s="13">
        <f>E45*F45</f>
        <v>0</v>
      </c>
      <c r="H45" s="13"/>
      <c r="I45" s="13"/>
      <c r="J45" s="13"/>
      <c r="K45" s="13"/>
      <c r="L45" s="13">
        <f>G45+I45+K45</f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 s="10" customFormat="1" x14ac:dyDescent="0.25">
      <c r="A46" s="54"/>
      <c r="B46" s="15" t="s">
        <v>25</v>
      </c>
      <c r="C46" s="12" t="s">
        <v>16</v>
      </c>
      <c r="D46" s="13">
        <f>149-2*12.4</f>
        <v>124.2</v>
      </c>
      <c r="E46" s="13">
        <f>D46*E38</f>
        <v>349.63288632000001</v>
      </c>
      <c r="F46" s="9"/>
      <c r="G46" s="13">
        <f>F46*E46</f>
        <v>0</v>
      </c>
      <c r="H46" s="13"/>
      <c r="I46" s="13"/>
      <c r="J46" s="13"/>
      <c r="K46" s="13"/>
      <c r="L46" s="13">
        <f t="shared" ref="L46" si="4">G46+I46+K46</f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39" s="10" customFormat="1" x14ac:dyDescent="0.25">
      <c r="A47" s="14"/>
      <c r="B47" s="78"/>
      <c r="C47" s="12"/>
      <c r="D47" s="13"/>
      <c r="E47" s="13"/>
      <c r="F47" s="9"/>
      <c r="G47" s="13"/>
      <c r="H47" s="13"/>
      <c r="I47" s="13"/>
      <c r="J47" s="13"/>
      <c r="K47" s="13"/>
      <c r="L47" s="13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</row>
    <row r="48" spans="1:239" s="7" customFormat="1" ht="13.5" customHeight="1" x14ac:dyDescent="0.25">
      <c r="A48" s="61">
        <v>6</v>
      </c>
      <c r="B48" s="69" t="s">
        <v>39</v>
      </c>
      <c r="C48" s="61" t="s">
        <v>24</v>
      </c>
      <c r="D48" s="14"/>
      <c r="E48" s="49">
        <v>2478.482</v>
      </c>
      <c r="F48" s="49"/>
      <c r="G48" s="49"/>
      <c r="H48" s="49"/>
      <c r="I48" s="49"/>
      <c r="J48" s="49"/>
      <c r="K48" s="49"/>
      <c r="L48" s="13"/>
    </row>
    <row r="49" spans="1:12" s="7" customFormat="1" ht="13.5" customHeight="1" x14ac:dyDescent="0.25">
      <c r="A49" s="61"/>
      <c r="B49" s="71"/>
      <c r="C49" s="12" t="s">
        <v>27</v>
      </c>
      <c r="D49" s="22"/>
      <c r="E49" s="67">
        <f>E48/1000</f>
        <v>2.4784820000000001</v>
      </c>
      <c r="F49" s="72"/>
      <c r="G49" s="72"/>
      <c r="H49" s="72"/>
      <c r="I49" s="72"/>
      <c r="J49" s="72"/>
      <c r="K49" s="72"/>
      <c r="L49" s="72"/>
    </row>
    <row r="50" spans="1:12" s="7" customFormat="1" ht="13.5" customHeight="1" x14ac:dyDescent="0.25">
      <c r="A50" s="61"/>
      <c r="B50" s="24" t="s">
        <v>38</v>
      </c>
      <c r="C50" s="12" t="s">
        <v>17</v>
      </c>
      <c r="D50" s="13">
        <f>405-4*4.64</f>
        <v>386.44</v>
      </c>
      <c r="E50" s="13">
        <f>D50*E49</f>
        <v>957.78458408000006</v>
      </c>
      <c r="F50" s="13"/>
      <c r="G50" s="13"/>
      <c r="H50" s="13"/>
      <c r="I50" s="13">
        <f>E50*H50</f>
        <v>0</v>
      </c>
      <c r="J50" s="13"/>
      <c r="K50" s="13"/>
      <c r="L50" s="13">
        <f t="shared" ref="L50:L71" si="5">G50+I50+K50</f>
        <v>0</v>
      </c>
    </row>
    <row r="51" spans="1:12" s="7" customFormat="1" ht="13.5" customHeight="1" x14ac:dyDescent="0.25">
      <c r="A51" s="61"/>
      <c r="B51" s="18" t="s">
        <v>32</v>
      </c>
      <c r="C51" s="12" t="s">
        <v>18</v>
      </c>
      <c r="D51" s="13">
        <v>22.6</v>
      </c>
      <c r="E51" s="13">
        <f>D51*E49</f>
        <v>56.013693200000006</v>
      </c>
      <c r="F51" s="13"/>
      <c r="G51" s="13"/>
      <c r="H51" s="13"/>
      <c r="I51" s="13"/>
      <c r="J51" s="9"/>
      <c r="K51" s="13">
        <f t="shared" ref="K51:K52" si="6">E51*J51</f>
        <v>0</v>
      </c>
      <c r="L51" s="13">
        <f>G51+I51+K51</f>
        <v>0</v>
      </c>
    </row>
    <row r="52" spans="1:12" s="7" customFormat="1" ht="13.5" customHeight="1" x14ac:dyDescent="0.25">
      <c r="A52" s="61"/>
      <c r="B52" s="21" t="s">
        <v>20</v>
      </c>
      <c r="C52" s="19" t="s">
        <v>0</v>
      </c>
      <c r="D52" s="13">
        <f>13.5-4*0.1</f>
        <v>13.1</v>
      </c>
      <c r="E52" s="9">
        <f>D52*E49</f>
        <v>32.468114200000002</v>
      </c>
      <c r="F52" s="20"/>
      <c r="G52" s="17"/>
      <c r="H52" s="17"/>
      <c r="I52" s="20"/>
      <c r="J52" s="22"/>
      <c r="K52" s="13">
        <f t="shared" si="6"/>
        <v>0</v>
      </c>
      <c r="L52" s="13">
        <f>G52+I52+K52</f>
        <v>0</v>
      </c>
    </row>
    <row r="53" spans="1:12" s="7" customFormat="1" ht="13.5" customHeight="1" x14ac:dyDescent="0.25">
      <c r="A53" s="61"/>
      <c r="B53" s="18" t="s">
        <v>94</v>
      </c>
      <c r="C53" s="14" t="s">
        <v>16</v>
      </c>
      <c r="D53" s="13">
        <f>204-4*10.2</f>
        <v>163.19999999999999</v>
      </c>
      <c r="E53" s="13">
        <f>D53*E49</f>
        <v>404.4882624</v>
      </c>
      <c r="F53" s="13"/>
      <c r="G53" s="13">
        <f>F53*E53</f>
        <v>0</v>
      </c>
      <c r="H53" s="13"/>
      <c r="I53" s="13"/>
      <c r="J53" s="13"/>
      <c r="K53" s="13"/>
      <c r="L53" s="13">
        <f>G53+I53+K53</f>
        <v>0</v>
      </c>
    </row>
    <row r="54" spans="1:12" s="7" customFormat="1" ht="13.5" customHeight="1" x14ac:dyDescent="0.25">
      <c r="A54" s="61"/>
      <c r="B54" s="15" t="s">
        <v>41</v>
      </c>
      <c r="C54" s="40" t="s">
        <v>24</v>
      </c>
      <c r="D54" s="13">
        <f>11.7-4*0.59</f>
        <v>9.34</v>
      </c>
      <c r="E54" s="9">
        <f>D54*E49</f>
        <v>23.149021879999999</v>
      </c>
      <c r="F54" s="13"/>
      <c r="G54" s="13">
        <f t="shared" ref="G54:G55" si="7">F54*E54</f>
        <v>0</v>
      </c>
      <c r="H54" s="13"/>
      <c r="I54" s="13"/>
      <c r="J54" s="13"/>
      <c r="K54" s="13"/>
      <c r="L54" s="13">
        <f t="shared" ref="L54:L55" si="8">G54+I54+K54</f>
        <v>0</v>
      </c>
    </row>
    <row r="55" spans="1:12" s="7" customFormat="1" ht="13.5" customHeight="1" x14ac:dyDescent="0.25">
      <c r="A55" s="61"/>
      <c r="B55" s="15" t="s">
        <v>42</v>
      </c>
      <c r="C55" s="40" t="s">
        <v>0</v>
      </c>
      <c r="D55" s="13">
        <f>6.4-4*0.19</f>
        <v>5.6400000000000006</v>
      </c>
      <c r="E55" s="9">
        <f>D55*E49</f>
        <v>13.978638480000003</v>
      </c>
      <c r="F55" s="13"/>
      <c r="G55" s="13">
        <f t="shared" si="7"/>
        <v>0</v>
      </c>
      <c r="H55" s="13"/>
      <c r="I55" s="13"/>
      <c r="J55" s="13"/>
      <c r="K55" s="13"/>
      <c r="L55" s="13">
        <f t="shared" si="8"/>
        <v>0</v>
      </c>
    </row>
    <row r="56" spans="1:12" s="7" customFormat="1" ht="13.5" customHeight="1" x14ac:dyDescent="0.25">
      <c r="A56" s="61"/>
      <c r="B56" s="18" t="s">
        <v>43</v>
      </c>
      <c r="C56" s="14" t="s">
        <v>19</v>
      </c>
      <c r="D56" s="13" t="s">
        <v>22</v>
      </c>
      <c r="E56" s="67">
        <f>561*2/1000</f>
        <v>1.1220000000000001</v>
      </c>
      <c r="F56" s="13"/>
      <c r="G56" s="13">
        <f>F56*E56</f>
        <v>0</v>
      </c>
      <c r="H56" s="13"/>
      <c r="I56" s="13"/>
      <c r="J56" s="13"/>
      <c r="K56" s="13"/>
      <c r="L56" s="13">
        <f t="shared" si="5"/>
        <v>0</v>
      </c>
    </row>
    <row r="57" spans="1:12" s="7" customFormat="1" ht="13.5" customHeight="1" x14ac:dyDescent="0.25">
      <c r="A57" s="61"/>
      <c r="B57" s="71"/>
      <c r="C57" s="70"/>
      <c r="D57" s="72"/>
      <c r="E57" s="13"/>
      <c r="F57" s="72"/>
      <c r="G57" s="72"/>
      <c r="H57" s="72"/>
      <c r="I57" s="72"/>
      <c r="J57" s="72"/>
      <c r="K57" s="72"/>
      <c r="L57" s="72"/>
    </row>
    <row r="58" spans="1:12" s="7" customFormat="1" ht="13.5" customHeight="1" x14ac:dyDescent="0.25">
      <c r="A58" s="61">
        <v>7</v>
      </c>
      <c r="B58" s="69" t="s">
        <v>44</v>
      </c>
      <c r="C58" s="73" t="s">
        <v>24</v>
      </c>
      <c r="D58" s="14"/>
      <c r="E58" s="49">
        <f>E48</f>
        <v>2478.482</v>
      </c>
      <c r="F58" s="49"/>
      <c r="G58" s="49"/>
      <c r="H58" s="49"/>
      <c r="I58" s="49"/>
      <c r="J58" s="49"/>
      <c r="K58" s="49"/>
      <c r="L58" s="13"/>
    </row>
    <row r="59" spans="1:12" s="7" customFormat="1" ht="13.5" customHeight="1" x14ac:dyDescent="0.25">
      <c r="A59" s="14"/>
      <c r="B59" s="14"/>
      <c r="C59" s="12" t="s">
        <v>27</v>
      </c>
      <c r="D59" s="22"/>
      <c r="E59" s="67">
        <f>E58/1000</f>
        <v>2.4784820000000001</v>
      </c>
      <c r="F59" s="13"/>
      <c r="G59" s="13"/>
      <c r="H59" s="13"/>
      <c r="I59" s="13"/>
      <c r="J59" s="13"/>
      <c r="K59" s="13"/>
      <c r="L59" s="13"/>
    </row>
    <row r="60" spans="1:12" s="7" customFormat="1" ht="13.5" customHeight="1" x14ac:dyDescent="0.25">
      <c r="A60" s="61"/>
      <c r="B60" s="24" t="s">
        <v>38</v>
      </c>
      <c r="C60" s="12" t="s">
        <v>17</v>
      </c>
      <c r="D60" s="13">
        <v>11.7</v>
      </c>
      <c r="E60" s="13">
        <f>D60*E59</f>
        <v>28.998239399999999</v>
      </c>
      <c r="F60" s="13"/>
      <c r="G60" s="13"/>
      <c r="H60" s="13"/>
      <c r="I60" s="13">
        <f>E60*H60</f>
        <v>0</v>
      </c>
      <c r="J60" s="13"/>
      <c r="K60" s="13"/>
      <c r="L60" s="13">
        <f t="shared" ref="L60:L61" si="9">G60+I60+K60</f>
        <v>0</v>
      </c>
    </row>
    <row r="61" spans="1:12" s="75" customFormat="1" ht="13.5" customHeight="1" x14ac:dyDescent="0.25">
      <c r="A61" s="74"/>
      <c r="B61" s="18" t="s">
        <v>45</v>
      </c>
      <c r="C61" s="14" t="s">
        <v>19</v>
      </c>
      <c r="D61" s="13">
        <f>11*0.222</f>
        <v>2.4420000000000002</v>
      </c>
      <c r="E61" s="39">
        <f>D61*E59</f>
        <v>6.0524530440000008</v>
      </c>
      <c r="F61" s="13"/>
      <c r="G61" s="13">
        <f>F61*E61</f>
        <v>0</v>
      </c>
      <c r="H61" s="13"/>
      <c r="I61" s="13"/>
      <c r="J61" s="13"/>
      <c r="K61" s="13"/>
      <c r="L61" s="13">
        <f t="shared" si="9"/>
        <v>0</v>
      </c>
    </row>
    <row r="62" spans="1:12" s="75" customFormat="1" ht="13.5" customHeight="1" x14ac:dyDescent="0.25">
      <c r="A62" s="74"/>
      <c r="B62" s="18" t="s">
        <v>46</v>
      </c>
      <c r="C62" s="14" t="s">
        <v>47</v>
      </c>
      <c r="D62" s="13">
        <f>4*1000</f>
        <v>4000</v>
      </c>
      <c r="E62" s="13">
        <f>ROUND(D62*E59,0)</f>
        <v>9914</v>
      </c>
      <c r="F62" s="13"/>
      <c r="G62" s="13">
        <f>F62*E62</f>
        <v>0</v>
      </c>
      <c r="H62" s="13"/>
      <c r="I62" s="13"/>
      <c r="J62" s="13"/>
      <c r="K62" s="13"/>
      <c r="L62" s="13">
        <f>G62+I62+K62</f>
        <v>0</v>
      </c>
    </row>
    <row r="63" spans="1:12" s="7" customFormat="1" ht="13.5" customHeight="1" x14ac:dyDescent="0.25">
      <c r="A63" s="61"/>
      <c r="B63" s="71"/>
      <c r="C63" s="70"/>
      <c r="D63" s="72"/>
      <c r="E63" s="13"/>
      <c r="F63" s="72"/>
      <c r="G63" s="72"/>
      <c r="H63" s="72"/>
      <c r="I63" s="72"/>
      <c r="J63" s="72"/>
      <c r="K63" s="72"/>
      <c r="L63" s="72"/>
    </row>
    <row r="64" spans="1:12" s="7" customFormat="1" ht="13.5" customHeight="1" x14ac:dyDescent="0.25">
      <c r="A64" s="61">
        <v>8</v>
      </c>
      <c r="B64" s="69" t="s">
        <v>48</v>
      </c>
      <c r="C64" s="73" t="s">
        <v>49</v>
      </c>
      <c r="D64" s="14"/>
      <c r="E64" s="76">
        <f>1426.14/3377.7*E48</f>
        <v>1046.470177777778</v>
      </c>
      <c r="F64" s="49"/>
      <c r="G64" s="49"/>
      <c r="H64" s="49"/>
      <c r="I64" s="49"/>
      <c r="J64" s="49"/>
      <c r="K64" s="49"/>
      <c r="L64" s="13"/>
    </row>
    <row r="65" spans="1:239" s="7" customFormat="1" ht="13.5" customHeight="1" x14ac:dyDescent="0.25">
      <c r="A65" s="14"/>
      <c r="B65" s="14"/>
      <c r="C65" s="14" t="s">
        <v>50</v>
      </c>
      <c r="D65" s="13"/>
      <c r="E65" s="39">
        <f>E64/100</f>
        <v>10.46470177777778</v>
      </c>
      <c r="F65" s="13"/>
      <c r="G65" s="13"/>
      <c r="H65" s="13"/>
      <c r="I65" s="13"/>
      <c r="J65" s="13"/>
      <c r="K65" s="13"/>
      <c r="L65" s="13"/>
    </row>
    <row r="66" spans="1:239" s="7" customFormat="1" ht="13.5" customHeight="1" x14ac:dyDescent="0.25">
      <c r="A66" s="61"/>
      <c r="B66" s="24" t="s">
        <v>38</v>
      </c>
      <c r="C66" s="12" t="s">
        <v>17</v>
      </c>
      <c r="D66" s="13">
        <v>7.7</v>
      </c>
      <c r="E66" s="13">
        <f>D66*E65</f>
        <v>80.578203688888905</v>
      </c>
      <c r="F66" s="13"/>
      <c r="G66" s="13"/>
      <c r="H66" s="13"/>
      <c r="I66" s="13">
        <f>E66*H66</f>
        <v>0</v>
      </c>
      <c r="J66" s="13"/>
      <c r="K66" s="13"/>
      <c r="L66" s="13">
        <f t="shared" si="5"/>
        <v>0</v>
      </c>
    </row>
    <row r="67" spans="1:239" s="7" customFormat="1" ht="13.5" customHeight="1" x14ac:dyDescent="0.25">
      <c r="A67" s="61"/>
      <c r="B67" s="15" t="s">
        <v>51</v>
      </c>
      <c r="C67" s="12" t="s">
        <v>18</v>
      </c>
      <c r="D67" s="13">
        <v>1.67</v>
      </c>
      <c r="E67" s="13">
        <f>D67*E65</f>
        <v>17.476051968888893</v>
      </c>
      <c r="F67" s="13"/>
      <c r="G67" s="13"/>
      <c r="H67" s="13"/>
      <c r="I67" s="13"/>
      <c r="J67" s="13"/>
      <c r="K67" s="13">
        <f t="shared" ref="K67:K68" si="10">E67*J67</f>
        <v>0</v>
      </c>
      <c r="L67" s="13">
        <f t="shared" si="5"/>
        <v>0</v>
      </c>
    </row>
    <row r="68" spans="1:239" s="7" customFormat="1" ht="13.5" customHeight="1" x14ac:dyDescent="0.25">
      <c r="A68" s="61"/>
      <c r="B68" s="23" t="s">
        <v>20</v>
      </c>
      <c r="C68" s="19" t="s">
        <v>0</v>
      </c>
      <c r="D68" s="13">
        <v>6.37</v>
      </c>
      <c r="E68" s="13">
        <f>D68*E65</f>
        <v>66.660150324444459</v>
      </c>
      <c r="F68" s="13"/>
      <c r="G68" s="13"/>
      <c r="H68" s="13"/>
      <c r="I68" s="13"/>
      <c r="J68" s="22"/>
      <c r="K68" s="13">
        <f t="shared" si="10"/>
        <v>0</v>
      </c>
      <c r="L68" s="13">
        <f t="shared" si="5"/>
        <v>0</v>
      </c>
    </row>
    <row r="69" spans="1:239" s="7" customFormat="1" ht="13.5" customHeight="1" x14ac:dyDescent="0.25">
      <c r="A69" s="61"/>
      <c r="B69" s="15" t="s">
        <v>52</v>
      </c>
      <c r="C69" s="40" t="s">
        <v>16</v>
      </c>
      <c r="D69" s="13">
        <v>1</v>
      </c>
      <c r="E69" s="13">
        <f>D69*E65</f>
        <v>10.46470177777778</v>
      </c>
      <c r="F69" s="9"/>
      <c r="G69" s="13">
        <f>F69*E69</f>
        <v>0</v>
      </c>
      <c r="H69" s="13"/>
      <c r="I69" s="13"/>
      <c r="J69" s="13"/>
      <c r="K69" s="13"/>
      <c r="L69" s="13">
        <f>G69+I69+K69</f>
        <v>0</v>
      </c>
    </row>
    <row r="70" spans="1:239" s="7" customFormat="1" ht="13.5" customHeight="1" x14ac:dyDescent="0.25">
      <c r="A70" s="61"/>
      <c r="B70" s="15" t="s">
        <v>53</v>
      </c>
      <c r="C70" s="40" t="s">
        <v>19</v>
      </c>
      <c r="D70" s="13">
        <v>0.06</v>
      </c>
      <c r="E70" s="9">
        <f>D70*E65</f>
        <v>0.62788210666666677</v>
      </c>
      <c r="F70" s="13"/>
      <c r="G70" s="13">
        <f t="shared" ref="G70:G71" si="11">F70*E70</f>
        <v>0</v>
      </c>
      <c r="H70" s="13"/>
      <c r="I70" s="13"/>
      <c r="J70" s="13"/>
      <c r="K70" s="13"/>
      <c r="L70" s="13">
        <f t="shared" si="5"/>
        <v>0</v>
      </c>
    </row>
    <row r="71" spans="1:239" s="7" customFormat="1" ht="13.5" customHeight="1" x14ac:dyDescent="0.25">
      <c r="A71" s="61"/>
      <c r="B71" s="15" t="s">
        <v>40</v>
      </c>
      <c r="C71" s="40" t="s">
        <v>19</v>
      </c>
      <c r="D71" s="13">
        <v>0.04</v>
      </c>
      <c r="E71" s="9">
        <f>D71*E65</f>
        <v>0.41858807111111118</v>
      </c>
      <c r="F71" s="13"/>
      <c r="G71" s="13">
        <f t="shared" si="11"/>
        <v>0</v>
      </c>
      <c r="H71" s="13"/>
      <c r="I71" s="13"/>
      <c r="J71" s="13"/>
      <c r="K71" s="13"/>
      <c r="L71" s="13">
        <f t="shared" si="5"/>
        <v>0</v>
      </c>
    </row>
    <row r="72" spans="1:239" s="7" customFormat="1" ht="13.5" customHeight="1" x14ac:dyDescent="0.25">
      <c r="A72" s="61"/>
      <c r="B72" s="71"/>
      <c r="C72" s="70"/>
      <c r="D72" s="72"/>
      <c r="E72" s="13"/>
      <c r="F72" s="72"/>
      <c r="G72" s="72"/>
      <c r="H72" s="72"/>
      <c r="I72" s="72"/>
      <c r="J72" s="72"/>
      <c r="K72" s="72"/>
      <c r="L72" s="72"/>
    </row>
    <row r="73" spans="1:239" s="7" customFormat="1" x14ac:dyDescent="0.25">
      <c r="A73" s="81"/>
      <c r="B73" s="15"/>
      <c r="C73" s="14"/>
      <c r="D73" s="13"/>
      <c r="E73" s="13"/>
      <c r="F73" s="9"/>
      <c r="G73" s="13"/>
      <c r="H73" s="13"/>
      <c r="I73" s="9"/>
      <c r="J73" s="13"/>
      <c r="K73" s="13"/>
      <c r="L73" s="1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</row>
    <row r="74" spans="1:239" s="115" customFormat="1" ht="15.75" x14ac:dyDescent="0.25">
      <c r="A74" s="112"/>
      <c r="B74" s="113" t="s">
        <v>93</v>
      </c>
      <c r="C74" s="112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1:239" s="7" customFormat="1" ht="13.5" customHeight="1" x14ac:dyDescent="0.25">
      <c r="A75" s="64"/>
      <c r="B75" s="65"/>
      <c r="C75" s="62"/>
      <c r="D75" s="63"/>
      <c r="E75" s="63"/>
      <c r="F75" s="63"/>
      <c r="G75" s="63"/>
      <c r="H75" s="63"/>
      <c r="I75" s="63"/>
      <c r="J75" s="63"/>
      <c r="K75" s="63"/>
      <c r="L75" s="63"/>
    </row>
    <row r="76" spans="1:239" s="7" customFormat="1" ht="27" customHeight="1" x14ac:dyDescent="0.25">
      <c r="A76" s="106">
        <v>9</v>
      </c>
      <c r="B76" s="69" t="s">
        <v>71</v>
      </c>
      <c r="C76" s="105" t="s">
        <v>16</v>
      </c>
      <c r="D76" s="49"/>
      <c r="E76" s="49">
        <f>200*0.15</f>
        <v>30</v>
      </c>
      <c r="F76" s="13"/>
      <c r="G76" s="13"/>
      <c r="H76" s="13"/>
      <c r="I76" s="13"/>
      <c r="J76" s="13"/>
      <c r="K76" s="13"/>
      <c r="L76" s="49"/>
      <c r="M76" s="50">
        <f>100*0.1</f>
        <v>10</v>
      </c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</row>
    <row r="77" spans="1:239" s="10" customFormat="1" x14ac:dyDescent="0.25">
      <c r="A77" s="14"/>
      <c r="B77" s="15"/>
      <c r="C77" s="14" t="s">
        <v>57</v>
      </c>
      <c r="D77" s="13"/>
      <c r="E77" s="92">
        <f>E76/1000</f>
        <v>0.03</v>
      </c>
      <c r="F77" s="13"/>
      <c r="G77" s="13"/>
      <c r="H77" s="13"/>
      <c r="I77" s="13"/>
      <c r="J77" s="13"/>
      <c r="K77" s="13"/>
      <c r="L77" s="13"/>
      <c r="M77" s="16">
        <f>158.116*0.3</f>
        <v>47.434800000000003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</row>
    <row r="78" spans="1:239" s="7" customFormat="1" x14ac:dyDescent="0.25">
      <c r="A78" s="106"/>
      <c r="B78" s="103" t="s">
        <v>68</v>
      </c>
      <c r="C78" s="12" t="s">
        <v>17</v>
      </c>
      <c r="D78" s="13">
        <v>19.100000000000001</v>
      </c>
      <c r="E78" s="13">
        <f>D78*E77</f>
        <v>0.57300000000000006</v>
      </c>
      <c r="F78" s="13"/>
      <c r="G78" s="13"/>
      <c r="H78" s="13"/>
      <c r="I78" s="13"/>
      <c r="J78" s="13"/>
      <c r="K78" s="13">
        <f>E78*J78</f>
        <v>0</v>
      </c>
      <c r="L78" s="13">
        <f>G78+I78+K78</f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</row>
    <row r="79" spans="1:239" s="7" customFormat="1" x14ac:dyDescent="0.25">
      <c r="A79" s="106"/>
      <c r="B79" s="103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</row>
    <row r="80" spans="1:239" s="7" customFormat="1" ht="17.25" customHeight="1" x14ac:dyDescent="0.25">
      <c r="A80" s="106">
        <v>10</v>
      </c>
      <c r="B80" s="69" t="s">
        <v>69</v>
      </c>
      <c r="C80" s="105" t="s">
        <v>16</v>
      </c>
      <c r="D80" s="49"/>
      <c r="E80" s="49">
        <f>E76</f>
        <v>30</v>
      </c>
      <c r="F80" s="13"/>
      <c r="G80" s="13"/>
      <c r="H80" s="13"/>
      <c r="I80" s="13"/>
      <c r="J80" s="13"/>
      <c r="K80" s="13"/>
      <c r="L80" s="49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</row>
    <row r="81" spans="1:239" s="10" customFormat="1" x14ac:dyDescent="0.25">
      <c r="A81" s="14"/>
      <c r="B81" s="15"/>
      <c r="C81" s="14" t="s">
        <v>57</v>
      </c>
      <c r="D81" s="13"/>
      <c r="E81" s="92">
        <f>E80/1000</f>
        <v>0.03</v>
      </c>
      <c r="F81" s="13"/>
      <c r="G81" s="13"/>
      <c r="H81" s="13"/>
      <c r="I81" s="13"/>
      <c r="J81" s="13"/>
      <c r="K81" s="13"/>
      <c r="L81" s="13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</row>
    <row r="82" spans="1:239" s="7" customFormat="1" x14ac:dyDescent="0.25">
      <c r="A82" s="106"/>
      <c r="B82" s="103" t="s">
        <v>64</v>
      </c>
      <c r="C82" s="12" t="s">
        <v>17</v>
      </c>
      <c r="D82" s="13">
        <v>13.2</v>
      </c>
      <c r="E82" s="13">
        <f>D82*E81</f>
        <v>0.39599999999999996</v>
      </c>
      <c r="F82" s="13"/>
      <c r="G82" s="13"/>
      <c r="H82" s="13"/>
      <c r="I82" s="13">
        <f>E82*H82</f>
        <v>0</v>
      </c>
      <c r="J82" s="13"/>
      <c r="K82" s="13"/>
      <c r="L82" s="13">
        <f>G82+I82+K82</f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</row>
    <row r="83" spans="1:239" s="7" customFormat="1" x14ac:dyDescent="0.25">
      <c r="A83" s="106"/>
      <c r="B83" s="104" t="s">
        <v>21</v>
      </c>
      <c r="C83" s="14" t="s">
        <v>0</v>
      </c>
      <c r="D83" s="13">
        <v>2.1</v>
      </c>
      <c r="E83" s="20">
        <f>D83*E81</f>
        <v>6.3E-2</v>
      </c>
      <c r="F83" s="13"/>
      <c r="G83" s="13"/>
      <c r="H83" s="13"/>
      <c r="I83" s="13"/>
      <c r="J83" s="13"/>
      <c r="K83" s="13">
        <f>E83*J83</f>
        <v>0</v>
      </c>
      <c r="L83" s="13">
        <f>G83+I83+K83</f>
        <v>0</v>
      </c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</row>
    <row r="84" spans="1:239" s="7" customFormat="1" x14ac:dyDescent="0.25">
      <c r="A84" s="106"/>
      <c r="B84" s="104" t="s">
        <v>70</v>
      </c>
      <c r="C84" s="19" t="s">
        <v>16</v>
      </c>
      <c r="D84" s="13">
        <v>102</v>
      </c>
      <c r="E84" s="13">
        <f>D84*E81</f>
        <v>3.06</v>
      </c>
      <c r="F84" s="13"/>
      <c r="G84" s="9"/>
      <c r="H84" s="9"/>
      <c r="I84" s="9"/>
      <c r="J84" s="13"/>
      <c r="K84" s="13">
        <f>E84*J84</f>
        <v>0</v>
      </c>
      <c r="L84" s="13">
        <f>G84+I84+K84</f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39" s="10" customFormat="1" x14ac:dyDescent="0.25">
      <c r="A85" s="108"/>
      <c r="B85" s="109"/>
      <c r="C85" s="108"/>
      <c r="D85" s="110"/>
      <c r="E85" s="9"/>
      <c r="F85" s="9"/>
      <c r="G85" s="9"/>
      <c r="H85" s="9"/>
      <c r="I85" s="9"/>
      <c r="J85" s="9"/>
      <c r="K85" s="9"/>
      <c r="L85" s="9"/>
    </row>
    <row r="86" spans="1:239" s="90" customFormat="1" x14ac:dyDescent="0.2">
      <c r="A86" s="106">
        <v>11</v>
      </c>
      <c r="B86" s="69" t="s">
        <v>61</v>
      </c>
      <c r="C86" s="105" t="s">
        <v>19</v>
      </c>
      <c r="D86" s="49"/>
      <c r="E86" s="49">
        <f>E80*1.65</f>
        <v>49.5</v>
      </c>
      <c r="F86" s="49"/>
      <c r="G86" s="49"/>
      <c r="H86" s="49"/>
      <c r="I86" s="49"/>
      <c r="J86" s="8"/>
      <c r="K86" s="49"/>
      <c r="L86" s="49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</row>
    <row r="87" spans="1:239" s="10" customFormat="1" x14ac:dyDescent="0.25">
      <c r="A87" s="105"/>
      <c r="B87" s="15"/>
      <c r="C87" s="14"/>
      <c r="D87" s="13"/>
      <c r="E87" s="13"/>
      <c r="F87" s="13"/>
      <c r="G87" s="13"/>
      <c r="H87" s="13"/>
      <c r="I87" s="13"/>
      <c r="J87" s="9"/>
      <c r="K87" s="13"/>
      <c r="L87" s="13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</row>
    <row r="88" spans="1:239" s="10" customFormat="1" x14ac:dyDescent="0.25">
      <c r="A88" s="105"/>
      <c r="B88" s="111" t="s">
        <v>62</v>
      </c>
      <c r="C88" s="14" t="s">
        <v>19</v>
      </c>
      <c r="D88" s="13">
        <v>1</v>
      </c>
      <c r="E88" s="13">
        <f>D88*E86</f>
        <v>49.5</v>
      </c>
      <c r="F88" s="13"/>
      <c r="G88" s="13"/>
      <c r="H88" s="13"/>
      <c r="I88" s="13"/>
      <c r="J88" s="9"/>
      <c r="K88" s="13">
        <f>E88*J88</f>
        <v>0</v>
      </c>
      <c r="L88" s="13">
        <f>G88+I88+K88</f>
        <v>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</row>
    <row r="89" spans="1:239" s="10" customFormat="1" x14ac:dyDescent="0.25">
      <c r="A89" s="14"/>
      <c r="B89" s="15"/>
      <c r="C89" s="14"/>
      <c r="D89" s="13"/>
      <c r="E89" s="13"/>
      <c r="F89" s="13"/>
      <c r="G89" s="13"/>
      <c r="H89" s="13"/>
      <c r="I89" s="13"/>
      <c r="J89" s="9"/>
      <c r="K89" s="13"/>
      <c r="L89" s="13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</row>
    <row r="90" spans="1:239" s="7" customFormat="1" ht="25.5" x14ac:dyDescent="0.25">
      <c r="A90" s="53">
        <v>12</v>
      </c>
      <c r="B90" s="77" t="s">
        <v>54</v>
      </c>
      <c r="C90" s="52" t="s">
        <v>26</v>
      </c>
      <c r="D90" s="68"/>
      <c r="E90" s="49">
        <v>200</v>
      </c>
      <c r="F90" s="8"/>
      <c r="G90" s="68"/>
      <c r="H90" s="68"/>
      <c r="I90" s="8"/>
      <c r="J90" s="8"/>
      <c r="K90" s="8"/>
      <c r="L90" s="49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</row>
    <row r="91" spans="1:239" s="10" customFormat="1" x14ac:dyDescent="0.25">
      <c r="A91" s="12"/>
      <c r="B91" s="66"/>
      <c r="C91" s="12" t="s">
        <v>27</v>
      </c>
      <c r="D91" s="22"/>
      <c r="E91" s="39">
        <f>E90/1000</f>
        <v>0.2</v>
      </c>
      <c r="F91" s="9"/>
      <c r="G91" s="22"/>
      <c r="H91" s="22"/>
      <c r="I91" s="9"/>
      <c r="J91" s="9"/>
      <c r="K91" s="9"/>
      <c r="L91" s="9"/>
    </row>
    <row r="92" spans="1:239" s="10" customFormat="1" x14ac:dyDescent="0.25">
      <c r="A92" s="14"/>
      <c r="B92" s="24" t="s">
        <v>23</v>
      </c>
      <c r="C92" s="12" t="s">
        <v>17</v>
      </c>
      <c r="D92" s="13">
        <v>32.1</v>
      </c>
      <c r="E92" s="13">
        <f>E91*D92</f>
        <v>6.4200000000000008</v>
      </c>
      <c r="F92" s="9"/>
      <c r="G92" s="68"/>
      <c r="H92" s="9"/>
      <c r="I92" s="13">
        <f>E92*H92</f>
        <v>0</v>
      </c>
      <c r="J92" s="13"/>
      <c r="K92" s="13"/>
      <c r="L92" s="13">
        <f t="shared" ref="L92:L98" si="12">G92+I92+K92</f>
        <v>0</v>
      </c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</row>
    <row r="93" spans="1:239" s="10" customFormat="1" x14ac:dyDescent="0.25">
      <c r="A93" s="14"/>
      <c r="B93" s="24" t="s">
        <v>28</v>
      </c>
      <c r="C93" s="12" t="s">
        <v>18</v>
      </c>
      <c r="D93" s="13">
        <v>0.71</v>
      </c>
      <c r="E93" s="13">
        <f>D93*E91</f>
        <v>0.14199999999999999</v>
      </c>
      <c r="F93" s="9"/>
      <c r="G93" s="68"/>
      <c r="H93" s="68"/>
      <c r="I93" s="9"/>
      <c r="J93" s="9"/>
      <c r="K93" s="13">
        <f>E93*J93</f>
        <v>0</v>
      </c>
      <c r="L93" s="13">
        <f t="shared" si="12"/>
        <v>0</v>
      </c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</row>
    <row r="94" spans="1:239" s="10" customFormat="1" x14ac:dyDescent="0.25">
      <c r="A94" s="14"/>
      <c r="B94" s="24" t="s">
        <v>29</v>
      </c>
      <c r="C94" s="12" t="s">
        <v>18</v>
      </c>
      <c r="D94" s="13">
        <v>3.88</v>
      </c>
      <c r="E94" s="13">
        <f>E91*D94</f>
        <v>0.77600000000000002</v>
      </c>
      <c r="F94" s="9"/>
      <c r="G94" s="68"/>
      <c r="H94" s="68"/>
      <c r="I94" s="9"/>
      <c r="J94" s="9"/>
      <c r="K94" s="13">
        <f>E94*J94</f>
        <v>0</v>
      </c>
      <c r="L94" s="13">
        <f t="shared" si="12"/>
        <v>0</v>
      </c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</row>
    <row r="95" spans="1:239" s="10" customFormat="1" x14ac:dyDescent="0.25">
      <c r="A95" s="14"/>
      <c r="B95" s="24" t="s">
        <v>30</v>
      </c>
      <c r="C95" s="12" t="s">
        <v>18</v>
      </c>
      <c r="D95" s="13">
        <v>6.16</v>
      </c>
      <c r="E95" s="13">
        <f>D95*E91</f>
        <v>1.2320000000000002</v>
      </c>
      <c r="F95" s="9"/>
      <c r="G95" s="68"/>
      <c r="H95" s="68"/>
      <c r="I95" s="9"/>
      <c r="J95" s="9"/>
      <c r="K95" s="13">
        <f t="shared" ref="K95:K97" si="13">E95*J95</f>
        <v>0</v>
      </c>
      <c r="L95" s="13">
        <f t="shared" si="12"/>
        <v>0</v>
      </c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</row>
    <row r="96" spans="1:239" s="10" customFormat="1" x14ac:dyDescent="0.25">
      <c r="A96" s="14"/>
      <c r="B96" s="24" t="s">
        <v>31</v>
      </c>
      <c r="C96" s="12" t="s">
        <v>18</v>
      </c>
      <c r="D96" s="13">
        <v>4.53</v>
      </c>
      <c r="E96" s="9">
        <f>D96*E91</f>
        <v>0.90600000000000014</v>
      </c>
      <c r="F96" s="9"/>
      <c r="G96" s="68"/>
      <c r="H96" s="68"/>
      <c r="I96" s="9"/>
      <c r="J96" s="9"/>
      <c r="K96" s="13">
        <f t="shared" si="13"/>
        <v>0</v>
      </c>
      <c r="L96" s="13">
        <f t="shared" si="12"/>
        <v>0</v>
      </c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</row>
    <row r="97" spans="1:239" s="10" customFormat="1" x14ac:dyDescent="0.25">
      <c r="A97" s="14"/>
      <c r="B97" s="24" t="s">
        <v>32</v>
      </c>
      <c r="C97" s="12" t="s">
        <v>18</v>
      </c>
      <c r="D97" s="13">
        <v>2.0699999999999998</v>
      </c>
      <c r="E97" s="9">
        <f>D97*E91</f>
        <v>0.41399999999999998</v>
      </c>
      <c r="F97" s="9"/>
      <c r="G97" s="68"/>
      <c r="H97" s="68"/>
      <c r="I97" s="9"/>
      <c r="J97" s="9"/>
      <c r="K97" s="13">
        <f t="shared" si="13"/>
        <v>0</v>
      </c>
      <c r="L97" s="13">
        <f t="shared" si="12"/>
        <v>0</v>
      </c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</row>
    <row r="98" spans="1:239" s="10" customFormat="1" x14ac:dyDescent="0.25">
      <c r="A98" s="54"/>
      <c r="B98" s="23" t="s">
        <v>21</v>
      </c>
      <c r="C98" s="14" t="s">
        <v>0</v>
      </c>
      <c r="D98" s="13">
        <v>1.02</v>
      </c>
      <c r="E98" s="9">
        <f>D98*E91</f>
        <v>0.20400000000000001</v>
      </c>
      <c r="F98" s="8"/>
      <c r="G98" s="8"/>
      <c r="H98" s="8"/>
      <c r="I98" s="9"/>
      <c r="J98" s="13"/>
      <c r="K98" s="13">
        <f>E98*J98</f>
        <v>0</v>
      </c>
      <c r="L98" s="13">
        <f t="shared" si="12"/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</row>
    <row r="99" spans="1:239" s="10" customFormat="1" x14ac:dyDescent="0.25">
      <c r="A99" s="14"/>
      <c r="B99" s="24" t="s">
        <v>56</v>
      </c>
      <c r="C99" s="12" t="s">
        <v>16</v>
      </c>
      <c r="D99" s="13">
        <v>15</v>
      </c>
      <c r="E99" s="13">
        <f>D99*E91</f>
        <v>3</v>
      </c>
      <c r="F99" s="9"/>
      <c r="G99" s="13">
        <f>E99*F99</f>
        <v>0</v>
      </c>
      <c r="H99" s="13"/>
      <c r="I99" s="13"/>
      <c r="J99" s="13"/>
      <c r="K99" s="13"/>
      <c r="L99" s="13">
        <f>G99+I99+K99</f>
        <v>0</v>
      </c>
      <c r="M99" s="47"/>
      <c r="N99" s="47">
        <v>6.6000000000000003E-2</v>
      </c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</row>
    <row r="100" spans="1:239" s="10" customFormat="1" x14ac:dyDescent="0.25">
      <c r="A100" s="14"/>
      <c r="B100" s="15" t="s">
        <v>33</v>
      </c>
      <c r="C100" s="12" t="s">
        <v>16</v>
      </c>
      <c r="D100" s="13">
        <v>66</v>
      </c>
      <c r="E100" s="13">
        <f>D100*E91</f>
        <v>13.200000000000001</v>
      </c>
      <c r="F100" s="9"/>
      <c r="G100" s="13">
        <f>E100*F100</f>
        <v>0</v>
      </c>
      <c r="H100" s="13"/>
      <c r="I100" s="13"/>
      <c r="J100" s="13"/>
      <c r="K100" s="13"/>
      <c r="L100" s="13">
        <f t="shared" ref="L100" si="14">G100+I100+K100</f>
        <v>0</v>
      </c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</row>
    <row r="101" spans="1:239" s="10" customFormat="1" x14ac:dyDescent="0.25">
      <c r="A101" s="14"/>
      <c r="B101" s="15"/>
      <c r="C101" s="12"/>
      <c r="D101" s="13"/>
      <c r="E101" s="13"/>
      <c r="F101" s="9"/>
      <c r="G101" s="13"/>
      <c r="H101" s="13"/>
      <c r="I101" s="13"/>
      <c r="J101" s="13"/>
      <c r="K101" s="13"/>
      <c r="L101" s="13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</row>
    <row r="102" spans="1:239" s="7" customFormat="1" x14ac:dyDescent="0.25">
      <c r="A102" s="106">
        <v>13</v>
      </c>
      <c r="B102" s="51" t="s">
        <v>34</v>
      </c>
      <c r="C102" s="105" t="s">
        <v>24</v>
      </c>
      <c r="D102" s="49"/>
      <c r="E102" s="49">
        <f>E90</f>
        <v>200</v>
      </c>
      <c r="F102" s="49"/>
      <c r="G102" s="68"/>
      <c r="H102" s="49"/>
      <c r="I102" s="49"/>
      <c r="J102" s="68"/>
      <c r="K102" s="49"/>
      <c r="L102" s="49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</row>
    <row r="103" spans="1:239" s="10" customFormat="1" x14ac:dyDescent="0.25">
      <c r="A103" s="54"/>
      <c r="B103" s="40"/>
      <c r="C103" s="14" t="s">
        <v>27</v>
      </c>
      <c r="D103" s="13"/>
      <c r="E103" s="39">
        <f>E102/1000</f>
        <v>0.2</v>
      </c>
      <c r="F103" s="13"/>
      <c r="G103" s="22"/>
      <c r="H103" s="13"/>
      <c r="I103" s="13"/>
      <c r="J103" s="22"/>
      <c r="K103" s="13"/>
      <c r="L103" s="1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</row>
    <row r="104" spans="1:239" s="10" customFormat="1" x14ac:dyDescent="0.25">
      <c r="A104" s="54"/>
      <c r="B104" s="24" t="s">
        <v>23</v>
      </c>
      <c r="C104" s="12" t="s">
        <v>17</v>
      </c>
      <c r="D104" s="13">
        <v>42.9</v>
      </c>
      <c r="E104" s="13">
        <f>E103*D104</f>
        <v>8.58</v>
      </c>
      <c r="F104" s="13"/>
      <c r="G104" s="68"/>
      <c r="H104" s="13"/>
      <c r="I104" s="13">
        <f>E104*H104</f>
        <v>0</v>
      </c>
      <c r="J104" s="13"/>
      <c r="K104" s="13"/>
      <c r="L104" s="13">
        <f t="shared" ref="L104:L109" si="15">G104+I104+K104</f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</row>
    <row r="105" spans="1:239" s="10" customFormat="1" x14ac:dyDescent="0.25">
      <c r="A105" s="54"/>
      <c r="B105" s="24" t="s">
        <v>29</v>
      </c>
      <c r="C105" s="12" t="s">
        <v>18</v>
      </c>
      <c r="D105" s="13">
        <v>2.69</v>
      </c>
      <c r="E105" s="13">
        <f>E103*D105</f>
        <v>0.53800000000000003</v>
      </c>
      <c r="F105" s="13"/>
      <c r="G105" s="68"/>
      <c r="H105" s="13"/>
      <c r="I105" s="13"/>
      <c r="J105" s="9"/>
      <c r="K105" s="13">
        <f>E105*J105</f>
        <v>0</v>
      </c>
      <c r="L105" s="13">
        <f t="shared" si="15"/>
        <v>0</v>
      </c>
      <c r="M105" s="16"/>
      <c r="N105" s="1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</row>
    <row r="106" spans="1:239" s="10" customFormat="1" x14ac:dyDescent="0.25">
      <c r="A106" s="54"/>
      <c r="B106" s="24" t="s">
        <v>30</v>
      </c>
      <c r="C106" s="12" t="s">
        <v>18</v>
      </c>
      <c r="D106" s="13">
        <v>7.6</v>
      </c>
      <c r="E106" s="13">
        <f>D106*E103</f>
        <v>1.52</v>
      </c>
      <c r="F106" s="13"/>
      <c r="G106" s="68"/>
      <c r="H106" s="13"/>
      <c r="I106" s="13"/>
      <c r="J106" s="9"/>
      <c r="K106" s="13">
        <f>E106*J106</f>
        <v>0</v>
      </c>
      <c r="L106" s="13">
        <f t="shared" si="15"/>
        <v>0</v>
      </c>
      <c r="M106" s="16"/>
      <c r="N106" s="1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</row>
    <row r="107" spans="1:239" s="10" customFormat="1" x14ac:dyDescent="0.25">
      <c r="A107" s="54"/>
      <c r="B107" s="24" t="s">
        <v>31</v>
      </c>
      <c r="C107" s="12" t="s">
        <v>18</v>
      </c>
      <c r="D107" s="13">
        <v>7.4</v>
      </c>
      <c r="E107" s="9">
        <f>D107*E103</f>
        <v>1.4800000000000002</v>
      </c>
      <c r="F107" s="13"/>
      <c r="G107" s="68"/>
      <c r="H107" s="13"/>
      <c r="I107" s="13"/>
      <c r="J107" s="9"/>
      <c r="K107" s="13">
        <f>E107*J107</f>
        <v>0</v>
      </c>
      <c r="L107" s="13">
        <f t="shared" si="15"/>
        <v>0</v>
      </c>
      <c r="M107" s="16"/>
      <c r="N107" s="1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</row>
    <row r="108" spans="1:239" s="10" customFormat="1" x14ac:dyDescent="0.25">
      <c r="A108" s="54"/>
      <c r="B108" s="78" t="s">
        <v>55</v>
      </c>
      <c r="C108" s="12" t="s">
        <v>18</v>
      </c>
      <c r="D108" s="13">
        <v>0.41</v>
      </c>
      <c r="E108" s="13">
        <f>D108*E103</f>
        <v>8.2000000000000003E-2</v>
      </c>
      <c r="F108" s="13"/>
      <c r="G108" s="68"/>
      <c r="H108" s="13"/>
      <c r="I108" s="13"/>
      <c r="J108" s="13"/>
      <c r="K108" s="13">
        <f>E108*J108</f>
        <v>0</v>
      </c>
      <c r="L108" s="13">
        <f t="shared" si="15"/>
        <v>0</v>
      </c>
      <c r="M108" s="16"/>
      <c r="N108" s="1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</row>
    <row r="109" spans="1:239" s="10" customFormat="1" x14ac:dyDescent="0.25">
      <c r="A109" s="54"/>
      <c r="B109" s="24" t="s">
        <v>32</v>
      </c>
      <c r="C109" s="12" t="s">
        <v>18</v>
      </c>
      <c r="D109" s="13">
        <v>1.48</v>
      </c>
      <c r="E109" s="9">
        <f>D109*E103</f>
        <v>0.29599999999999999</v>
      </c>
      <c r="F109" s="13"/>
      <c r="G109" s="68"/>
      <c r="H109" s="13"/>
      <c r="I109" s="13"/>
      <c r="J109" s="9"/>
      <c r="K109" s="13">
        <f>E109*J109</f>
        <v>0</v>
      </c>
      <c r="L109" s="13">
        <f t="shared" si="15"/>
        <v>0</v>
      </c>
      <c r="M109" s="16"/>
      <c r="N109" s="1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</row>
    <row r="110" spans="1:239" s="10" customFormat="1" x14ac:dyDescent="0.25">
      <c r="A110" s="54"/>
      <c r="B110" s="24" t="s">
        <v>56</v>
      </c>
      <c r="C110" s="12" t="s">
        <v>16</v>
      </c>
      <c r="D110" s="13">
        <v>11</v>
      </c>
      <c r="E110" s="13">
        <f>D110*E103</f>
        <v>2.2000000000000002</v>
      </c>
      <c r="F110" s="9"/>
      <c r="G110" s="13">
        <f>E110*F110</f>
        <v>0</v>
      </c>
      <c r="H110" s="13"/>
      <c r="I110" s="13"/>
      <c r="J110" s="13"/>
      <c r="K110" s="13"/>
      <c r="L110" s="13">
        <f>G110+I110+K110</f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</row>
    <row r="111" spans="1:239" s="10" customFormat="1" x14ac:dyDescent="0.25">
      <c r="A111" s="54"/>
      <c r="B111" s="15" t="s">
        <v>25</v>
      </c>
      <c r="C111" s="12" t="s">
        <v>16</v>
      </c>
      <c r="D111" s="13">
        <f>149-2*12.4</f>
        <v>124.2</v>
      </c>
      <c r="E111" s="13">
        <f>D111*E103</f>
        <v>24.840000000000003</v>
      </c>
      <c r="F111" s="9"/>
      <c r="G111" s="13">
        <f>F111*E111</f>
        <v>0</v>
      </c>
      <c r="H111" s="13"/>
      <c r="I111" s="13"/>
      <c r="J111" s="13"/>
      <c r="K111" s="13"/>
      <c r="L111" s="13">
        <f t="shared" ref="L111" si="16">G111+I111+K111</f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</row>
    <row r="112" spans="1:239" s="10" customFormat="1" x14ac:dyDescent="0.25">
      <c r="A112" s="14"/>
      <c r="B112" s="78"/>
      <c r="C112" s="12"/>
      <c r="D112" s="13"/>
      <c r="E112" s="13"/>
      <c r="F112" s="9"/>
      <c r="G112" s="13"/>
      <c r="H112" s="13"/>
      <c r="I112" s="13"/>
      <c r="J112" s="13"/>
      <c r="K112" s="13"/>
      <c r="L112" s="13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</row>
    <row r="113" spans="1:12" s="7" customFormat="1" ht="13.5" customHeight="1" x14ac:dyDescent="0.25">
      <c r="A113" s="105">
        <v>14</v>
      </c>
      <c r="B113" s="69" t="s">
        <v>39</v>
      </c>
      <c r="C113" s="105" t="s">
        <v>24</v>
      </c>
      <c r="D113" s="14"/>
      <c r="E113" s="49">
        <f>E102</f>
        <v>200</v>
      </c>
      <c r="F113" s="49"/>
      <c r="G113" s="49"/>
      <c r="H113" s="49"/>
      <c r="I113" s="49"/>
      <c r="J113" s="49"/>
      <c r="K113" s="49"/>
      <c r="L113" s="13"/>
    </row>
    <row r="114" spans="1:12" s="7" customFormat="1" ht="13.5" customHeight="1" x14ac:dyDescent="0.25">
      <c r="A114" s="105"/>
      <c r="B114" s="71"/>
      <c r="C114" s="12" t="s">
        <v>27</v>
      </c>
      <c r="D114" s="22"/>
      <c r="E114" s="67">
        <f>E113/1000</f>
        <v>0.2</v>
      </c>
      <c r="F114" s="72"/>
      <c r="G114" s="72"/>
      <c r="H114" s="72"/>
      <c r="I114" s="72"/>
      <c r="J114" s="72"/>
      <c r="K114" s="72"/>
      <c r="L114" s="72"/>
    </row>
    <row r="115" spans="1:12" s="7" customFormat="1" ht="13.5" customHeight="1" x14ac:dyDescent="0.25">
      <c r="A115" s="105"/>
      <c r="B115" s="24" t="s">
        <v>38</v>
      </c>
      <c r="C115" s="12" t="s">
        <v>17</v>
      </c>
      <c r="D115" s="13">
        <f>405-4*4.64</f>
        <v>386.44</v>
      </c>
      <c r="E115" s="13">
        <f>D115*E114</f>
        <v>77.288000000000011</v>
      </c>
      <c r="F115" s="13"/>
      <c r="G115" s="13"/>
      <c r="H115" s="13"/>
      <c r="I115" s="13">
        <f>E115*H115</f>
        <v>0</v>
      </c>
      <c r="J115" s="13"/>
      <c r="K115" s="13"/>
      <c r="L115" s="13">
        <f t="shared" ref="L115" si="17">G115+I115+K115</f>
        <v>0</v>
      </c>
    </row>
    <row r="116" spans="1:12" s="7" customFormat="1" ht="13.5" customHeight="1" x14ac:dyDescent="0.25">
      <c r="A116" s="105"/>
      <c r="B116" s="18" t="s">
        <v>32</v>
      </c>
      <c r="C116" s="12" t="s">
        <v>18</v>
      </c>
      <c r="D116" s="13">
        <v>22.6</v>
      </c>
      <c r="E116" s="13">
        <f>D116*E114</f>
        <v>4.5200000000000005</v>
      </c>
      <c r="F116" s="13"/>
      <c r="G116" s="13"/>
      <c r="H116" s="13"/>
      <c r="I116" s="13"/>
      <c r="J116" s="9"/>
      <c r="K116" s="13">
        <f t="shared" ref="K116:K117" si="18">E116*J116</f>
        <v>0</v>
      </c>
      <c r="L116" s="13">
        <f>G116+I116+K116</f>
        <v>0</v>
      </c>
    </row>
    <row r="117" spans="1:12" s="7" customFormat="1" ht="13.5" customHeight="1" x14ac:dyDescent="0.25">
      <c r="A117" s="105"/>
      <c r="B117" s="21" t="s">
        <v>20</v>
      </c>
      <c r="C117" s="19" t="s">
        <v>0</v>
      </c>
      <c r="D117" s="13">
        <f>13.5-4*0.1</f>
        <v>13.1</v>
      </c>
      <c r="E117" s="9">
        <f>D117*E114</f>
        <v>2.62</v>
      </c>
      <c r="F117" s="20"/>
      <c r="G117" s="17"/>
      <c r="H117" s="17"/>
      <c r="I117" s="20"/>
      <c r="J117" s="22"/>
      <c r="K117" s="13">
        <f t="shared" si="18"/>
        <v>0</v>
      </c>
      <c r="L117" s="13">
        <f>G117+I117+K117</f>
        <v>0</v>
      </c>
    </row>
    <row r="118" spans="1:12" s="7" customFormat="1" ht="13.5" customHeight="1" x14ac:dyDescent="0.25">
      <c r="A118" s="105"/>
      <c r="B118" s="18" t="s">
        <v>94</v>
      </c>
      <c r="C118" s="14" t="s">
        <v>16</v>
      </c>
      <c r="D118" s="13">
        <f>204-4*10.2</f>
        <v>163.19999999999999</v>
      </c>
      <c r="E118" s="13">
        <f>D118*E114</f>
        <v>32.64</v>
      </c>
      <c r="F118" s="13"/>
      <c r="G118" s="13">
        <f>F118*E118</f>
        <v>0</v>
      </c>
      <c r="H118" s="13"/>
      <c r="I118" s="13"/>
      <c r="J118" s="13"/>
      <c r="K118" s="13"/>
      <c r="L118" s="13">
        <f>G118+I118+K118</f>
        <v>0</v>
      </c>
    </row>
    <row r="119" spans="1:12" s="7" customFormat="1" ht="13.5" customHeight="1" x14ac:dyDescent="0.25">
      <c r="A119" s="105"/>
      <c r="B119" s="15" t="s">
        <v>41</v>
      </c>
      <c r="C119" s="40" t="s">
        <v>24</v>
      </c>
      <c r="D119" s="13">
        <f>11.7-4*0.59</f>
        <v>9.34</v>
      </c>
      <c r="E119" s="9">
        <f>D119*E114</f>
        <v>1.8680000000000001</v>
      </c>
      <c r="F119" s="13"/>
      <c r="G119" s="13">
        <f t="shared" ref="G119:G120" si="19">F119*E119</f>
        <v>0</v>
      </c>
      <c r="H119" s="13"/>
      <c r="I119" s="13"/>
      <c r="J119" s="13"/>
      <c r="K119" s="13"/>
      <c r="L119" s="13">
        <f t="shared" ref="L119:L120" si="20">G119+I119+K119</f>
        <v>0</v>
      </c>
    </row>
    <row r="120" spans="1:12" s="7" customFormat="1" ht="13.5" customHeight="1" x14ac:dyDescent="0.25">
      <c r="A120" s="105"/>
      <c r="B120" s="15" t="s">
        <v>42</v>
      </c>
      <c r="C120" s="40" t="s">
        <v>0</v>
      </c>
      <c r="D120" s="13">
        <f>6.4-4*0.19</f>
        <v>5.6400000000000006</v>
      </c>
      <c r="E120" s="9">
        <f>D120*E114</f>
        <v>1.1280000000000001</v>
      </c>
      <c r="F120" s="13"/>
      <c r="G120" s="13">
        <f t="shared" si="19"/>
        <v>0</v>
      </c>
      <c r="H120" s="13"/>
      <c r="I120" s="13"/>
      <c r="J120" s="13"/>
      <c r="K120" s="13"/>
      <c r="L120" s="13">
        <f t="shared" si="20"/>
        <v>0</v>
      </c>
    </row>
    <row r="121" spans="1:12" s="7" customFormat="1" ht="13.5" customHeight="1" x14ac:dyDescent="0.25">
      <c r="A121" s="105"/>
      <c r="B121" s="71"/>
      <c r="C121" s="70"/>
      <c r="D121" s="72"/>
      <c r="E121" s="13"/>
      <c r="F121" s="72"/>
      <c r="G121" s="72"/>
      <c r="H121" s="72"/>
      <c r="I121" s="72"/>
      <c r="J121" s="72"/>
      <c r="K121" s="72"/>
      <c r="L121" s="72"/>
    </row>
    <row r="122" spans="1:12" s="7" customFormat="1" ht="13.5" customHeight="1" x14ac:dyDescent="0.25">
      <c r="A122" s="105">
        <v>15</v>
      </c>
      <c r="B122" s="69" t="s">
        <v>44</v>
      </c>
      <c r="C122" s="73" t="s">
        <v>24</v>
      </c>
      <c r="D122" s="14"/>
      <c r="E122" s="49">
        <f>E113</f>
        <v>200</v>
      </c>
      <c r="F122" s="49"/>
      <c r="G122" s="49"/>
      <c r="H122" s="49"/>
      <c r="I122" s="49"/>
      <c r="J122" s="49"/>
      <c r="K122" s="49"/>
      <c r="L122" s="13"/>
    </row>
    <row r="123" spans="1:12" s="7" customFormat="1" ht="13.5" customHeight="1" x14ac:dyDescent="0.25">
      <c r="A123" s="14"/>
      <c r="B123" s="14"/>
      <c r="C123" s="12" t="s">
        <v>27</v>
      </c>
      <c r="D123" s="22"/>
      <c r="E123" s="67">
        <f>E122/1000</f>
        <v>0.2</v>
      </c>
      <c r="F123" s="13"/>
      <c r="G123" s="13"/>
      <c r="H123" s="13"/>
      <c r="I123" s="13"/>
      <c r="J123" s="13"/>
      <c r="K123" s="13"/>
      <c r="L123" s="13"/>
    </row>
    <row r="124" spans="1:12" s="7" customFormat="1" ht="13.5" customHeight="1" x14ac:dyDescent="0.25">
      <c r="A124" s="105"/>
      <c r="B124" s="24" t="s">
        <v>38</v>
      </c>
      <c r="C124" s="12" t="s">
        <v>17</v>
      </c>
      <c r="D124" s="13">
        <v>11.7</v>
      </c>
      <c r="E124" s="13">
        <f>D124*E123</f>
        <v>2.34</v>
      </c>
      <c r="F124" s="13"/>
      <c r="G124" s="13"/>
      <c r="H124" s="13"/>
      <c r="I124" s="13">
        <f>E124*H124</f>
        <v>0</v>
      </c>
      <c r="J124" s="13"/>
      <c r="K124" s="13"/>
      <c r="L124" s="13">
        <f t="shared" ref="L124:L125" si="21">G124+I124+K124</f>
        <v>0</v>
      </c>
    </row>
    <row r="125" spans="1:12" s="75" customFormat="1" ht="13.5" customHeight="1" x14ac:dyDescent="0.25">
      <c r="A125" s="74"/>
      <c r="B125" s="18" t="s">
        <v>45</v>
      </c>
      <c r="C125" s="14" t="s">
        <v>19</v>
      </c>
      <c r="D125" s="13">
        <f>11*0.222</f>
        <v>2.4420000000000002</v>
      </c>
      <c r="E125" s="39">
        <f>D125*E123</f>
        <v>0.48840000000000006</v>
      </c>
      <c r="F125" s="13"/>
      <c r="G125" s="13">
        <f>F125*E125</f>
        <v>0</v>
      </c>
      <c r="H125" s="13"/>
      <c r="I125" s="13"/>
      <c r="J125" s="13"/>
      <c r="K125" s="13"/>
      <c r="L125" s="13">
        <f t="shared" si="21"/>
        <v>0</v>
      </c>
    </row>
    <row r="126" spans="1:12" s="75" customFormat="1" ht="13.5" customHeight="1" x14ac:dyDescent="0.25">
      <c r="A126" s="74"/>
      <c r="B126" s="18" t="s">
        <v>46</v>
      </c>
      <c r="C126" s="14" t="s">
        <v>47</v>
      </c>
      <c r="D126" s="13">
        <f>4*1000</f>
        <v>4000</v>
      </c>
      <c r="E126" s="13">
        <f>ROUND(D126*E123,0)</f>
        <v>800</v>
      </c>
      <c r="F126" s="13"/>
      <c r="G126" s="13">
        <f>F126*E126</f>
        <v>0</v>
      </c>
      <c r="H126" s="13"/>
      <c r="I126" s="13"/>
      <c r="J126" s="13"/>
      <c r="K126" s="13"/>
      <c r="L126" s="13">
        <f>G126+I126+K126</f>
        <v>0</v>
      </c>
    </row>
    <row r="127" spans="1:12" s="7" customFormat="1" ht="13.5" customHeight="1" x14ac:dyDescent="0.25">
      <c r="A127" s="105"/>
      <c r="B127" s="71"/>
      <c r="C127" s="70"/>
      <c r="D127" s="72"/>
      <c r="E127" s="13"/>
      <c r="F127" s="72"/>
      <c r="G127" s="72"/>
      <c r="H127" s="72"/>
      <c r="I127" s="72"/>
      <c r="J127" s="72"/>
      <c r="K127" s="72"/>
      <c r="L127" s="72"/>
    </row>
    <row r="128" spans="1:12" s="7" customFormat="1" ht="13.5" customHeight="1" x14ac:dyDescent="0.25">
      <c r="A128" s="105">
        <v>16</v>
      </c>
      <c r="B128" s="69" t="s">
        <v>48</v>
      </c>
      <c r="C128" s="73" t="s">
        <v>49</v>
      </c>
      <c r="D128" s="14"/>
      <c r="E128" s="76">
        <f>1426.14/3377.7*E113</f>
        <v>84.444444444444457</v>
      </c>
      <c r="F128" s="49"/>
      <c r="G128" s="49"/>
      <c r="H128" s="49"/>
      <c r="I128" s="49"/>
      <c r="J128" s="49"/>
      <c r="K128" s="49"/>
      <c r="L128" s="13"/>
    </row>
    <row r="129" spans="1:239" s="7" customFormat="1" ht="13.5" customHeight="1" x14ac:dyDescent="0.25">
      <c r="A129" s="14"/>
      <c r="B129" s="14"/>
      <c r="C129" s="14" t="s">
        <v>50</v>
      </c>
      <c r="D129" s="13"/>
      <c r="E129" s="39">
        <f>E128/100</f>
        <v>0.84444444444444455</v>
      </c>
      <c r="F129" s="13"/>
      <c r="G129" s="13"/>
      <c r="H129" s="13"/>
      <c r="I129" s="13"/>
      <c r="J129" s="13"/>
      <c r="K129" s="13"/>
      <c r="L129" s="13"/>
    </row>
    <row r="130" spans="1:239" s="7" customFormat="1" ht="13.5" customHeight="1" x14ac:dyDescent="0.25">
      <c r="A130" s="105"/>
      <c r="B130" s="24" t="s">
        <v>38</v>
      </c>
      <c r="C130" s="12" t="s">
        <v>17</v>
      </c>
      <c r="D130" s="13">
        <v>7.7</v>
      </c>
      <c r="E130" s="13">
        <f>D130*E129</f>
        <v>6.5022222222222235</v>
      </c>
      <c r="F130" s="13"/>
      <c r="G130" s="13"/>
      <c r="H130" s="13"/>
      <c r="I130" s="13">
        <f>E130*H130</f>
        <v>0</v>
      </c>
      <c r="J130" s="13"/>
      <c r="K130" s="13"/>
      <c r="L130" s="13">
        <f t="shared" ref="L130:L132" si="22">G130+I130+K130</f>
        <v>0</v>
      </c>
    </row>
    <row r="131" spans="1:239" s="7" customFormat="1" ht="13.5" customHeight="1" x14ac:dyDescent="0.25">
      <c r="A131" s="105"/>
      <c r="B131" s="15" t="s">
        <v>51</v>
      </c>
      <c r="C131" s="12" t="s">
        <v>18</v>
      </c>
      <c r="D131" s="13">
        <v>1.67</v>
      </c>
      <c r="E131" s="13">
        <f>D131*E129</f>
        <v>1.4102222222222223</v>
      </c>
      <c r="F131" s="13"/>
      <c r="G131" s="13"/>
      <c r="H131" s="13"/>
      <c r="I131" s="13"/>
      <c r="J131" s="13"/>
      <c r="K131" s="13">
        <f t="shared" ref="K131:K132" si="23">E131*J131</f>
        <v>0</v>
      </c>
      <c r="L131" s="13">
        <f t="shared" si="22"/>
        <v>0</v>
      </c>
    </row>
    <row r="132" spans="1:239" s="7" customFormat="1" ht="13.5" customHeight="1" x14ac:dyDescent="0.25">
      <c r="A132" s="105"/>
      <c r="B132" s="23" t="s">
        <v>20</v>
      </c>
      <c r="C132" s="19" t="s">
        <v>0</v>
      </c>
      <c r="D132" s="13">
        <v>6.37</v>
      </c>
      <c r="E132" s="13">
        <f>D132*E129</f>
        <v>5.3791111111111123</v>
      </c>
      <c r="F132" s="13"/>
      <c r="G132" s="13"/>
      <c r="H132" s="13"/>
      <c r="I132" s="13"/>
      <c r="J132" s="22"/>
      <c r="K132" s="13">
        <f t="shared" si="23"/>
        <v>0</v>
      </c>
      <c r="L132" s="13">
        <f t="shared" si="22"/>
        <v>0</v>
      </c>
    </row>
    <row r="133" spans="1:239" s="7" customFormat="1" ht="13.5" customHeight="1" x14ac:dyDescent="0.25">
      <c r="A133" s="105"/>
      <c r="B133" s="15" t="s">
        <v>52</v>
      </c>
      <c r="C133" s="40" t="s">
        <v>16</v>
      </c>
      <c r="D133" s="13">
        <v>1</v>
      </c>
      <c r="E133" s="13">
        <f>D133*E129</f>
        <v>0.84444444444444455</v>
      </c>
      <c r="F133" s="9"/>
      <c r="G133" s="13">
        <f>F133*E133</f>
        <v>0</v>
      </c>
      <c r="H133" s="13"/>
      <c r="I133" s="13"/>
      <c r="J133" s="13"/>
      <c r="K133" s="13"/>
      <c r="L133" s="13">
        <f>G133+I133+K133</f>
        <v>0</v>
      </c>
    </row>
    <row r="134" spans="1:239" s="7" customFormat="1" ht="13.5" customHeight="1" x14ac:dyDescent="0.25">
      <c r="A134" s="105"/>
      <c r="B134" s="15" t="s">
        <v>53</v>
      </c>
      <c r="C134" s="40" t="s">
        <v>19</v>
      </c>
      <c r="D134" s="13">
        <v>0.06</v>
      </c>
      <c r="E134" s="9">
        <f>D134*E129</f>
        <v>5.0666666666666672E-2</v>
      </c>
      <c r="F134" s="13"/>
      <c r="G134" s="13">
        <f t="shared" ref="G134:G135" si="24">F134*E134</f>
        <v>0</v>
      </c>
      <c r="H134" s="13"/>
      <c r="I134" s="13"/>
      <c r="J134" s="13"/>
      <c r="K134" s="13"/>
      <c r="L134" s="13">
        <f t="shared" ref="L134:L135" si="25">G134+I134+K134</f>
        <v>0</v>
      </c>
    </row>
    <row r="135" spans="1:239" s="7" customFormat="1" ht="13.5" customHeight="1" x14ac:dyDescent="0.25">
      <c r="A135" s="105"/>
      <c r="B135" s="15" t="s">
        <v>40</v>
      </c>
      <c r="C135" s="40" t="s">
        <v>19</v>
      </c>
      <c r="D135" s="13">
        <v>0.04</v>
      </c>
      <c r="E135" s="9">
        <f>D135*E129</f>
        <v>3.3777777777777782E-2</v>
      </c>
      <c r="F135" s="13"/>
      <c r="G135" s="13">
        <f t="shared" si="24"/>
        <v>0</v>
      </c>
      <c r="H135" s="13"/>
      <c r="I135" s="13"/>
      <c r="J135" s="13"/>
      <c r="K135" s="13"/>
      <c r="L135" s="13">
        <f t="shared" si="25"/>
        <v>0</v>
      </c>
    </row>
    <row r="136" spans="1:239" s="7" customFormat="1" ht="13.5" customHeight="1" x14ac:dyDescent="0.25">
      <c r="A136" s="105"/>
      <c r="B136" s="71"/>
      <c r="C136" s="70"/>
      <c r="D136" s="72"/>
      <c r="E136" s="13"/>
      <c r="F136" s="72"/>
      <c r="G136" s="72"/>
      <c r="H136" s="72"/>
      <c r="I136" s="72"/>
      <c r="J136" s="72"/>
      <c r="K136" s="72"/>
      <c r="L136" s="72"/>
    </row>
    <row r="137" spans="1:239" s="7" customFormat="1" x14ac:dyDescent="0.25">
      <c r="A137" s="106"/>
      <c r="B137" s="15"/>
      <c r="C137" s="14"/>
      <c r="D137" s="13"/>
      <c r="E137" s="13"/>
      <c r="F137" s="9"/>
      <c r="G137" s="13"/>
      <c r="H137" s="13"/>
      <c r="I137" s="9"/>
      <c r="J137" s="13"/>
      <c r="K137" s="13"/>
      <c r="L137" s="1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</row>
    <row r="138" spans="1:239" s="115" customFormat="1" ht="15.75" x14ac:dyDescent="0.25">
      <c r="A138" s="112"/>
      <c r="B138" s="113" t="s">
        <v>75</v>
      </c>
      <c r="C138" s="112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1:239" s="7" customFormat="1" x14ac:dyDescent="0.25">
      <c r="A139" s="84"/>
      <c r="B139" s="85"/>
      <c r="C139" s="84"/>
      <c r="D139" s="8"/>
      <c r="E139" s="8"/>
      <c r="F139" s="8"/>
      <c r="G139" s="8"/>
      <c r="H139" s="8"/>
      <c r="I139" s="8"/>
      <c r="J139" s="8"/>
      <c r="K139" s="8"/>
      <c r="L139" s="8"/>
      <c r="M139" s="7">
        <f>30+14+14+14+7+8</f>
        <v>87</v>
      </c>
    </row>
    <row r="140" spans="1:239" s="7" customFormat="1" x14ac:dyDescent="0.25">
      <c r="A140" s="53">
        <v>17</v>
      </c>
      <c r="B140" s="116" t="s">
        <v>76</v>
      </c>
      <c r="C140" s="117" t="s">
        <v>58</v>
      </c>
      <c r="D140" s="118"/>
      <c r="E140" s="118">
        <f>5.6/8*6</f>
        <v>4.1999999999999993</v>
      </c>
      <c r="F140" s="118"/>
      <c r="G140" s="118"/>
      <c r="H140" s="118"/>
      <c r="I140" s="118"/>
      <c r="J140" s="118"/>
      <c r="K140" s="118"/>
      <c r="L140" s="118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19"/>
      <c r="EX140" s="119"/>
      <c r="EY140" s="119"/>
      <c r="EZ140" s="119"/>
      <c r="FA140" s="119"/>
      <c r="FB140" s="119"/>
      <c r="FC140" s="119"/>
      <c r="FD140" s="119"/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  <c r="FP140" s="119"/>
      <c r="FQ140" s="119"/>
      <c r="FR140" s="119"/>
      <c r="FS140" s="119"/>
      <c r="FT140" s="119"/>
      <c r="FU140" s="119"/>
      <c r="FV140" s="119"/>
      <c r="FW140" s="119"/>
      <c r="FX140" s="119"/>
      <c r="FY140" s="119"/>
      <c r="FZ140" s="119"/>
      <c r="GA140" s="119"/>
      <c r="GB140" s="119"/>
      <c r="GC140" s="119"/>
      <c r="GD140" s="119"/>
      <c r="GE140" s="119"/>
      <c r="GF140" s="119"/>
      <c r="GG140" s="119"/>
      <c r="GH140" s="119"/>
      <c r="GI140" s="119"/>
      <c r="GJ140" s="119"/>
      <c r="GK140" s="119"/>
      <c r="GL140" s="119"/>
      <c r="GM140" s="119"/>
      <c r="GN140" s="119"/>
      <c r="GO140" s="119"/>
      <c r="GP140" s="119"/>
      <c r="GQ140" s="119"/>
      <c r="GR140" s="119"/>
      <c r="GS140" s="119"/>
      <c r="GT140" s="119"/>
      <c r="GU140" s="119"/>
      <c r="GV140" s="119"/>
      <c r="GW140" s="119"/>
      <c r="GX140" s="119"/>
      <c r="GY140" s="119"/>
      <c r="GZ140" s="119"/>
      <c r="HA140" s="119"/>
      <c r="HB140" s="119"/>
      <c r="HC140" s="119"/>
      <c r="HD140" s="119"/>
      <c r="HE140" s="119"/>
      <c r="HF140" s="119"/>
      <c r="HG140" s="119"/>
      <c r="HH140" s="119"/>
      <c r="HI140" s="119"/>
      <c r="HJ140" s="119"/>
      <c r="HK140" s="119"/>
      <c r="HL140" s="119"/>
      <c r="HM140" s="119"/>
      <c r="HN140" s="119"/>
      <c r="HO140" s="119"/>
      <c r="HP140" s="119"/>
      <c r="HQ140" s="119"/>
      <c r="HR140" s="119"/>
      <c r="HS140" s="119"/>
      <c r="HT140" s="119"/>
      <c r="HU140" s="119"/>
      <c r="HV140" s="119"/>
      <c r="HW140" s="119"/>
      <c r="HX140" s="119"/>
      <c r="HY140" s="119"/>
      <c r="HZ140" s="119"/>
      <c r="IA140" s="119"/>
      <c r="IB140" s="119"/>
      <c r="IC140" s="119"/>
      <c r="ID140" s="119"/>
      <c r="IE140" s="119"/>
    </row>
    <row r="141" spans="1:239" s="10" customFormat="1" x14ac:dyDescent="0.25">
      <c r="A141" s="99"/>
      <c r="B141" s="120"/>
      <c r="C141" s="99" t="s">
        <v>59</v>
      </c>
      <c r="D141" s="100"/>
      <c r="E141" s="92">
        <f>E140/100</f>
        <v>4.1999999999999996E-2</v>
      </c>
      <c r="F141" s="100"/>
      <c r="G141" s="100"/>
      <c r="H141" s="100"/>
      <c r="I141" s="100"/>
      <c r="J141" s="100"/>
      <c r="K141" s="100"/>
      <c r="L141" s="100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101"/>
      <c r="EK141" s="101"/>
      <c r="EL141" s="101"/>
      <c r="EM141" s="101"/>
      <c r="EN141" s="101"/>
      <c r="EO141" s="101"/>
      <c r="EP141" s="101"/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1"/>
      <c r="FF141" s="101"/>
      <c r="FG141" s="101"/>
      <c r="FH141" s="101"/>
      <c r="FI141" s="101"/>
      <c r="FJ141" s="101"/>
      <c r="FK141" s="101"/>
      <c r="FL141" s="101"/>
      <c r="FM141" s="101"/>
      <c r="FN141" s="101"/>
      <c r="FO141" s="101"/>
      <c r="FP141" s="101"/>
      <c r="FQ141" s="101"/>
      <c r="FR141" s="101"/>
      <c r="FS141" s="101"/>
      <c r="FT141" s="101"/>
      <c r="FU141" s="101"/>
      <c r="FV141" s="101"/>
      <c r="FW141" s="101"/>
      <c r="FX141" s="101"/>
      <c r="FY141" s="101"/>
      <c r="FZ141" s="101"/>
      <c r="GA141" s="101"/>
      <c r="GB141" s="101"/>
      <c r="GC141" s="101"/>
      <c r="GD141" s="101"/>
      <c r="GE141" s="101"/>
      <c r="GF141" s="101"/>
      <c r="GG141" s="101"/>
      <c r="GH141" s="101"/>
      <c r="GI141" s="101"/>
      <c r="GJ141" s="101"/>
      <c r="GK141" s="101"/>
      <c r="GL141" s="101"/>
      <c r="GM141" s="101"/>
      <c r="GN141" s="101"/>
      <c r="GO141" s="101"/>
      <c r="GP141" s="101"/>
      <c r="GQ141" s="101"/>
      <c r="GR141" s="101"/>
      <c r="GS141" s="101"/>
      <c r="GT141" s="101"/>
      <c r="GU141" s="101"/>
      <c r="GV141" s="101"/>
      <c r="GW141" s="101"/>
      <c r="GX141" s="101"/>
      <c r="GY141" s="101"/>
      <c r="GZ141" s="101"/>
      <c r="HA141" s="101"/>
      <c r="HB141" s="101"/>
      <c r="HC141" s="101"/>
      <c r="HD141" s="101"/>
      <c r="HE141" s="101"/>
      <c r="HF141" s="101"/>
      <c r="HG141" s="101"/>
      <c r="HH141" s="101"/>
      <c r="HI141" s="101"/>
      <c r="HJ141" s="101"/>
      <c r="HK141" s="101"/>
      <c r="HL141" s="101"/>
      <c r="HM141" s="101"/>
      <c r="HN141" s="101"/>
      <c r="HO141" s="101"/>
      <c r="HP141" s="101"/>
      <c r="HQ141" s="101"/>
      <c r="HR141" s="101"/>
      <c r="HS141" s="101"/>
      <c r="HT141" s="101"/>
      <c r="HU141" s="101"/>
      <c r="HV141" s="101"/>
      <c r="HW141" s="101"/>
      <c r="HX141" s="101"/>
      <c r="HY141" s="101"/>
      <c r="HZ141" s="101"/>
      <c r="IA141" s="101"/>
      <c r="IB141" s="101"/>
      <c r="IC141" s="101"/>
      <c r="ID141" s="101"/>
      <c r="IE141" s="101"/>
    </row>
    <row r="142" spans="1:239" s="10" customFormat="1" x14ac:dyDescent="0.25">
      <c r="A142" s="121"/>
      <c r="B142" s="24" t="s">
        <v>23</v>
      </c>
      <c r="C142" s="12" t="s">
        <v>17</v>
      </c>
      <c r="D142" s="100">
        <v>206</v>
      </c>
      <c r="E142" s="100">
        <f>D142*E141</f>
        <v>8.6519999999999992</v>
      </c>
      <c r="F142" s="100"/>
      <c r="G142" s="100"/>
      <c r="H142" s="13"/>
      <c r="I142" s="13">
        <f>E142*H142</f>
        <v>0</v>
      </c>
      <c r="J142" s="13"/>
      <c r="K142" s="13"/>
      <c r="L142" s="13">
        <f>G142+I142+K142</f>
        <v>0</v>
      </c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02"/>
      <c r="GL142" s="102"/>
      <c r="GM142" s="102"/>
      <c r="GN142" s="102"/>
      <c r="GO142" s="102"/>
      <c r="GP142" s="102"/>
      <c r="GQ142" s="102"/>
      <c r="GR142" s="102"/>
      <c r="GS142" s="102"/>
      <c r="GT142" s="102"/>
      <c r="GU142" s="102"/>
      <c r="GV142" s="102"/>
      <c r="GW142" s="102"/>
      <c r="GX142" s="102"/>
      <c r="GY142" s="102"/>
      <c r="GZ142" s="102"/>
      <c r="HA142" s="102"/>
      <c r="HB142" s="102"/>
      <c r="HC142" s="102"/>
      <c r="HD142" s="102"/>
      <c r="HE142" s="102"/>
      <c r="HF142" s="102"/>
      <c r="HG142" s="102"/>
      <c r="HH142" s="102"/>
      <c r="HI142" s="102"/>
      <c r="HJ142" s="102"/>
      <c r="HK142" s="102"/>
      <c r="HL142" s="102"/>
      <c r="HM142" s="102"/>
      <c r="HN142" s="102"/>
      <c r="HO142" s="102"/>
      <c r="HP142" s="102"/>
      <c r="HQ142" s="102"/>
      <c r="HR142" s="102"/>
      <c r="HS142" s="102"/>
      <c r="HT142" s="102"/>
      <c r="HU142" s="102"/>
      <c r="HV142" s="102"/>
      <c r="HW142" s="102"/>
      <c r="HX142" s="102"/>
      <c r="HY142" s="102"/>
      <c r="HZ142" s="102"/>
      <c r="IA142" s="102"/>
      <c r="IB142" s="102"/>
      <c r="IC142" s="102"/>
      <c r="ID142" s="102"/>
      <c r="IE142" s="102"/>
    </row>
    <row r="143" spans="1:239" s="10" customFormat="1" x14ac:dyDescent="0.25">
      <c r="A143" s="99"/>
      <c r="B143" s="122"/>
      <c r="C143" s="12"/>
      <c r="D143" s="100"/>
      <c r="E143" s="100"/>
      <c r="F143" s="100"/>
      <c r="G143" s="100"/>
      <c r="H143" s="13"/>
      <c r="I143" s="13"/>
      <c r="J143" s="13"/>
      <c r="K143" s="13"/>
      <c r="L143" s="13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1"/>
      <c r="FI143" s="101"/>
      <c r="FJ143" s="101"/>
      <c r="FK143" s="101"/>
      <c r="FL143" s="101"/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  <c r="FZ143" s="101"/>
      <c r="GA143" s="101"/>
      <c r="GB143" s="101"/>
      <c r="GC143" s="101"/>
      <c r="GD143" s="101"/>
      <c r="GE143" s="101"/>
      <c r="GF143" s="101"/>
      <c r="GG143" s="101"/>
      <c r="GH143" s="101"/>
      <c r="GI143" s="101"/>
      <c r="GJ143" s="101"/>
      <c r="GK143" s="101"/>
      <c r="GL143" s="101"/>
      <c r="GM143" s="101"/>
      <c r="GN143" s="101"/>
      <c r="GO143" s="101"/>
      <c r="GP143" s="101"/>
      <c r="GQ143" s="101"/>
      <c r="GR143" s="101"/>
      <c r="GS143" s="101"/>
      <c r="GT143" s="101"/>
      <c r="GU143" s="101"/>
      <c r="GV143" s="101"/>
      <c r="GW143" s="101"/>
      <c r="GX143" s="101"/>
      <c r="GY143" s="101"/>
      <c r="GZ143" s="101"/>
      <c r="HA143" s="101"/>
      <c r="HB143" s="101"/>
      <c r="HC143" s="101"/>
      <c r="HD143" s="101"/>
      <c r="HE143" s="101"/>
      <c r="HF143" s="101"/>
      <c r="HG143" s="101"/>
      <c r="HH143" s="101"/>
      <c r="HI143" s="101"/>
      <c r="HJ143" s="101"/>
      <c r="HK143" s="101"/>
      <c r="HL143" s="101"/>
      <c r="HM143" s="101"/>
      <c r="HN143" s="101"/>
      <c r="HO143" s="101"/>
      <c r="HP143" s="101"/>
      <c r="HQ143" s="101"/>
      <c r="HR143" s="101"/>
      <c r="HS143" s="101"/>
      <c r="HT143" s="101"/>
      <c r="HU143" s="101"/>
      <c r="HV143" s="101"/>
      <c r="HW143" s="101"/>
      <c r="HX143" s="101"/>
      <c r="HY143" s="101"/>
      <c r="HZ143" s="101"/>
      <c r="IA143" s="101"/>
      <c r="IB143" s="101"/>
      <c r="IC143" s="101"/>
      <c r="ID143" s="101"/>
      <c r="IE143" s="101"/>
    </row>
    <row r="144" spans="1:239" s="7" customFormat="1" x14ac:dyDescent="0.25">
      <c r="A144" s="53">
        <v>18</v>
      </c>
      <c r="B144" s="116" t="s">
        <v>77</v>
      </c>
      <c r="C144" s="117" t="s">
        <v>16</v>
      </c>
      <c r="D144" s="118"/>
      <c r="E144" s="118">
        <f>0.568*6</f>
        <v>3.4079999999999995</v>
      </c>
      <c r="F144" s="118"/>
      <c r="G144" s="118"/>
      <c r="H144" s="118"/>
      <c r="I144" s="118"/>
      <c r="J144" s="118"/>
      <c r="K144" s="118"/>
      <c r="L144" s="118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  <c r="FP144" s="119"/>
      <c r="FQ144" s="119"/>
      <c r="FR144" s="119"/>
      <c r="FS144" s="119"/>
      <c r="FT144" s="119"/>
      <c r="FU144" s="119"/>
      <c r="FV144" s="119"/>
      <c r="FW144" s="119"/>
      <c r="FX144" s="119"/>
      <c r="FY144" s="119"/>
      <c r="FZ144" s="119"/>
      <c r="GA144" s="119"/>
      <c r="GB144" s="119"/>
      <c r="GC144" s="119"/>
      <c r="GD144" s="119"/>
      <c r="GE144" s="119"/>
      <c r="GF144" s="119"/>
      <c r="GG144" s="119"/>
      <c r="GH144" s="119"/>
      <c r="GI144" s="119"/>
      <c r="GJ144" s="119"/>
      <c r="GK144" s="119"/>
      <c r="GL144" s="119"/>
      <c r="GM144" s="119"/>
      <c r="GN144" s="119"/>
      <c r="GO144" s="119"/>
      <c r="GP144" s="119"/>
      <c r="GQ144" s="119"/>
      <c r="GR144" s="119"/>
      <c r="GS144" s="119"/>
      <c r="GT144" s="119"/>
      <c r="GU144" s="119"/>
      <c r="GV144" s="119"/>
      <c r="GW144" s="119"/>
      <c r="GX144" s="119"/>
      <c r="GY144" s="119"/>
      <c r="GZ144" s="119"/>
      <c r="HA144" s="119"/>
      <c r="HB144" s="119"/>
      <c r="HC144" s="119"/>
      <c r="HD144" s="119"/>
      <c r="HE144" s="119"/>
      <c r="HF144" s="119"/>
      <c r="HG144" s="119"/>
      <c r="HH144" s="119"/>
      <c r="HI144" s="119"/>
      <c r="HJ144" s="119"/>
      <c r="HK144" s="119"/>
      <c r="HL144" s="119"/>
      <c r="HM144" s="119"/>
      <c r="HN144" s="119"/>
      <c r="HO144" s="119"/>
      <c r="HP144" s="119"/>
      <c r="HQ144" s="119"/>
      <c r="HR144" s="119"/>
      <c r="HS144" s="119"/>
      <c r="HT144" s="119"/>
      <c r="HU144" s="119"/>
      <c r="HV144" s="119"/>
      <c r="HW144" s="119"/>
      <c r="HX144" s="119"/>
      <c r="HY144" s="119"/>
      <c r="HZ144" s="119"/>
      <c r="IA144" s="119"/>
      <c r="IB144" s="119"/>
      <c r="IC144" s="119"/>
      <c r="ID144" s="119"/>
      <c r="IE144" s="119"/>
    </row>
    <row r="145" spans="1:239" s="10" customFormat="1" x14ac:dyDescent="0.25">
      <c r="A145" s="99"/>
      <c r="B145" s="120"/>
      <c r="C145" s="99" t="s">
        <v>63</v>
      </c>
      <c r="D145" s="100"/>
      <c r="E145" s="92">
        <f>E144/10</f>
        <v>0.34079999999999994</v>
      </c>
      <c r="F145" s="100"/>
      <c r="G145" s="100"/>
      <c r="H145" s="100"/>
      <c r="I145" s="100"/>
      <c r="J145" s="100"/>
      <c r="K145" s="100"/>
      <c r="L145" s="100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/>
      <c r="EL145" s="101"/>
      <c r="EM145" s="101"/>
      <c r="EN145" s="101"/>
      <c r="EO145" s="101"/>
      <c r="EP145" s="101"/>
      <c r="EQ145" s="101"/>
      <c r="ER145" s="101"/>
      <c r="ES145" s="101"/>
      <c r="ET145" s="101"/>
      <c r="EU145" s="101"/>
      <c r="EV145" s="101"/>
      <c r="EW145" s="101"/>
      <c r="EX145" s="101"/>
      <c r="EY145" s="101"/>
      <c r="EZ145" s="101"/>
      <c r="FA145" s="101"/>
      <c r="FB145" s="101"/>
      <c r="FC145" s="101"/>
      <c r="FD145" s="101"/>
      <c r="FE145" s="101"/>
      <c r="FF145" s="101"/>
      <c r="FG145" s="101"/>
      <c r="FH145" s="101"/>
      <c r="FI145" s="101"/>
      <c r="FJ145" s="101"/>
      <c r="FK145" s="101"/>
      <c r="FL145" s="101"/>
      <c r="FM145" s="101"/>
      <c r="FN145" s="101"/>
      <c r="FO145" s="101"/>
      <c r="FP145" s="101"/>
      <c r="FQ145" s="101"/>
      <c r="FR145" s="101"/>
      <c r="FS145" s="101"/>
      <c r="FT145" s="101"/>
      <c r="FU145" s="101"/>
      <c r="FV145" s="101"/>
      <c r="FW145" s="101"/>
      <c r="FX145" s="101"/>
      <c r="FY145" s="101"/>
      <c r="FZ145" s="101"/>
      <c r="GA145" s="101"/>
      <c r="GB145" s="101"/>
      <c r="GC145" s="101"/>
      <c r="GD145" s="101"/>
      <c r="GE145" s="101"/>
      <c r="GF145" s="101"/>
      <c r="GG145" s="101"/>
      <c r="GH145" s="101"/>
      <c r="GI145" s="101"/>
      <c r="GJ145" s="101"/>
      <c r="GK145" s="101"/>
      <c r="GL145" s="101"/>
      <c r="GM145" s="101"/>
      <c r="GN145" s="101"/>
      <c r="GO145" s="101"/>
      <c r="GP145" s="101"/>
      <c r="GQ145" s="101"/>
      <c r="GR145" s="101"/>
      <c r="GS145" s="101"/>
      <c r="GT145" s="101"/>
      <c r="GU145" s="101"/>
      <c r="GV145" s="101"/>
      <c r="GW145" s="101"/>
      <c r="GX145" s="101"/>
      <c r="GY145" s="101"/>
      <c r="GZ145" s="101"/>
      <c r="HA145" s="101"/>
      <c r="HB145" s="101"/>
      <c r="HC145" s="101"/>
      <c r="HD145" s="101"/>
      <c r="HE145" s="101"/>
      <c r="HF145" s="101"/>
      <c r="HG145" s="101"/>
      <c r="HH145" s="101"/>
      <c r="HI145" s="101"/>
      <c r="HJ145" s="101"/>
      <c r="HK145" s="101"/>
      <c r="HL145" s="101"/>
      <c r="HM145" s="101"/>
      <c r="HN145" s="101"/>
      <c r="HO145" s="101"/>
      <c r="HP145" s="101"/>
      <c r="HQ145" s="101"/>
      <c r="HR145" s="101"/>
      <c r="HS145" s="101"/>
      <c r="HT145" s="101"/>
      <c r="HU145" s="101"/>
      <c r="HV145" s="101"/>
      <c r="HW145" s="101"/>
      <c r="HX145" s="101"/>
      <c r="HY145" s="101"/>
      <c r="HZ145" s="101"/>
      <c r="IA145" s="101"/>
      <c r="IB145" s="101"/>
      <c r="IC145" s="101"/>
      <c r="ID145" s="101"/>
      <c r="IE145" s="101"/>
    </row>
    <row r="146" spans="1:239" s="10" customFormat="1" x14ac:dyDescent="0.25">
      <c r="A146" s="121"/>
      <c r="B146" s="24" t="s">
        <v>23</v>
      </c>
      <c r="C146" s="12" t="s">
        <v>17</v>
      </c>
      <c r="D146" s="13">
        <v>17.8</v>
      </c>
      <c r="E146" s="100">
        <f>D146*E145</f>
        <v>6.0662399999999987</v>
      </c>
      <c r="F146" s="100"/>
      <c r="G146" s="100"/>
      <c r="H146" s="13"/>
      <c r="I146" s="13">
        <f>E146*H146</f>
        <v>0</v>
      </c>
      <c r="J146" s="13"/>
      <c r="K146" s="13"/>
      <c r="L146" s="13">
        <f>G146+I146+K146</f>
        <v>0</v>
      </c>
      <c r="M146" s="102"/>
      <c r="N146" s="102">
        <f>37*7</f>
        <v>259</v>
      </c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02"/>
      <c r="GL146" s="102"/>
      <c r="GM146" s="102"/>
      <c r="GN146" s="102"/>
      <c r="GO146" s="102"/>
      <c r="GP146" s="102"/>
      <c r="GQ146" s="102"/>
      <c r="GR146" s="102"/>
      <c r="GS146" s="102"/>
      <c r="GT146" s="102"/>
      <c r="GU146" s="102"/>
      <c r="GV146" s="102"/>
      <c r="GW146" s="102"/>
      <c r="GX146" s="102"/>
      <c r="GY146" s="102"/>
      <c r="GZ146" s="102"/>
      <c r="HA146" s="102"/>
      <c r="HB146" s="102"/>
      <c r="HC146" s="102"/>
      <c r="HD146" s="102"/>
      <c r="HE146" s="102"/>
      <c r="HF146" s="102"/>
      <c r="HG146" s="102"/>
      <c r="HH146" s="102"/>
      <c r="HI146" s="102"/>
      <c r="HJ146" s="102"/>
      <c r="HK146" s="102"/>
      <c r="HL146" s="102"/>
      <c r="HM146" s="102"/>
      <c r="HN146" s="102"/>
      <c r="HO146" s="102"/>
      <c r="HP146" s="102"/>
      <c r="HQ146" s="102"/>
      <c r="HR146" s="102"/>
      <c r="HS146" s="102"/>
      <c r="HT146" s="102"/>
      <c r="HU146" s="102"/>
      <c r="HV146" s="102"/>
      <c r="HW146" s="102"/>
      <c r="HX146" s="102"/>
      <c r="HY146" s="102"/>
      <c r="HZ146" s="102"/>
      <c r="IA146" s="102"/>
      <c r="IB146" s="102"/>
      <c r="IC146" s="102"/>
      <c r="ID146" s="102"/>
      <c r="IE146" s="102"/>
    </row>
    <row r="147" spans="1:239" s="10" customFormat="1" x14ac:dyDescent="0.25">
      <c r="A147" s="121"/>
      <c r="B147" s="123" t="s">
        <v>25</v>
      </c>
      <c r="C147" s="99" t="s">
        <v>16</v>
      </c>
      <c r="D147" s="13">
        <v>11</v>
      </c>
      <c r="E147" s="17">
        <f>D147*E145</f>
        <v>3.7487999999999992</v>
      </c>
      <c r="F147" s="9"/>
      <c r="G147" s="100">
        <f>E147*F147</f>
        <v>0</v>
      </c>
      <c r="H147" s="100"/>
      <c r="I147" s="100"/>
      <c r="J147" s="100"/>
      <c r="K147" s="100"/>
      <c r="L147" s="100">
        <f>G147+I147+K147</f>
        <v>0</v>
      </c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02"/>
      <c r="GL147" s="102"/>
      <c r="GM147" s="102"/>
      <c r="GN147" s="102"/>
      <c r="GO147" s="102"/>
      <c r="GP147" s="102"/>
      <c r="GQ147" s="102"/>
      <c r="GR147" s="102"/>
      <c r="GS147" s="102"/>
      <c r="GT147" s="102"/>
      <c r="GU147" s="102"/>
      <c r="GV147" s="102"/>
      <c r="GW147" s="102"/>
      <c r="GX147" s="102"/>
      <c r="GY147" s="102"/>
      <c r="GZ147" s="102"/>
      <c r="HA147" s="102"/>
      <c r="HB147" s="102"/>
      <c r="HC147" s="102"/>
      <c r="HD147" s="102"/>
      <c r="HE147" s="102"/>
      <c r="HF147" s="102"/>
      <c r="HG147" s="102"/>
      <c r="HH147" s="102"/>
      <c r="HI147" s="102"/>
      <c r="HJ147" s="102"/>
      <c r="HK147" s="102"/>
      <c r="HL147" s="102"/>
      <c r="HM147" s="102"/>
      <c r="HN147" s="102"/>
      <c r="HO147" s="102"/>
      <c r="HP147" s="102"/>
      <c r="HQ147" s="102"/>
      <c r="HR147" s="102"/>
      <c r="HS147" s="102"/>
      <c r="HT147" s="102"/>
      <c r="HU147" s="102"/>
      <c r="HV147" s="102"/>
      <c r="HW147" s="102"/>
      <c r="HX147" s="102"/>
      <c r="HY147" s="102"/>
      <c r="HZ147" s="102"/>
      <c r="IA147" s="102"/>
      <c r="IB147" s="102"/>
      <c r="IC147" s="102"/>
      <c r="ID147" s="102"/>
      <c r="IE147" s="102"/>
    </row>
    <row r="148" spans="1:239" s="10" customFormat="1" x14ac:dyDescent="0.25">
      <c r="A148" s="99"/>
      <c r="B148" s="120"/>
      <c r="C148" s="99"/>
      <c r="D148" s="13"/>
      <c r="E148" s="17"/>
      <c r="F148" s="9"/>
      <c r="G148" s="100"/>
      <c r="H148" s="100"/>
      <c r="I148" s="100"/>
      <c r="J148" s="100"/>
      <c r="K148" s="100"/>
      <c r="L148" s="100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/>
      <c r="EL148" s="101"/>
      <c r="EM148" s="101"/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/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101"/>
      <c r="FI148" s="101"/>
      <c r="FJ148" s="101"/>
      <c r="FK148" s="101"/>
      <c r="FL148" s="101"/>
      <c r="FM148" s="101"/>
      <c r="FN148" s="101"/>
      <c r="FO148" s="101"/>
      <c r="FP148" s="101"/>
      <c r="FQ148" s="101"/>
      <c r="FR148" s="101"/>
      <c r="FS148" s="101"/>
      <c r="FT148" s="101"/>
      <c r="FU148" s="101"/>
      <c r="FV148" s="101"/>
      <c r="FW148" s="101"/>
      <c r="FX148" s="101"/>
      <c r="FY148" s="101"/>
      <c r="FZ148" s="101"/>
      <c r="GA148" s="101"/>
      <c r="GB148" s="101"/>
      <c r="GC148" s="101"/>
      <c r="GD148" s="101"/>
      <c r="GE148" s="101"/>
      <c r="GF148" s="101"/>
      <c r="GG148" s="101"/>
      <c r="GH148" s="101"/>
      <c r="GI148" s="101"/>
      <c r="GJ148" s="101"/>
      <c r="GK148" s="101"/>
      <c r="GL148" s="101"/>
      <c r="GM148" s="101"/>
      <c r="GN148" s="101"/>
      <c r="GO148" s="101"/>
      <c r="GP148" s="101"/>
      <c r="GQ148" s="101"/>
      <c r="GR148" s="101"/>
      <c r="GS148" s="101"/>
      <c r="GT148" s="101"/>
      <c r="GU148" s="101"/>
      <c r="GV148" s="101"/>
      <c r="GW148" s="101"/>
      <c r="GX148" s="101"/>
      <c r="GY148" s="101"/>
      <c r="GZ148" s="101"/>
      <c r="HA148" s="101"/>
      <c r="HB148" s="101"/>
      <c r="HC148" s="101"/>
      <c r="HD148" s="101"/>
      <c r="HE148" s="101"/>
      <c r="HF148" s="101"/>
      <c r="HG148" s="101"/>
      <c r="HH148" s="101"/>
      <c r="HI148" s="101"/>
      <c r="HJ148" s="101"/>
      <c r="HK148" s="101"/>
      <c r="HL148" s="101"/>
      <c r="HM148" s="101"/>
      <c r="HN148" s="101"/>
      <c r="HO148" s="101"/>
      <c r="HP148" s="101"/>
      <c r="HQ148" s="101"/>
      <c r="HR148" s="101"/>
      <c r="HS148" s="101"/>
      <c r="HT148" s="101"/>
      <c r="HU148" s="101"/>
      <c r="HV148" s="101"/>
      <c r="HW148" s="101"/>
      <c r="HX148" s="101"/>
      <c r="HY148" s="101"/>
      <c r="HZ148" s="101"/>
      <c r="IA148" s="101"/>
      <c r="IB148" s="101"/>
      <c r="IC148" s="101"/>
      <c r="ID148" s="101"/>
      <c r="IE148" s="101"/>
    </row>
    <row r="149" spans="1:239" s="7" customFormat="1" x14ac:dyDescent="0.25">
      <c r="A149" s="53">
        <v>19</v>
      </c>
      <c r="B149" s="124" t="s">
        <v>78</v>
      </c>
      <c r="C149" s="97" t="s">
        <v>49</v>
      </c>
      <c r="D149" s="49"/>
      <c r="E149" s="49">
        <v>6</v>
      </c>
      <c r="F149" s="49"/>
      <c r="G149" s="49"/>
      <c r="H149" s="49"/>
      <c r="I149" s="49"/>
      <c r="J149" s="49"/>
      <c r="K149" s="49"/>
      <c r="L149" s="49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</row>
    <row r="150" spans="1:239" s="10" customFormat="1" x14ac:dyDescent="0.25">
      <c r="A150" s="14"/>
      <c r="B150" s="18"/>
      <c r="C150" s="14" t="s">
        <v>79</v>
      </c>
      <c r="D150" s="13"/>
      <c r="E150" s="39">
        <f>E149/1000</f>
        <v>6.0000000000000001E-3</v>
      </c>
      <c r="F150" s="13"/>
      <c r="G150" s="13"/>
      <c r="H150" s="13"/>
      <c r="I150" s="13"/>
      <c r="J150" s="13"/>
      <c r="K150" s="13"/>
      <c r="L150" s="13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</row>
    <row r="151" spans="1:239" s="10" customFormat="1" x14ac:dyDescent="0.25">
      <c r="A151" s="54"/>
      <c r="B151" s="24" t="s">
        <v>23</v>
      </c>
      <c r="C151" s="12" t="s">
        <v>17</v>
      </c>
      <c r="D151" s="13">
        <v>973</v>
      </c>
      <c r="E151" s="13">
        <f>E150*D151</f>
        <v>5.8380000000000001</v>
      </c>
      <c r="F151" s="13"/>
      <c r="G151" s="13"/>
      <c r="H151" s="13"/>
      <c r="I151" s="13">
        <f>E151*H151</f>
        <v>0</v>
      </c>
      <c r="J151" s="13"/>
      <c r="K151" s="13"/>
      <c r="L151" s="13">
        <f>G151+I151+K151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</row>
    <row r="152" spans="1:239" s="10" customFormat="1" x14ac:dyDescent="0.25">
      <c r="A152" s="54"/>
      <c r="B152" s="21" t="s">
        <v>21</v>
      </c>
      <c r="C152" s="14" t="s">
        <v>0</v>
      </c>
      <c r="D152" s="13">
        <v>483</v>
      </c>
      <c r="E152" s="13">
        <f>D152*E150</f>
        <v>2.8980000000000001</v>
      </c>
      <c r="F152" s="13"/>
      <c r="G152" s="13"/>
      <c r="H152" s="13"/>
      <c r="I152" s="13"/>
      <c r="J152" s="13"/>
      <c r="K152" s="13">
        <f>E152*J152</f>
        <v>0</v>
      </c>
      <c r="L152" s="13">
        <f>G152+I152+K152</f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</row>
    <row r="153" spans="1:239" s="10" customFormat="1" x14ac:dyDescent="0.25">
      <c r="A153" s="54"/>
      <c r="B153" s="21" t="s">
        <v>80</v>
      </c>
      <c r="C153" s="14" t="s">
        <v>49</v>
      </c>
      <c r="D153" s="13">
        <v>1000</v>
      </c>
      <c r="E153" s="9">
        <f>D153*E150</f>
        <v>6</v>
      </c>
      <c r="F153" s="13"/>
      <c r="G153" s="9">
        <f>E153*F153</f>
        <v>0</v>
      </c>
      <c r="H153" s="9"/>
      <c r="I153" s="9"/>
      <c r="J153" s="13"/>
      <c r="K153" s="13"/>
      <c r="L153" s="13">
        <f>G153+I153+K153</f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</row>
    <row r="154" spans="1:239" s="10" customFormat="1" x14ac:dyDescent="0.25">
      <c r="A154" s="54"/>
      <c r="B154" s="21" t="s">
        <v>81</v>
      </c>
      <c r="C154" s="14" t="s">
        <v>0</v>
      </c>
      <c r="D154" s="13">
        <v>220</v>
      </c>
      <c r="E154" s="13">
        <f>D154*E150</f>
        <v>1.32</v>
      </c>
      <c r="F154" s="9"/>
      <c r="G154" s="9">
        <f>E154*F154</f>
        <v>0</v>
      </c>
      <c r="H154" s="9"/>
      <c r="I154" s="9"/>
      <c r="J154" s="13"/>
      <c r="K154" s="13"/>
      <c r="L154" s="13">
        <f>G154+I154+K154</f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</row>
    <row r="155" spans="1:239" s="10" customFormat="1" x14ac:dyDescent="0.25">
      <c r="A155" s="54"/>
      <c r="B155" s="21"/>
      <c r="C155" s="14"/>
      <c r="D155" s="13"/>
      <c r="E155" s="13"/>
      <c r="F155" s="9"/>
      <c r="G155" s="9"/>
      <c r="H155" s="9"/>
      <c r="I155" s="9"/>
      <c r="J155" s="13"/>
      <c r="K155" s="13"/>
      <c r="L155" s="1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</row>
    <row r="156" spans="1:239" s="7" customFormat="1" ht="25.5" x14ac:dyDescent="0.25">
      <c r="A156" s="53">
        <v>20</v>
      </c>
      <c r="B156" s="125" t="s">
        <v>82</v>
      </c>
      <c r="C156" s="117" t="s">
        <v>58</v>
      </c>
      <c r="D156" s="118"/>
      <c r="E156" s="118">
        <f>3.9*1</f>
        <v>3.9</v>
      </c>
      <c r="F156" s="118"/>
      <c r="G156" s="118"/>
      <c r="H156" s="118"/>
      <c r="I156" s="118"/>
      <c r="J156" s="118"/>
      <c r="K156" s="118"/>
      <c r="L156" s="118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  <c r="DU156" s="119"/>
      <c r="DV156" s="119"/>
      <c r="DW156" s="119"/>
      <c r="DX156" s="119"/>
      <c r="DY156" s="119"/>
      <c r="DZ156" s="119"/>
      <c r="EA156" s="119"/>
      <c r="EB156" s="119"/>
      <c r="EC156" s="119"/>
      <c r="ED156" s="119"/>
      <c r="EE156" s="119"/>
      <c r="EF156" s="119"/>
      <c r="EG156" s="119"/>
      <c r="EH156" s="119"/>
      <c r="EI156" s="119"/>
      <c r="EJ156" s="119"/>
      <c r="EK156" s="119"/>
      <c r="EL156" s="119"/>
      <c r="EM156" s="119"/>
      <c r="EN156" s="119"/>
      <c r="EO156" s="119"/>
      <c r="EP156" s="119"/>
      <c r="EQ156" s="119"/>
      <c r="ER156" s="119"/>
      <c r="ES156" s="119"/>
      <c r="ET156" s="119"/>
      <c r="EU156" s="119"/>
      <c r="EV156" s="119"/>
      <c r="EW156" s="119"/>
      <c r="EX156" s="119"/>
      <c r="EY156" s="119"/>
      <c r="EZ156" s="119"/>
      <c r="FA156" s="119"/>
      <c r="FB156" s="119"/>
      <c r="FC156" s="119"/>
      <c r="FD156" s="119"/>
      <c r="FE156" s="119"/>
      <c r="FF156" s="119"/>
      <c r="FG156" s="119"/>
      <c r="FH156" s="119"/>
      <c r="FI156" s="119"/>
      <c r="FJ156" s="119"/>
      <c r="FK156" s="119"/>
      <c r="FL156" s="119"/>
      <c r="FM156" s="119"/>
      <c r="FN156" s="119"/>
      <c r="FO156" s="119"/>
      <c r="FP156" s="119"/>
      <c r="FQ156" s="119"/>
      <c r="FR156" s="119"/>
      <c r="FS156" s="119"/>
      <c r="FT156" s="119"/>
      <c r="FU156" s="119"/>
      <c r="FV156" s="119"/>
      <c r="FW156" s="119"/>
      <c r="FX156" s="119"/>
      <c r="FY156" s="119"/>
      <c r="FZ156" s="119"/>
      <c r="GA156" s="119"/>
      <c r="GB156" s="119"/>
      <c r="GC156" s="119"/>
      <c r="GD156" s="119"/>
      <c r="GE156" s="119"/>
      <c r="GF156" s="119"/>
      <c r="GG156" s="119"/>
      <c r="GH156" s="119"/>
      <c r="GI156" s="119"/>
      <c r="GJ156" s="119"/>
      <c r="GK156" s="119"/>
      <c r="GL156" s="119"/>
      <c r="GM156" s="119"/>
      <c r="GN156" s="119"/>
      <c r="GO156" s="119"/>
      <c r="GP156" s="119"/>
      <c r="GQ156" s="119"/>
      <c r="GR156" s="119"/>
      <c r="GS156" s="119"/>
      <c r="GT156" s="119"/>
      <c r="GU156" s="119"/>
      <c r="GV156" s="119"/>
      <c r="GW156" s="119"/>
      <c r="GX156" s="119"/>
      <c r="GY156" s="119"/>
      <c r="GZ156" s="119"/>
      <c r="HA156" s="119"/>
      <c r="HB156" s="119"/>
      <c r="HC156" s="119"/>
      <c r="HD156" s="119"/>
      <c r="HE156" s="119"/>
      <c r="HF156" s="119"/>
      <c r="HG156" s="119"/>
      <c r="HH156" s="119"/>
      <c r="HI156" s="119"/>
      <c r="HJ156" s="119"/>
      <c r="HK156" s="119"/>
      <c r="HL156" s="119"/>
      <c r="HM156" s="119"/>
      <c r="HN156" s="119"/>
      <c r="HO156" s="119"/>
      <c r="HP156" s="119"/>
      <c r="HQ156" s="119"/>
      <c r="HR156" s="119"/>
      <c r="HS156" s="119"/>
      <c r="HT156" s="119"/>
      <c r="HU156" s="119"/>
      <c r="HV156" s="119"/>
      <c r="HW156" s="119"/>
      <c r="HX156" s="119"/>
      <c r="HY156" s="119"/>
      <c r="HZ156" s="119"/>
      <c r="IA156" s="119"/>
      <c r="IB156" s="119"/>
      <c r="IC156" s="119"/>
      <c r="ID156" s="119"/>
      <c r="IE156" s="119"/>
    </row>
    <row r="157" spans="1:239" s="10" customFormat="1" x14ac:dyDescent="0.25">
      <c r="A157" s="99"/>
      <c r="B157" s="120"/>
      <c r="C157" s="99" t="s">
        <v>59</v>
      </c>
      <c r="D157" s="100"/>
      <c r="E157" s="92">
        <f>E156/100</f>
        <v>3.9E-2</v>
      </c>
      <c r="F157" s="100"/>
      <c r="G157" s="100"/>
      <c r="H157" s="100"/>
      <c r="I157" s="100"/>
      <c r="J157" s="100"/>
      <c r="K157" s="100"/>
      <c r="L157" s="100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1"/>
      <c r="DY157" s="101"/>
      <c r="DZ157" s="101"/>
      <c r="EA157" s="101"/>
      <c r="EB157" s="101"/>
      <c r="EC157" s="101"/>
      <c r="ED157" s="101"/>
      <c r="EE157" s="101"/>
      <c r="EF157" s="101"/>
      <c r="EG157" s="101"/>
      <c r="EH157" s="101"/>
      <c r="EI157" s="101"/>
      <c r="EJ157" s="101"/>
      <c r="EK157" s="101"/>
      <c r="EL157" s="101"/>
      <c r="EM157" s="101"/>
      <c r="EN157" s="101"/>
      <c r="EO157" s="101"/>
      <c r="EP157" s="101"/>
      <c r="EQ157" s="101"/>
      <c r="ER157" s="101"/>
      <c r="ES157" s="101"/>
      <c r="ET157" s="101"/>
      <c r="EU157" s="101"/>
      <c r="EV157" s="101"/>
      <c r="EW157" s="101"/>
      <c r="EX157" s="101"/>
      <c r="EY157" s="101"/>
      <c r="EZ157" s="101"/>
      <c r="FA157" s="101"/>
      <c r="FB157" s="101"/>
      <c r="FC157" s="101"/>
      <c r="FD157" s="101"/>
      <c r="FE157" s="101"/>
      <c r="FF157" s="101"/>
      <c r="FG157" s="101"/>
      <c r="FH157" s="101"/>
      <c r="FI157" s="101"/>
      <c r="FJ157" s="101"/>
      <c r="FK157" s="101"/>
      <c r="FL157" s="101"/>
      <c r="FM157" s="101"/>
      <c r="FN157" s="101"/>
      <c r="FO157" s="101"/>
      <c r="FP157" s="101"/>
      <c r="FQ157" s="101"/>
      <c r="FR157" s="101"/>
      <c r="FS157" s="101"/>
      <c r="FT157" s="101"/>
      <c r="FU157" s="101"/>
      <c r="FV157" s="101"/>
      <c r="FW157" s="101"/>
      <c r="FX157" s="101"/>
      <c r="FY157" s="101"/>
      <c r="FZ157" s="101"/>
      <c r="GA157" s="101"/>
      <c r="GB157" s="101"/>
      <c r="GC157" s="101"/>
      <c r="GD157" s="101"/>
      <c r="GE157" s="101"/>
      <c r="GF157" s="101"/>
      <c r="GG157" s="101"/>
      <c r="GH157" s="101"/>
      <c r="GI157" s="101"/>
      <c r="GJ157" s="101"/>
      <c r="GK157" s="101"/>
      <c r="GL157" s="101"/>
      <c r="GM157" s="101"/>
      <c r="GN157" s="101"/>
      <c r="GO157" s="101"/>
      <c r="GP157" s="101"/>
      <c r="GQ157" s="101"/>
      <c r="GR157" s="101"/>
      <c r="GS157" s="101"/>
      <c r="GT157" s="101"/>
      <c r="GU157" s="101"/>
      <c r="GV157" s="101"/>
      <c r="GW157" s="101"/>
      <c r="GX157" s="101"/>
      <c r="GY157" s="101"/>
      <c r="GZ157" s="101"/>
      <c r="HA157" s="101"/>
      <c r="HB157" s="101"/>
      <c r="HC157" s="101"/>
      <c r="HD157" s="101"/>
      <c r="HE157" s="101"/>
      <c r="HF157" s="101"/>
      <c r="HG157" s="101"/>
      <c r="HH157" s="101"/>
      <c r="HI157" s="101"/>
      <c r="HJ157" s="101"/>
      <c r="HK157" s="101"/>
      <c r="HL157" s="101"/>
      <c r="HM157" s="101"/>
      <c r="HN157" s="101"/>
      <c r="HO157" s="101"/>
      <c r="HP157" s="101"/>
      <c r="HQ157" s="101"/>
      <c r="HR157" s="101"/>
      <c r="HS157" s="101"/>
      <c r="HT157" s="101"/>
      <c r="HU157" s="101"/>
      <c r="HV157" s="101"/>
      <c r="HW157" s="101"/>
      <c r="HX157" s="101"/>
      <c r="HY157" s="101"/>
      <c r="HZ157" s="101"/>
      <c r="IA157" s="101"/>
      <c r="IB157" s="101"/>
      <c r="IC157" s="101"/>
      <c r="ID157" s="101"/>
      <c r="IE157" s="101"/>
    </row>
    <row r="158" spans="1:239" s="10" customFormat="1" x14ac:dyDescent="0.25">
      <c r="A158" s="121"/>
      <c r="B158" s="24" t="s">
        <v>23</v>
      </c>
      <c r="C158" s="12" t="s">
        <v>17</v>
      </c>
      <c r="D158" s="100">
        <v>206</v>
      </c>
      <c r="E158" s="100">
        <f>D158*E157</f>
        <v>8.0340000000000007</v>
      </c>
      <c r="F158" s="100"/>
      <c r="G158" s="100"/>
      <c r="H158" s="13"/>
      <c r="I158" s="13">
        <f>E158*H158</f>
        <v>0</v>
      </c>
      <c r="J158" s="13"/>
      <c r="K158" s="13"/>
      <c r="L158" s="13">
        <f>G158+I158+K158</f>
        <v>0</v>
      </c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  <c r="GU158" s="102"/>
      <c r="GV158" s="102"/>
      <c r="GW158" s="102"/>
      <c r="GX158" s="102"/>
      <c r="GY158" s="102"/>
      <c r="GZ158" s="102"/>
      <c r="HA158" s="102"/>
      <c r="HB158" s="102"/>
      <c r="HC158" s="102"/>
      <c r="HD158" s="102"/>
      <c r="HE158" s="102"/>
      <c r="HF158" s="102"/>
      <c r="HG158" s="102"/>
      <c r="HH158" s="102"/>
      <c r="HI158" s="102"/>
      <c r="HJ158" s="102"/>
      <c r="HK158" s="102"/>
      <c r="HL158" s="102"/>
      <c r="HM158" s="102"/>
      <c r="HN158" s="102"/>
      <c r="HO158" s="102"/>
      <c r="HP158" s="102"/>
      <c r="HQ158" s="102"/>
      <c r="HR158" s="102"/>
      <c r="HS158" s="102"/>
      <c r="HT158" s="102"/>
      <c r="HU158" s="102"/>
      <c r="HV158" s="102"/>
      <c r="HW158" s="102"/>
      <c r="HX158" s="102"/>
      <c r="HY158" s="102"/>
      <c r="HZ158" s="102"/>
      <c r="IA158" s="102"/>
      <c r="IB158" s="102"/>
      <c r="IC158" s="102"/>
      <c r="ID158" s="102"/>
      <c r="IE158" s="102"/>
    </row>
    <row r="159" spans="1:239" s="10" customFormat="1" x14ac:dyDescent="0.25">
      <c r="A159" s="99"/>
      <c r="B159" s="122"/>
      <c r="C159" s="12"/>
      <c r="D159" s="100"/>
      <c r="E159" s="100"/>
      <c r="F159" s="100"/>
      <c r="G159" s="100"/>
      <c r="H159" s="13"/>
      <c r="I159" s="13"/>
      <c r="J159" s="13"/>
      <c r="K159" s="13"/>
      <c r="L159" s="13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1"/>
      <c r="EH159" s="101"/>
      <c r="EI159" s="101"/>
      <c r="EJ159" s="101"/>
      <c r="EK159" s="101"/>
      <c r="EL159" s="101"/>
      <c r="EM159" s="101"/>
      <c r="EN159" s="101"/>
      <c r="EO159" s="101"/>
      <c r="EP159" s="101"/>
      <c r="EQ159" s="101"/>
      <c r="ER159" s="101"/>
      <c r="ES159" s="101"/>
      <c r="ET159" s="101"/>
      <c r="EU159" s="101"/>
      <c r="EV159" s="101"/>
      <c r="EW159" s="101"/>
      <c r="EX159" s="101"/>
      <c r="EY159" s="101"/>
      <c r="EZ159" s="101"/>
      <c r="FA159" s="101"/>
      <c r="FB159" s="101"/>
      <c r="FC159" s="101"/>
      <c r="FD159" s="101"/>
      <c r="FE159" s="101"/>
      <c r="FF159" s="101"/>
      <c r="FG159" s="101"/>
      <c r="FH159" s="101"/>
      <c r="FI159" s="101"/>
      <c r="FJ159" s="101"/>
      <c r="FK159" s="101"/>
      <c r="FL159" s="101"/>
      <c r="FM159" s="101"/>
      <c r="FN159" s="101"/>
      <c r="FO159" s="101"/>
      <c r="FP159" s="101"/>
      <c r="FQ159" s="101"/>
      <c r="FR159" s="101"/>
      <c r="FS159" s="101"/>
      <c r="FT159" s="101"/>
      <c r="FU159" s="101"/>
      <c r="FV159" s="101"/>
      <c r="FW159" s="101"/>
      <c r="FX159" s="101"/>
      <c r="FY159" s="101"/>
      <c r="FZ159" s="101"/>
      <c r="GA159" s="101"/>
      <c r="GB159" s="101"/>
      <c r="GC159" s="101"/>
      <c r="GD159" s="101"/>
      <c r="GE159" s="101"/>
      <c r="GF159" s="101"/>
      <c r="GG159" s="101"/>
      <c r="GH159" s="101"/>
      <c r="GI159" s="101"/>
      <c r="GJ159" s="101"/>
      <c r="GK159" s="101"/>
      <c r="GL159" s="101"/>
      <c r="GM159" s="101"/>
      <c r="GN159" s="101"/>
      <c r="GO159" s="101"/>
      <c r="GP159" s="101"/>
      <c r="GQ159" s="101"/>
      <c r="GR159" s="101"/>
      <c r="GS159" s="101"/>
      <c r="GT159" s="101"/>
      <c r="GU159" s="101"/>
      <c r="GV159" s="101"/>
      <c r="GW159" s="101"/>
      <c r="GX159" s="101"/>
      <c r="GY159" s="101"/>
      <c r="GZ159" s="101"/>
      <c r="HA159" s="101"/>
      <c r="HB159" s="101"/>
      <c r="HC159" s="101"/>
      <c r="HD159" s="101"/>
      <c r="HE159" s="101"/>
      <c r="HF159" s="101"/>
      <c r="HG159" s="101"/>
      <c r="HH159" s="101"/>
      <c r="HI159" s="101"/>
      <c r="HJ159" s="101"/>
      <c r="HK159" s="101"/>
      <c r="HL159" s="101"/>
      <c r="HM159" s="101"/>
      <c r="HN159" s="101"/>
      <c r="HO159" s="101"/>
      <c r="HP159" s="101"/>
      <c r="HQ159" s="101"/>
      <c r="HR159" s="101"/>
      <c r="HS159" s="101"/>
      <c r="HT159" s="101"/>
      <c r="HU159" s="101"/>
      <c r="HV159" s="101"/>
      <c r="HW159" s="101"/>
      <c r="HX159" s="101"/>
      <c r="HY159" s="101"/>
      <c r="HZ159" s="101"/>
      <c r="IA159" s="101"/>
      <c r="IB159" s="101"/>
      <c r="IC159" s="101"/>
      <c r="ID159" s="101"/>
      <c r="IE159" s="101"/>
    </row>
    <row r="160" spans="1:239" s="7" customFormat="1" x14ac:dyDescent="0.25">
      <c r="A160" s="53">
        <v>21</v>
      </c>
      <c r="B160" s="116" t="s">
        <v>83</v>
      </c>
      <c r="C160" s="117" t="s">
        <v>16</v>
      </c>
      <c r="D160" s="118"/>
      <c r="E160" s="118">
        <f>(0.1*0.5*2.5)*2*1</f>
        <v>0.25</v>
      </c>
      <c r="F160" s="118"/>
      <c r="G160" s="118"/>
      <c r="H160" s="118"/>
      <c r="I160" s="118"/>
      <c r="J160" s="118"/>
      <c r="K160" s="118"/>
      <c r="L160" s="118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119"/>
      <c r="DQ160" s="119"/>
      <c r="DR160" s="119"/>
      <c r="DS160" s="119"/>
      <c r="DT160" s="119"/>
      <c r="DU160" s="119"/>
      <c r="DV160" s="119"/>
      <c r="DW160" s="119"/>
      <c r="DX160" s="119"/>
      <c r="DY160" s="119"/>
      <c r="DZ160" s="119"/>
      <c r="EA160" s="119"/>
      <c r="EB160" s="119"/>
      <c r="EC160" s="119"/>
      <c r="ED160" s="119"/>
      <c r="EE160" s="119"/>
      <c r="EF160" s="119"/>
      <c r="EG160" s="119"/>
      <c r="EH160" s="119"/>
      <c r="EI160" s="119"/>
      <c r="EJ160" s="119"/>
      <c r="EK160" s="119"/>
      <c r="EL160" s="119"/>
      <c r="EM160" s="119"/>
      <c r="EN160" s="119"/>
      <c r="EO160" s="119"/>
      <c r="EP160" s="119"/>
      <c r="EQ160" s="119"/>
      <c r="ER160" s="119"/>
      <c r="ES160" s="119"/>
      <c r="ET160" s="119"/>
      <c r="EU160" s="119"/>
      <c r="EV160" s="119"/>
      <c r="EW160" s="119"/>
      <c r="EX160" s="119"/>
      <c r="EY160" s="119"/>
      <c r="EZ160" s="119"/>
      <c r="FA160" s="119"/>
      <c r="FB160" s="119"/>
      <c r="FC160" s="119"/>
      <c r="FD160" s="119"/>
      <c r="FE160" s="119"/>
      <c r="FF160" s="119"/>
      <c r="FG160" s="119"/>
      <c r="FH160" s="119"/>
      <c r="FI160" s="119"/>
      <c r="FJ160" s="119"/>
      <c r="FK160" s="119"/>
      <c r="FL160" s="119"/>
      <c r="FM160" s="119"/>
      <c r="FN160" s="119"/>
      <c r="FO160" s="119"/>
      <c r="FP160" s="119"/>
      <c r="FQ160" s="119"/>
      <c r="FR160" s="119"/>
      <c r="FS160" s="119"/>
      <c r="FT160" s="119"/>
      <c r="FU160" s="119"/>
      <c r="FV160" s="119"/>
      <c r="FW160" s="119"/>
      <c r="FX160" s="119"/>
      <c r="FY160" s="119"/>
      <c r="FZ160" s="119"/>
      <c r="GA160" s="119"/>
      <c r="GB160" s="119"/>
      <c r="GC160" s="119"/>
      <c r="GD160" s="119"/>
      <c r="GE160" s="119"/>
      <c r="GF160" s="119"/>
      <c r="GG160" s="119"/>
      <c r="GH160" s="119"/>
      <c r="GI160" s="119"/>
      <c r="GJ160" s="119"/>
      <c r="GK160" s="119"/>
      <c r="GL160" s="119"/>
      <c r="GM160" s="119"/>
      <c r="GN160" s="119"/>
      <c r="GO160" s="119"/>
      <c r="GP160" s="119"/>
      <c r="GQ160" s="119"/>
      <c r="GR160" s="119"/>
      <c r="GS160" s="119"/>
      <c r="GT160" s="119"/>
      <c r="GU160" s="119"/>
      <c r="GV160" s="119"/>
      <c r="GW160" s="119"/>
      <c r="GX160" s="119"/>
      <c r="GY160" s="119"/>
      <c r="GZ160" s="119"/>
      <c r="HA160" s="119"/>
      <c r="HB160" s="119"/>
      <c r="HC160" s="119"/>
      <c r="HD160" s="119"/>
      <c r="HE160" s="119"/>
      <c r="HF160" s="119"/>
      <c r="HG160" s="119"/>
      <c r="HH160" s="119"/>
      <c r="HI160" s="119"/>
      <c r="HJ160" s="119"/>
      <c r="HK160" s="119"/>
      <c r="HL160" s="119"/>
      <c r="HM160" s="119"/>
      <c r="HN160" s="119"/>
      <c r="HO160" s="119"/>
      <c r="HP160" s="119"/>
      <c r="HQ160" s="119"/>
      <c r="HR160" s="119"/>
      <c r="HS160" s="119"/>
      <c r="HT160" s="119"/>
      <c r="HU160" s="119"/>
      <c r="HV160" s="119"/>
      <c r="HW160" s="119"/>
      <c r="HX160" s="119"/>
      <c r="HY160" s="119"/>
      <c r="HZ160" s="119"/>
      <c r="IA160" s="119"/>
      <c r="IB160" s="119"/>
      <c r="IC160" s="119"/>
      <c r="ID160" s="119"/>
      <c r="IE160" s="119"/>
    </row>
    <row r="161" spans="1:239" s="10" customFormat="1" x14ac:dyDescent="0.25">
      <c r="A161" s="99"/>
      <c r="B161" s="120"/>
      <c r="C161" s="99" t="s">
        <v>63</v>
      </c>
      <c r="D161" s="100"/>
      <c r="E161" s="92">
        <f>E160/10</f>
        <v>2.5000000000000001E-2</v>
      </c>
      <c r="F161" s="100"/>
      <c r="G161" s="100"/>
      <c r="H161" s="100"/>
      <c r="I161" s="100"/>
      <c r="J161" s="100"/>
      <c r="K161" s="100"/>
      <c r="L161" s="100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1"/>
      <c r="DE161" s="101"/>
      <c r="DF161" s="101"/>
      <c r="DG161" s="101"/>
      <c r="DH161" s="101"/>
      <c r="DI161" s="101"/>
      <c r="DJ161" s="101"/>
      <c r="DK161" s="101"/>
      <c r="DL161" s="101"/>
      <c r="DM161" s="101"/>
      <c r="DN161" s="101"/>
      <c r="DO161" s="101"/>
      <c r="DP161" s="101"/>
      <c r="DQ161" s="101"/>
      <c r="DR161" s="101"/>
      <c r="DS161" s="101"/>
      <c r="DT161" s="101"/>
      <c r="DU161" s="101"/>
      <c r="DV161" s="101"/>
      <c r="DW161" s="101"/>
      <c r="DX161" s="101"/>
      <c r="DY161" s="101"/>
      <c r="DZ161" s="101"/>
      <c r="EA161" s="101"/>
      <c r="EB161" s="101"/>
      <c r="EC161" s="101"/>
      <c r="ED161" s="101"/>
      <c r="EE161" s="101"/>
      <c r="EF161" s="101"/>
      <c r="EG161" s="101"/>
      <c r="EH161" s="101"/>
      <c r="EI161" s="101"/>
      <c r="EJ161" s="101"/>
      <c r="EK161" s="101"/>
      <c r="EL161" s="101"/>
      <c r="EM161" s="101"/>
      <c r="EN161" s="101"/>
      <c r="EO161" s="101"/>
      <c r="EP161" s="101"/>
      <c r="EQ161" s="101"/>
      <c r="ER161" s="101"/>
      <c r="ES161" s="101"/>
      <c r="ET161" s="101"/>
      <c r="EU161" s="101"/>
      <c r="EV161" s="101"/>
      <c r="EW161" s="101"/>
      <c r="EX161" s="101"/>
      <c r="EY161" s="101"/>
      <c r="EZ161" s="101"/>
      <c r="FA161" s="101"/>
      <c r="FB161" s="101"/>
      <c r="FC161" s="101"/>
      <c r="FD161" s="101"/>
      <c r="FE161" s="101"/>
      <c r="FF161" s="101"/>
      <c r="FG161" s="101"/>
      <c r="FH161" s="101"/>
      <c r="FI161" s="101"/>
      <c r="FJ161" s="101"/>
      <c r="FK161" s="101"/>
      <c r="FL161" s="101"/>
      <c r="FM161" s="101"/>
      <c r="FN161" s="101"/>
      <c r="FO161" s="101"/>
      <c r="FP161" s="101"/>
      <c r="FQ161" s="101"/>
      <c r="FR161" s="101"/>
      <c r="FS161" s="101"/>
      <c r="FT161" s="101"/>
      <c r="FU161" s="101"/>
      <c r="FV161" s="101"/>
      <c r="FW161" s="101"/>
      <c r="FX161" s="101"/>
      <c r="FY161" s="101"/>
      <c r="FZ161" s="101"/>
      <c r="GA161" s="101"/>
      <c r="GB161" s="101"/>
      <c r="GC161" s="101"/>
      <c r="GD161" s="101"/>
      <c r="GE161" s="101"/>
      <c r="GF161" s="101"/>
      <c r="GG161" s="101"/>
      <c r="GH161" s="101"/>
      <c r="GI161" s="101"/>
      <c r="GJ161" s="101"/>
      <c r="GK161" s="101"/>
      <c r="GL161" s="101"/>
      <c r="GM161" s="101"/>
      <c r="GN161" s="101"/>
      <c r="GO161" s="101"/>
      <c r="GP161" s="101"/>
      <c r="GQ161" s="101"/>
      <c r="GR161" s="101"/>
      <c r="GS161" s="101"/>
      <c r="GT161" s="101"/>
      <c r="GU161" s="101"/>
      <c r="GV161" s="101"/>
      <c r="GW161" s="101"/>
      <c r="GX161" s="101"/>
      <c r="GY161" s="101"/>
      <c r="GZ161" s="101"/>
      <c r="HA161" s="101"/>
      <c r="HB161" s="101"/>
      <c r="HC161" s="101"/>
      <c r="HD161" s="101"/>
      <c r="HE161" s="101"/>
      <c r="HF161" s="101"/>
      <c r="HG161" s="101"/>
      <c r="HH161" s="101"/>
      <c r="HI161" s="101"/>
      <c r="HJ161" s="101"/>
      <c r="HK161" s="101"/>
      <c r="HL161" s="101"/>
      <c r="HM161" s="101"/>
      <c r="HN161" s="101"/>
      <c r="HO161" s="101"/>
      <c r="HP161" s="101"/>
      <c r="HQ161" s="101"/>
      <c r="HR161" s="101"/>
      <c r="HS161" s="101"/>
      <c r="HT161" s="101"/>
      <c r="HU161" s="101"/>
      <c r="HV161" s="101"/>
      <c r="HW161" s="101"/>
      <c r="HX161" s="101"/>
      <c r="HY161" s="101"/>
      <c r="HZ161" s="101"/>
      <c r="IA161" s="101"/>
      <c r="IB161" s="101"/>
      <c r="IC161" s="101"/>
      <c r="ID161" s="101"/>
      <c r="IE161" s="101"/>
    </row>
    <row r="162" spans="1:239" s="10" customFormat="1" x14ac:dyDescent="0.25">
      <c r="A162" s="121"/>
      <c r="B162" s="24" t="s">
        <v>23</v>
      </c>
      <c r="C162" s="12" t="s">
        <v>17</v>
      </c>
      <c r="D162" s="13">
        <v>17.8</v>
      </c>
      <c r="E162" s="100">
        <f>D162*E161</f>
        <v>0.44500000000000006</v>
      </c>
      <c r="F162" s="100"/>
      <c r="G162" s="100"/>
      <c r="H162" s="13"/>
      <c r="I162" s="13">
        <f>E162*H162</f>
        <v>0</v>
      </c>
      <c r="J162" s="13"/>
      <c r="K162" s="13"/>
      <c r="L162" s="13">
        <f>G162+I162+K162</f>
        <v>0</v>
      </c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  <c r="GU162" s="102"/>
      <c r="GV162" s="102"/>
      <c r="GW162" s="102"/>
      <c r="GX162" s="102"/>
      <c r="GY162" s="102"/>
      <c r="GZ162" s="102"/>
      <c r="HA162" s="102"/>
      <c r="HB162" s="102"/>
      <c r="HC162" s="102"/>
      <c r="HD162" s="102"/>
      <c r="HE162" s="102"/>
      <c r="HF162" s="102"/>
      <c r="HG162" s="102"/>
      <c r="HH162" s="102"/>
      <c r="HI162" s="102"/>
      <c r="HJ162" s="102"/>
      <c r="HK162" s="102"/>
      <c r="HL162" s="102"/>
      <c r="HM162" s="102"/>
      <c r="HN162" s="102"/>
      <c r="HO162" s="102"/>
      <c r="HP162" s="102"/>
      <c r="HQ162" s="102"/>
      <c r="HR162" s="102"/>
      <c r="HS162" s="102"/>
      <c r="HT162" s="102"/>
      <c r="HU162" s="102"/>
      <c r="HV162" s="102"/>
      <c r="HW162" s="102"/>
      <c r="HX162" s="102"/>
      <c r="HY162" s="102"/>
      <c r="HZ162" s="102"/>
      <c r="IA162" s="102"/>
      <c r="IB162" s="102"/>
      <c r="IC162" s="102"/>
      <c r="ID162" s="102"/>
      <c r="IE162" s="102"/>
    </row>
    <row r="163" spans="1:239" s="10" customFormat="1" x14ac:dyDescent="0.25">
      <c r="A163" s="121"/>
      <c r="B163" s="123" t="s">
        <v>25</v>
      </c>
      <c r="C163" s="99" t="s">
        <v>16</v>
      </c>
      <c r="D163" s="13">
        <v>11</v>
      </c>
      <c r="E163" s="17">
        <f>D163*E161</f>
        <v>0.27500000000000002</v>
      </c>
      <c r="F163" s="9"/>
      <c r="G163" s="100">
        <f>E163*F163</f>
        <v>0</v>
      </c>
      <c r="H163" s="100"/>
      <c r="I163" s="100"/>
      <c r="J163" s="100"/>
      <c r="K163" s="100"/>
      <c r="L163" s="100">
        <f>G163+I163+K163</f>
        <v>0</v>
      </c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  <c r="GU163" s="102"/>
      <c r="GV163" s="102"/>
      <c r="GW163" s="102"/>
      <c r="GX163" s="102"/>
      <c r="GY163" s="102"/>
      <c r="GZ163" s="102"/>
      <c r="HA163" s="102"/>
      <c r="HB163" s="102"/>
      <c r="HC163" s="102"/>
      <c r="HD163" s="102"/>
      <c r="HE163" s="102"/>
      <c r="HF163" s="102"/>
      <c r="HG163" s="102"/>
      <c r="HH163" s="102"/>
      <c r="HI163" s="102"/>
      <c r="HJ163" s="102"/>
      <c r="HK163" s="102"/>
      <c r="HL163" s="102"/>
      <c r="HM163" s="102"/>
      <c r="HN163" s="102"/>
      <c r="HO163" s="102"/>
      <c r="HP163" s="102"/>
      <c r="HQ163" s="102"/>
      <c r="HR163" s="102"/>
      <c r="HS163" s="102"/>
      <c r="HT163" s="102"/>
      <c r="HU163" s="102"/>
      <c r="HV163" s="102"/>
      <c r="HW163" s="102"/>
      <c r="HX163" s="102"/>
      <c r="HY163" s="102"/>
      <c r="HZ163" s="102"/>
      <c r="IA163" s="102"/>
      <c r="IB163" s="102"/>
      <c r="IC163" s="102"/>
      <c r="ID163" s="102"/>
      <c r="IE163" s="102"/>
    </row>
    <row r="164" spans="1:239" s="10" customFormat="1" x14ac:dyDescent="0.25">
      <c r="A164" s="99"/>
      <c r="B164" s="120"/>
      <c r="C164" s="99"/>
      <c r="D164" s="13"/>
      <c r="E164" s="17"/>
      <c r="F164" s="9"/>
      <c r="G164" s="100"/>
      <c r="H164" s="100"/>
      <c r="I164" s="100"/>
      <c r="J164" s="100"/>
      <c r="K164" s="100"/>
      <c r="L164" s="100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  <c r="CW164" s="101"/>
      <c r="CX164" s="101"/>
      <c r="CY164" s="101"/>
      <c r="CZ164" s="101"/>
      <c r="DA164" s="101"/>
      <c r="DB164" s="101"/>
      <c r="DC164" s="101"/>
      <c r="DD164" s="101"/>
      <c r="DE164" s="101"/>
      <c r="DF164" s="101"/>
      <c r="DG164" s="101"/>
      <c r="DH164" s="101"/>
      <c r="DI164" s="101"/>
      <c r="DJ164" s="101"/>
      <c r="DK164" s="101"/>
      <c r="DL164" s="101"/>
      <c r="DM164" s="101"/>
      <c r="DN164" s="101"/>
      <c r="DO164" s="101"/>
      <c r="DP164" s="101"/>
      <c r="DQ164" s="101"/>
      <c r="DR164" s="101"/>
      <c r="DS164" s="101"/>
      <c r="DT164" s="101"/>
      <c r="DU164" s="101"/>
      <c r="DV164" s="101"/>
      <c r="DW164" s="101"/>
      <c r="DX164" s="101"/>
      <c r="DY164" s="101"/>
      <c r="DZ164" s="101"/>
      <c r="EA164" s="101"/>
      <c r="EB164" s="101"/>
      <c r="EC164" s="101"/>
      <c r="ED164" s="101"/>
      <c r="EE164" s="101"/>
      <c r="EF164" s="101"/>
      <c r="EG164" s="101"/>
      <c r="EH164" s="101"/>
      <c r="EI164" s="101"/>
      <c r="EJ164" s="101"/>
      <c r="EK164" s="101"/>
      <c r="EL164" s="101"/>
      <c r="EM164" s="101"/>
      <c r="EN164" s="101"/>
      <c r="EO164" s="101"/>
      <c r="EP164" s="101"/>
      <c r="EQ164" s="101"/>
      <c r="ER164" s="101"/>
      <c r="ES164" s="101"/>
      <c r="ET164" s="101"/>
      <c r="EU164" s="101"/>
      <c r="EV164" s="101"/>
      <c r="EW164" s="101"/>
      <c r="EX164" s="101"/>
      <c r="EY164" s="101"/>
      <c r="EZ164" s="101"/>
      <c r="FA164" s="101"/>
      <c r="FB164" s="101"/>
      <c r="FC164" s="101"/>
      <c r="FD164" s="101"/>
      <c r="FE164" s="101"/>
      <c r="FF164" s="101"/>
      <c r="FG164" s="101"/>
      <c r="FH164" s="101"/>
      <c r="FI164" s="101"/>
      <c r="FJ164" s="101"/>
      <c r="FK164" s="101"/>
      <c r="FL164" s="101"/>
      <c r="FM164" s="101"/>
      <c r="FN164" s="101"/>
      <c r="FO164" s="101"/>
      <c r="FP164" s="101"/>
      <c r="FQ164" s="101"/>
      <c r="FR164" s="101"/>
      <c r="FS164" s="101"/>
      <c r="FT164" s="101"/>
      <c r="FU164" s="101"/>
      <c r="FV164" s="101"/>
      <c r="FW164" s="101"/>
      <c r="FX164" s="101"/>
      <c r="FY164" s="101"/>
      <c r="FZ164" s="101"/>
      <c r="GA164" s="101"/>
      <c r="GB164" s="101"/>
      <c r="GC164" s="101"/>
      <c r="GD164" s="101"/>
      <c r="GE164" s="101"/>
      <c r="GF164" s="101"/>
      <c r="GG164" s="101"/>
      <c r="GH164" s="101"/>
      <c r="GI164" s="101"/>
      <c r="GJ164" s="101"/>
      <c r="GK164" s="101"/>
      <c r="GL164" s="101"/>
      <c r="GM164" s="101"/>
      <c r="GN164" s="101"/>
      <c r="GO164" s="101"/>
      <c r="GP164" s="101"/>
      <c r="GQ164" s="101"/>
      <c r="GR164" s="101"/>
      <c r="GS164" s="101"/>
      <c r="GT164" s="101"/>
      <c r="GU164" s="101"/>
      <c r="GV164" s="101"/>
      <c r="GW164" s="101"/>
      <c r="GX164" s="101"/>
      <c r="GY164" s="101"/>
      <c r="GZ164" s="101"/>
      <c r="HA164" s="101"/>
      <c r="HB164" s="101"/>
      <c r="HC164" s="101"/>
      <c r="HD164" s="101"/>
      <c r="HE164" s="101"/>
      <c r="HF164" s="101"/>
      <c r="HG164" s="101"/>
      <c r="HH164" s="101"/>
      <c r="HI164" s="101"/>
      <c r="HJ164" s="101"/>
      <c r="HK164" s="101"/>
      <c r="HL164" s="101"/>
      <c r="HM164" s="101"/>
      <c r="HN164" s="101"/>
      <c r="HO164" s="101"/>
      <c r="HP164" s="101"/>
      <c r="HQ164" s="101"/>
      <c r="HR164" s="101"/>
      <c r="HS164" s="101"/>
      <c r="HT164" s="101"/>
      <c r="HU164" s="101"/>
      <c r="HV164" s="101"/>
      <c r="HW164" s="101"/>
      <c r="HX164" s="101"/>
      <c r="HY164" s="101"/>
      <c r="HZ164" s="101"/>
      <c r="IA164" s="101"/>
      <c r="IB164" s="101"/>
      <c r="IC164" s="101"/>
      <c r="ID164" s="101"/>
      <c r="IE164" s="101"/>
    </row>
    <row r="165" spans="1:239" s="7" customFormat="1" ht="25.5" x14ac:dyDescent="0.25">
      <c r="A165" s="53">
        <v>22</v>
      </c>
      <c r="B165" s="125" t="s">
        <v>84</v>
      </c>
      <c r="C165" s="97" t="s">
        <v>58</v>
      </c>
      <c r="D165" s="126"/>
      <c r="E165" s="49">
        <f>((1.2*0.3*2.5+0.5*0.5*2.5)*2-(0.53+0.06+0.06)*(0.53+0.06+0.06)*3.14*0.3*2)*1</f>
        <v>2.2540099999999996</v>
      </c>
      <c r="F165" s="49"/>
      <c r="G165" s="49"/>
      <c r="H165" s="49"/>
      <c r="I165" s="49"/>
      <c r="J165" s="49"/>
      <c r="K165" s="127"/>
      <c r="L165" s="49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</row>
    <row r="166" spans="1:239" s="10" customFormat="1" x14ac:dyDescent="0.25">
      <c r="A166" s="14"/>
      <c r="B166" s="15"/>
      <c r="C166" s="14" t="s">
        <v>59</v>
      </c>
      <c r="D166" s="128"/>
      <c r="E166" s="39">
        <f>E165/100</f>
        <v>2.2540099999999997E-2</v>
      </c>
      <c r="F166" s="13"/>
      <c r="G166" s="13"/>
      <c r="H166" s="13"/>
      <c r="I166" s="13"/>
      <c r="J166" s="13"/>
      <c r="K166" s="89"/>
      <c r="L166" s="13"/>
      <c r="M166" s="7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</row>
    <row r="167" spans="1:239" s="7" customFormat="1" x14ac:dyDescent="0.25">
      <c r="A167" s="97"/>
      <c r="B167" s="122" t="s">
        <v>23</v>
      </c>
      <c r="C167" s="12" t="s">
        <v>17</v>
      </c>
      <c r="D167" s="13">
        <v>660</v>
      </c>
      <c r="E167" s="13">
        <f>E166*D167</f>
        <v>14.876465999999999</v>
      </c>
      <c r="F167" s="13"/>
      <c r="G167" s="13"/>
      <c r="H167" s="9"/>
      <c r="I167" s="13">
        <f>E167*H167</f>
        <v>0</v>
      </c>
      <c r="J167" s="13"/>
      <c r="K167" s="13"/>
      <c r="L167" s="13">
        <f t="shared" ref="L167:L173" si="26">G167+I167+K167</f>
        <v>0</v>
      </c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</row>
    <row r="168" spans="1:239" s="7" customFormat="1" x14ac:dyDescent="0.25">
      <c r="A168" s="97"/>
      <c r="B168" s="129" t="s">
        <v>85</v>
      </c>
      <c r="C168" s="130" t="s">
        <v>18</v>
      </c>
      <c r="D168" s="13">
        <v>9.6</v>
      </c>
      <c r="E168" s="13">
        <f>ROUND(E166*D168,2)</f>
        <v>0.22</v>
      </c>
      <c r="F168" s="13"/>
      <c r="G168" s="13"/>
      <c r="H168" s="13"/>
      <c r="I168" s="13"/>
      <c r="J168" s="13"/>
      <c r="K168" s="13">
        <f>E168*J168</f>
        <v>0</v>
      </c>
      <c r="L168" s="13">
        <f t="shared" si="26"/>
        <v>0</v>
      </c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</row>
    <row r="169" spans="1:239" s="7" customFormat="1" x14ac:dyDescent="0.25">
      <c r="A169" s="97"/>
      <c r="B169" s="131" t="s">
        <v>21</v>
      </c>
      <c r="C169" s="14" t="s">
        <v>0</v>
      </c>
      <c r="D169" s="13">
        <v>39.9</v>
      </c>
      <c r="E169" s="13">
        <f>D169*E166</f>
        <v>0.89934998999999982</v>
      </c>
      <c r="F169" s="8"/>
      <c r="G169" s="8"/>
      <c r="H169" s="8"/>
      <c r="I169" s="9"/>
      <c r="J169" s="9"/>
      <c r="K169" s="13">
        <f>E169*J169</f>
        <v>0</v>
      </c>
      <c r="L169" s="13">
        <f t="shared" si="26"/>
        <v>0</v>
      </c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</row>
    <row r="170" spans="1:239" s="16" customFormat="1" x14ac:dyDescent="0.25">
      <c r="A170" s="97"/>
      <c r="B170" s="131" t="s">
        <v>86</v>
      </c>
      <c r="C170" s="14" t="s">
        <v>65</v>
      </c>
      <c r="D170" s="132">
        <v>1160</v>
      </c>
      <c r="E170" s="13">
        <f>E166*D170</f>
        <v>26.146515999999995</v>
      </c>
      <c r="F170" s="133"/>
      <c r="G170" s="133">
        <f t="shared" ref="G170" si="27">F170*E170</f>
        <v>0</v>
      </c>
      <c r="H170" s="133"/>
      <c r="I170" s="133"/>
      <c r="J170" s="133"/>
      <c r="K170" s="133"/>
      <c r="L170" s="13">
        <f t="shared" si="26"/>
        <v>0</v>
      </c>
      <c r="M170" s="7"/>
    </row>
    <row r="171" spans="1:239" s="7" customFormat="1" x14ac:dyDescent="0.25">
      <c r="A171" s="97"/>
      <c r="B171" s="131" t="s">
        <v>87</v>
      </c>
      <c r="C171" s="14" t="s">
        <v>65</v>
      </c>
      <c r="D171" s="13">
        <v>193</v>
      </c>
      <c r="E171" s="13">
        <f>D171*E166</f>
        <v>4.3502392999999993</v>
      </c>
      <c r="F171" s="13"/>
      <c r="G171" s="9">
        <f>E171*F171</f>
        <v>0</v>
      </c>
      <c r="H171" s="9"/>
      <c r="I171" s="9"/>
      <c r="J171" s="13"/>
      <c r="K171" s="13"/>
      <c r="L171" s="13">
        <f t="shared" si="26"/>
        <v>0</v>
      </c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</row>
    <row r="172" spans="1:239" s="7" customFormat="1" x14ac:dyDescent="0.25">
      <c r="A172" s="97"/>
      <c r="B172" s="131" t="s">
        <v>88</v>
      </c>
      <c r="C172" s="14" t="s">
        <v>16</v>
      </c>
      <c r="D172" s="13">
        <v>101.5</v>
      </c>
      <c r="E172" s="13">
        <f>D172*E166</f>
        <v>2.2878201499999995</v>
      </c>
      <c r="F172" s="100"/>
      <c r="G172" s="9">
        <f t="shared" ref="G172:G173" si="28">E172*F172</f>
        <v>0</v>
      </c>
      <c r="H172" s="9"/>
      <c r="I172" s="9"/>
      <c r="J172" s="13"/>
      <c r="K172" s="13"/>
      <c r="L172" s="13">
        <f t="shared" si="26"/>
        <v>0</v>
      </c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</row>
    <row r="173" spans="1:239" s="7" customFormat="1" x14ac:dyDescent="0.25">
      <c r="A173" s="97"/>
      <c r="B173" s="134" t="s">
        <v>89</v>
      </c>
      <c r="C173" s="14" t="s">
        <v>16</v>
      </c>
      <c r="D173" s="13">
        <v>2.4700000000000002</v>
      </c>
      <c r="E173" s="9">
        <f>D173*E166</f>
        <v>5.5674046999999997E-2</v>
      </c>
      <c r="F173" s="13"/>
      <c r="G173" s="9">
        <f t="shared" si="28"/>
        <v>0</v>
      </c>
      <c r="H173" s="9"/>
      <c r="I173" s="9"/>
      <c r="J173" s="13"/>
      <c r="K173" s="13"/>
      <c r="L173" s="13">
        <f t="shared" si="26"/>
        <v>0</v>
      </c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</row>
    <row r="174" spans="1:239" s="7" customFormat="1" x14ac:dyDescent="0.25">
      <c r="A174" s="97"/>
      <c r="B174" s="134" t="s">
        <v>90</v>
      </c>
      <c r="C174" s="135" t="s">
        <v>16</v>
      </c>
      <c r="D174" s="13">
        <f>7.4+0.53</f>
        <v>7.9300000000000006</v>
      </c>
      <c r="E174" s="13">
        <f>E166*D174</f>
        <v>0.17874299299999999</v>
      </c>
      <c r="F174" s="133"/>
      <c r="G174" s="133">
        <f>F174*E174</f>
        <v>0</v>
      </c>
      <c r="H174" s="133"/>
      <c r="I174" s="133"/>
      <c r="J174" s="133"/>
      <c r="K174" s="133"/>
      <c r="L174" s="133">
        <f>K174+I174+G174</f>
        <v>0</v>
      </c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</row>
    <row r="175" spans="1:239" s="7" customFormat="1" x14ac:dyDescent="0.25">
      <c r="A175" s="97"/>
      <c r="B175" s="134" t="s">
        <v>91</v>
      </c>
      <c r="C175" s="135" t="s">
        <v>16</v>
      </c>
      <c r="D175" s="13">
        <v>4.68</v>
      </c>
      <c r="E175" s="13">
        <f>E166*D175</f>
        <v>0.10548766799999998</v>
      </c>
      <c r="F175" s="13"/>
      <c r="G175" s="133">
        <f t="shared" ref="G175" si="29">F175*E175</f>
        <v>0</v>
      </c>
      <c r="H175" s="13"/>
      <c r="I175" s="13"/>
      <c r="J175" s="13"/>
      <c r="K175" s="13"/>
      <c r="L175" s="13">
        <f t="shared" ref="L175" si="30">K175+I175+G175</f>
        <v>0</v>
      </c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</row>
    <row r="176" spans="1:239" s="7" customFormat="1" x14ac:dyDescent="0.25">
      <c r="A176" s="97"/>
      <c r="B176" s="134" t="s">
        <v>92</v>
      </c>
      <c r="C176" s="135" t="s">
        <v>24</v>
      </c>
      <c r="D176" s="13">
        <v>39</v>
      </c>
      <c r="E176" s="13">
        <f>E166*D176</f>
        <v>0.8790638999999999</v>
      </c>
      <c r="F176" s="13"/>
      <c r="G176" s="9">
        <f t="shared" ref="G176:G177" si="31">E176*F176</f>
        <v>0</v>
      </c>
      <c r="H176" s="9"/>
      <c r="I176" s="9"/>
      <c r="J176" s="13"/>
      <c r="K176" s="13"/>
      <c r="L176" s="13">
        <f t="shared" ref="L176:L177" si="32">G176+I176+K176</f>
        <v>0</v>
      </c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</row>
    <row r="177" spans="1:239" s="7" customFormat="1" x14ac:dyDescent="0.25">
      <c r="A177" s="97"/>
      <c r="B177" s="131" t="s">
        <v>81</v>
      </c>
      <c r="C177" s="14" t="s">
        <v>0</v>
      </c>
      <c r="D177" s="13">
        <v>156</v>
      </c>
      <c r="E177" s="13">
        <f>D177*E166</f>
        <v>3.5162555999999996</v>
      </c>
      <c r="F177" s="9"/>
      <c r="G177" s="9">
        <f t="shared" si="31"/>
        <v>0</v>
      </c>
      <c r="H177" s="9"/>
      <c r="I177" s="9"/>
      <c r="J177" s="13"/>
      <c r="K177" s="13"/>
      <c r="L177" s="13">
        <f t="shared" si="32"/>
        <v>0</v>
      </c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</row>
    <row r="178" spans="1:239" s="1" customFormat="1" x14ac:dyDescent="0.25">
      <c r="A178" s="98"/>
      <c r="B178" s="136"/>
      <c r="C178" s="14"/>
      <c r="D178" s="132"/>
      <c r="E178" s="13"/>
      <c r="F178" s="13"/>
      <c r="G178" s="13"/>
      <c r="H178" s="13"/>
      <c r="I178" s="13"/>
      <c r="J178" s="9"/>
      <c r="K178" s="13"/>
      <c r="L178" s="13"/>
      <c r="M178" s="7"/>
      <c r="N178" s="1">
        <f>371*2</f>
        <v>742</v>
      </c>
    </row>
    <row r="179" spans="1:239" s="115" customFormat="1" ht="15.75" x14ac:dyDescent="0.25">
      <c r="A179" s="112"/>
      <c r="B179" s="113" t="s">
        <v>72</v>
      </c>
      <c r="C179" s="112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1:239" s="10" customFormat="1" x14ac:dyDescent="0.25">
      <c r="A180" s="86"/>
      <c r="B180" s="87"/>
      <c r="C180" s="86"/>
      <c r="D180" s="9"/>
      <c r="E180" s="9"/>
      <c r="F180" s="9"/>
      <c r="G180" s="9"/>
      <c r="H180" s="9"/>
      <c r="I180" s="9"/>
      <c r="J180" s="9"/>
      <c r="K180" s="9"/>
      <c r="L180" s="9"/>
    </row>
    <row r="181" spans="1:239" s="90" customFormat="1" x14ac:dyDescent="0.2">
      <c r="A181" s="53">
        <v>23</v>
      </c>
      <c r="B181" s="88" t="s">
        <v>73</v>
      </c>
      <c r="C181" s="82" t="s">
        <v>16</v>
      </c>
      <c r="D181" s="49"/>
      <c r="E181" s="49">
        <v>2.94</v>
      </c>
      <c r="F181" s="13"/>
      <c r="G181" s="13"/>
      <c r="H181" s="13"/>
      <c r="I181" s="13"/>
      <c r="J181" s="13"/>
      <c r="K181" s="89"/>
      <c r="L181" s="89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</row>
    <row r="182" spans="1:239" s="10" customFormat="1" x14ac:dyDescent="0.25">
      <c r="A182" s="82"/>
      <c r="B182" s="91"/>
      <c r="C182" s="14" t="s">
        <v>59</v>
      </c>
      <c r="D182" s="13"/>
      <c r="E182" s="92">
        <f>E181/100</f>
        <v>2.9399999999999999E-2</v>
      </c>
      <c r="F182" s="13"/>
      <c r="G182" s="13"/>
      <c r="H182" s="13"/>
      <c r="I182" s="13"/>
      <c r="J182" s="13"/>
      <c r="K182" s="89"/>
      <c r="L182" s="89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</row>
    <row r="183" spans="1:239" s="7" customFormat="1" x14ac:dyDescent="0.25">
      <c r="A183" s="83"/>
      <c r="B183" s="93" t="s">
        <v>23</v>
      </c>
      <c r="C183" s="12" t="s">
        <v>17</v>
      </c>
      <c r="D183" s="13">
        <v>206</v>
      </c>
      <c r="E183" s="13">
        <f>D183*E182</f>
        <v>6.0564</v>
      </c>
      <c r="F183" s="13"/>
      <c r="G183" s="13"/>
      <c r="H183" s="13"/>
      <c r="I183" s="13">
        <f>E183*H183</f>
        <v>0</v>
      </c>
      <c r="J183" s="13"/>
      <c r="K183" s="13"/>
      <c r="L183" s="13">
        <f>G183+I183+K183</f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</row>
    <row r="184" spans="1:239" s="7" customFormat="1" x14ac:dyDescent="0.25">
      <c r="A184" s="98"/>
      <c r="B184" s="93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</row>
    <row r="185" spans="1:239" s="7" customFormat="1" x14ac:dyDescent="0.25">
      <c r="A185" s="82">
        <v>24</v>
      </c>
      <c r="B185" s="70" t="s">
        <v>74</v>
      </c>
      <c r="C185" s="82" t="s">
        <v>58</v>
      </c>
      <c r="D185" s="49"/>
      <c r="E185" s="49">
        <f>E181</f>
        <v>2.94</v>
      </c>
      <c r="F185" s="49"/>
      <c r="G185" s="49"/>
      <c r="H185" s="49"/>
      <c r="I185" s="49"/>
      <c r="J185" s="49"/>
      <c r="K185" s="49"/>
      <c r="L185" s="49"/>
      <c r="M185" s="94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</row>
    <row r="186" spans="1:239" s="10" customFormat="1" x14ac:dyDescent="0.25">
      <c r="A186" s="14"/>
      <c r="B186" s="95"/>
      <c r="C186" s="14" t="s">
        <v>59</v>
      </c>
      <c r="D186" s="13"/>
      <c r="E186" s="39">
        <f>E185/100</f>
        <v>2.9399999999999999E-2</v>
      </c>
      <c r="F186" s="13"/>
      <c r="G186" s="13"/>
      <c r="H186" s="13"/>
      <c r="I186" s="13"/>
      <c r="J186" s="13"/>
      <c r="K186" s="13"/>
      <c r="L186" s="13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</row>
    <row r="187" spans="1:239" s="10" customFormat="1" x14ac:dyDescent="0.25">
      <c r="A187" s="14"/>
      <c r="B187" s="41" t="s">
        <v>60</v>
      </c>
      <c r="C187" s="14" t="s">
        <v>18</v>
      </c>
      <c r="D187" s="13">
        <v>2.7</v>
      </c>
      <c r="E187" s="13">
        <f>D187*E186</f>
        <v>7.9380000000000006E-2</v>
      </c>
      <c r="F187" s="13"/>
      <c r="G187" s="13"/>
      <c r="H187" s="13"/>
      <c r="I187" s="13"/>
      <c r="J187" s="13"/>
      <c r="K187" s="13">
        <f>E187*J187</f>
        <v>0</v>
      </c>
      <c r="L187" s="13">
        <f t="shared" ref="L187" si="33">G187+I187+K187</f>
        <v>0</v>
      </c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</row>
    <row r="188" spans="1:239" s="10" customFormat="1" x14ac:dyDescent="0.25">
      <c r="A188" s="14"/>
      <c r="B188" s="95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</row>
    <row r="189" spans="1:239" s="90" customFormat="1" x14ac:dyDescent="0.2">
      <c r="A189" s="53">
        <v>25</v>
      </c>
      <c r="B189" s="88" t="s">
        <v>61</v>
      </c>
      <c r="C189" s="82" t="s">
        <v>19</v>
      </c>
      <c r="D189" s="13">
        <v>1.85</v>
      </c>
      <c r="E189" s="49">
        <f>E181*D189</f>
        <v>5.4390000000000001</v>
      </c>
      <c r="F189" s="49"/>
      <c r="G189" s="49"/>
      <c r="H189" s="49"/>
      <c r="I189" s="49"/>
      <c r="J189" s="8"/>
      <c r="K189" s="49"/>
      <c r="L189" s="49"/>
      <c r="M189" s="96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</row>
    <row r="190" spans="1:239" s="10" customFormat="1" x14ac:dyDescent="0.25">
      <c r="A190" s="82"/>
      <c r="B190" s="91"/>
      <c r="C190" s="14"/>
      <c r="D190" s="13"/>
      <c r="E190" s="13"/>
      <c r="F190" s="13"/>
      <c r="G190" s="13"/>
      <c r="H190" s="13"/>
      <c r="I190" s="13"/>
      <c r="J190" s="9"/>
      <c r="K190" s="13"/>
      <c r="L190" s="13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</row>
    <row r="191" spans="1:239" s="10" customFormat="1" x14ac:dyDescent="0.25">
      <c r="A191" s="82"/>
      <c r="B191" s="91" t="s">
        <v>62</v>
      </c>
      <c r="C191" s="14" t="s">
        <v>19</v>
      </c>
      <c r="D191" s="13">
        <v>1</v>
      </c>
      <c r="E191" s="13">
        <f>D191*E189</f>
        <v>5.4390000000000001</v>
      </c>
      <c r="F191" s="13"/>
      <c r="G191" s="13"/>
      <c r="H191" s="13"/>
      <c r="I191" s="13"/>
      <c r="J191" s="13"/>
      <c r="K191" s="13">
        <f>E191*J191</f>
        <v>0</v>
      </c>
      <c r="L191" s="13">
        <f>G191+I191+K191</f>
        <v>0</v>
      </c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</row>
    <row r="192" spans="1:239" s="10" customFormat="1" x14ac:dyDescent="0.25">
      <c r="A192" s="82"/>
      <c r="B192" s="91"/>
      <c r="C192" s="14"/>
      <c r="D192" s="13"/>
      <c r="E192" s="13"/>
      <c r="F192" s="13"/>
      <c r="G192" s="13"/>
      <c r="H192" s="13"/>
      <c r="I192" s="13"/>
      <c r="J192" s="9"/>
      <c r="K192" s="13"/>
      <c r="L192" s="13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</row>
    <row r="193" spans="1:222" s="7" customFormat="1" x14ac:dyDescent="0.25">
      <c r="A193" s="55"/>
      <c r="B193" s="55" t="s">
        <v>9</v>
      </c>
      <c r="C193" s="56"/>
      <c r="D193" s="57"/>
      <c r="E193" s="57"/>
      <c r="F193" s="57"/>
      <c r="G193" s="57">
        <f>SUM(G9:G191)</f>
        <v>0</v>
      </c>
      <c r="H193" s="57"/>
      <c r="I193" s="57">
        <f>SUM(I9:I191)</f>
        <v>0</v>
      </c>
      <c r="J193" s="57"/>
      <c r="K193" s="57">
        <f>SUM(K9:K191)</f>
        <v>0</v>
      </c>
      <c r="L193" s="57">
        <f>SUM(L9:L191)</f>
        <v>0</v>
      </c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</row>
    <row r="194" spans="1:222" s="59" customFormat="1" x14ac:dyDescent="0.25">
      <c r="A194" s="58"/>
      <c r="B194" s="55"/>
      <c r="C194" s="56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222" s="7" customFormat="1" x14ac:dyDescent="0.25">
      <c r="A195" s="58"/>
      <c r="B195" s="55" t="s">
        <v>13</v>
      </c>
      <c r="C195" s="56" t="s">
        <v>95</v>
      </c>
      <c r="D195" s="57"/>
      <c r="E195" s="57"/>
      <c r="F195" s="57"/>
      <c r="G195" s="57"/>
      <c r="H195" s="57"/>
      <c r="I195" s="57"/>
      <c r="J195" s="57"/>
      <c r="K195" s="57"/>
      <c r="L195" s="57">
        <f>G193*0.1</f>
        <v>0</v>
      </c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</row>
    <row r="196" spans="1:222" s="59" customFormat="1" x14ac:dyDescent="0.25">
      <c r="A196" s="58"/>
      <c r="B196" s="55" t="s">
        <v>9</v>
      </c>
      <c r="C196" s="56"/>
      <c r="D196" s="57"/>
      <c r="E196" s="57"/>
      <c r="F196" s="57"/>
      <c r="G196" s="57"/>
      <c r="H196" s="57"/>
      <c r="I196" s="57"/>
      <c r="J196" s="57"/>
      <c r="K196" s="57"/>
      <c r="L196" s="57">
        <f>SUM(L193:L195)</f>
        <v>0</v>
      </c>
    </row>
    <row r="197" spans="1:222" s="59" customFormat="1" x14ac:dyDescent="0.25">
      <c r="A197" s="58"/>
      <c r="B197" s="55" t="s">
        <v>14</v>
      </c>
      <c r="C197" s="56"/>
      <c r="D197" s="57"/>
      <c r="E197" s="57"/>
      <c r="F197" s="57"/>
      <c r="G197" s="57"/>
      <c r="H197" s="57"/>
      <c r="I197" s="57"/>
      <c r="J197" s="57"/>
      <c r="K197" s="57"/>
      <c r="L197" s="57">
        <f>L196*C197</f>
        <v>0</v>
      </c>
    </row>
    <row r="198" spans="1:222" s="59" customFormat="1" x14ac:dyDescent="0.25">
      <c r="A198" s="55"/>
      <c r="B198" s="55" t="s">
        <v>9</v>
      </c>
      <c r="C198" s="56"/>
      <c r="D198" s="57"/>
      <c r="E198" s="57"/>
      <c r="F198" s="57"/>
      <c r="G198" s="57"/>
      <c r="H198" s="57"/>
      <c r="I198" s="57"/>
      <c r="J198" s="57"/>
      <c r="K198" s="57"/>
      <c r="L198" s="57">
        <f>SUM(L196:L197)</f>
        <v>0</v>
      </c>
    </row>
    <row r="199" spans="1:222" s="59" customFormat="1" x14ac:dyDescent="0.25">
      <c r="A199" s="58"/>
      <c r="B199" s="55" t="s">
        <v>15</v>
      </c>
      <c r="C199" s="56"/>
      <c r="D199" s="57"/>
      <c r="E199" s="57"/>
      <c r="F199" s="57"/>
      <c r="G199" s="57"/>
      <c r="H199" s="57"/>
      <c r="I199" s="57"/>
      <c r="J199" s="57"/>
      <c r="K199" s="57"/>
      <c r="L199" s="57">
        <f>L198*C199</f>
        <v>0</v>
      </c>
    </row>
    <row r="200" spans="1:222" s="59" customFormat="1" x14ac:dyDescent="0.25">
      <c r="A200" s="58"/>
      <c r="B200" s="55" t="s">
        <v>9</v>
      </c>
      <c r="C200" s="56"/>
      <c r="D200" s="57"/>
      <c r="E200" s="57"/>
      <c r="F200" s="57"/>
      <c r="G200" s="57"/>
      <c r="H200" s="57"/>
      <c r="I200" s="57"/>
      <c r="J200" s="57"/>
      <c r="K200" s="57"/>
      <c r="L200" s="57">
        <f>SUM(L198:L199)</f>
        <v>0</v>
      </c>
    </row>
    <row r="201" spans="1:222" s="59" customFormat="1" x14ac:dyDescent="0.25">
      <c r="A201" s="58"/>
      <c r="B201" s="55" t="s">
        <v>35</v>
      </c>
      <c r="C201" s="56">
        <v>0.03</v>
      </c>
      <c r="D201" s="57"/>
      <c r="E201" s="57"/>
      <c r="F201" s="57"/>
      <c r="G201" s="57"/>
      <c r="H201" s="57"/>
      <c r="I201" s="57"/>
      <c r="J201" s="57"/>
      <c r="K201" s="57"/>
      <c r="L201" s="57">
        <f>L200*C201</f>
        <v>0</v>
      </c>
    </row>
    <row r="202" spans="1:222" s="59" customFormat="1" x14ac:dyDescent="0.25">
      <c r="A202" s="58"/>
      <c r="B202" s="55" t="s">
        <v>9</v>
      </c>
      <c r="C202" s="56"/>
      <c r="D202" s="57"/>
      <c r="E202" s="57"/>
      <c r="F202" s="57"/>
      <c r="G202" s="57"/>
      <c r="H202" s="57"/>
      <c r="I202" s="57"/>
      <c r="J202" s="57"/>
      <c r="K202" s="57"/>
      <c r="L202" s="57">
        <f>SUM(L200:L201)</f>
        <v>0</v>
      </c>
    </row>
    <row r="203" spans="1:222" s="60" customFormat="1" x14ac:dyDescent="0.25">
      <c r="A203" s="55"/>
      <c r="B203" s="55" t="s">
        <v>36</v>
      </c>
      <c r="C203" s="56">
        <v>0.02</v>
      </c>
      <c r="D203" s="57"/>
      <c r="E203" s="57"/>
      <c r="F203" s="57"/>
      <c r="G203" s="57"/>
      <c r="H203" s="57"/>
      <c r="I203" s="57"/>
      <c r="J203" s="57"/>
      <c r="K203" s="57"/>
      <c r="L203" s="57">
        <f>I193*C203</f>
        <v>0</v>
      </c>
    </row>
    <row r="204" spans="1:222" s="60" customFormat="1" x14ac:dyDescent="0.25">
      <c r="A204" s="58"/>
      <c r="B204" s="55" t="s">
        <v>9</v>
      </c>
      <c r="C204" s="56"/>
      <c r="D204" s="57"/>
      <c r="E204" s="57"/>
      <c r="F204" s="57"/>
      <c r="G204" s="57"/>
      <c r="H204" s="57"/>
      <c r="I204" s="57"/>
      <c r="J204" s="57"/>
      <c r="K204" s="57"/>
      <c r="L204" s="57">
        <f>SUM(L202:L203)</f>
        <v>0</v>
      </c>
    </row>
    <row r="205" spans="1:222" s="29" customFormat="1" x14ac:dyDescent="0.25">
      <c r="A205" s="58"/>
      <c r="B205" s="55" t="s">
        <v>37</v>
      </c>
      <c r="C205" s="56">
        <v>0.18</v>
      </c>
      <c r="D205" s="57"/>
      <c r="E205" s="57"/>
      <c r="F205" s="57"/>
      <c r="G205" s="57"/>
      <c r="H205" s="57"/>
      <c r="I205" s="57"/>
      <c r="J205" s="57"/>
      <c r="K205" s="57"/>
      <c r="L205" s="57">
        <f>L204*C205</f>
        <v>0</v>
      </c>
    </row>
    <row r="206" spans="1:222" s="29" customFormat="1" x14ac:dyDescent="0.25">
      <c r="A206" s="58"/>
      <c r="B206" s="55"/>
      <c r="C206" s="56"/>
      <c r="D206" s="57"/>
      <c r="E206" s="57"/>
      <c r="F206" s="57"/>
      <c r="G206" s="57"/>
      <c r="H206" s="57"/>
      <c r="I206" s="57"/>
      <c r="J206" s="57"/>
      <c r="K206" s="57"/>
      <c r="L206" s="57"/>
    </row>
    <row r="207" spans="1:222" s="29" customFormat="1" x14ac:dyDescent="0.25">
      <c r="A207" s="58"/>
      <c r="B207" s="55" t="s">
        <v>9</v>
      </c>
      <c r="C207" s="56"/>
      <c r="D207" s="57"/>
      <c r="E207" s="57"/>
      <c r="F207" s="57"/>
      <c r="G207" s="57"/>
      <c r="H207" s="57"/>
      <c r="I207" s="57"/>
      <c r="J207" s="57"/>
      <c r="K207" s="57"/>
      <c r="L207" s="57">
        <f>L205+L204</f>
        <v>0</v>
      </c>
      <c r="M207" s="79"/>
    </row>
    <row r="208" spans="1:222" x14ac:dyDescent="0.25">
      <c r="D208" s="32"/>
      <c r="E208" s="32"/>
      <c r="F208" s="32"/>
      <c r="H208" s="32"/>
      <c r="J208" s="32"/>
      <c r="M208" s="33"/>
    </row>
    <row r="209" spans="1:13" x14ac:dyDescent="0.25">
      <c r="A209" s="34"/>
      <c r="B209" s="35"/>
      <c r="C209" s="36"/>
      <c r="D209" s="38"/>
      <c r="E209" s="38"/>
      <c r="F209" s="37"/>
      <c r="G209" s="37"/>
      <c r="H209" s="37"/>
      <c r="I209" s="37"/>
      <c r="J209" s="37"/>
      <c r="K209" s="37"/>
      <c r="M209" s="33"/>
    </row>
    <row r="210" spans="1:13" x14ac:dyDescent="0.25">
      <c r="A210" s="34"/>
      <c r="B210" s="35"/>
      <c r="C210" s="36"/>
      <c r="D210" s="38"/>
      <c r="E210" s="38"/>
      <c r="F210" s="37"/>
      <c r="G210" s="37"/>
      <c r="H210" s="37"/>
      <c r="I210" s="37"/>
      <c r="J210" s="37"/>
      <c r="K210" s="37"/>
    </row>
    <row r="211" spans="1:13" x14ac:dyDescent="0.25">
      <c r="A211" s="34"/>
      <c r="B211" s="35"/>
      <c r="C211" s="36"/>
      <c r="D211" s="38"/>
      <c r="E211" s="38"/>
      <c r="F211" s="37"/>
      <c r="G211" s="37"/>
      <c r="H211" s="37"/>
      <c r="I211" s="37"/>
      <c r="J211" s="37"/>
      <c r="K211" s="37"/>
    </row>
  </sheetData>
  <protectedRanges>
    <protectedRange sqref="D189" name="Range1_1_1_2_1_1_1_1_1_2"/>
    <protectedRange sqref="D179:D180" name="Range1_1_1_2_2_3_1_2"/>
    <protectedRange sqref="D190:D192" name="Range1_1_1_2_1_1_2_2_1_1"/>
    <protectedRange sqref="D179:D184" name="Range1_1_1_2_4_1_1_1_1"/>
    <protectedRange sqref="D24 D89" name="Range1_1_1_2_1_1_1_2_1"/>
    <protectedRange sqref="D21 D86" name="Range1_1_1_2_1_1_1_1_1_1_1"/>
    <protectedRange sqref="D22:D23 D87:D88" name="Range1_1_1_2_1_1_2_1_1"/>
    <protectedRange sqref="D165:D178" name="Range1_1_1_2_4_1_1_2"/>
  </protectedRanges>
  <autoFilter ref="A1:L213"/>
  <mergeCells count="12">
    <mergeCell ref="H6:I6"/>
    <mergeCell ref="J6:K6"/>
    <mergeCell ref="L6:L7"/>
    <mergeCell ref="A2:L2"/>
    <mergeCell ref="A3:L3"/>
    <mergeCell ref="F4:I4"/>
    <mergeCell ref="J4:K4"/>
    <mergeCell ref="A6:A7"/>
    <mergeCell ref="B6:B7"/>
    <mergeCell ref="C6:C7"/>
    <mergeCell ref="D6:E6"/>
    <mergeCell ref="F6:G6"/>
  </mergeCells>
  <conditionalFormatting sqref="C168:E168 B173 B174:E176">
    <cfRule type="cellIs" dxfId="1" priority="2" stopIfTrue="1" operator="equal">
      <formula>8223.307275</formula>
    </cfRule>
  </conditionalFormatting>
  <conditionalFormatting sqref="K175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D19"/>
  <sheetViews>
    <sheetView workbookViewId="0">
      <selection activeCell="M16" sqref="M16"/>
    </sheetView>
  </sheetViews>
  <sheetFormatPr defaultRowHeight="15" x14ac:dyDescent="0.25"/>
  <sheetData>
    <row r="13" spans="4:4" x14ac:dyDescent="0.25">
      <c r="D13">
        <v>372.76</v>
      </c>
    </row>
    <row r="14" spans="4:4" x14ac:dyDescent="0.25">
      <c r="D14">
        <v>386.3</v>
      </c>
    </row>
    <row r="15" spans="4:4" x14ac:dyDescent="0.25">
      <c r="D15">
        <v>324.66000000000003</v>
      </c>
    </row>
    <row r="16" spans="4:4" x14ac:dyDescent="0.25">
      <c r="D16">
        <v>314.44</v>
      </c>
    </row>
    <row r="17" spans="4:4" x14ac:dyDescent="0.25">
      <c r="D17">
        <v>65.3</v>
      </c>
    </row>
    <row r="19" spans="4:4" x14ac:dyDescent="0.25">
      <c r="D19">
        <f>SUM(D13:D18)</f>
        <v>1463.46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2022-01-20T13:11:33Z</dcterms:modified>
</cp:coreProperties>
</file>